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11BC1B2A-A86B-480E-B963-917266829173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49" r:id="rId1"/>
    <sheet name="産業大分類" sheetId="5" r:id="rId2"/>
    <sheet name="産業中分類" sheetId="6" r:id="rId3"/>
    <sheet name="産業小分類" sheetId="7" r:id="rId4"/>
    <sheet name="青森県" sheetId="8" r:id="rId5"/>
    <sheet name="青森市" sheetId="9" r:id="rId6"/>
    <sheet name="弘前市" sheetId="10" r:id="rId7"/>
    <sheet name="八戸市" sheetId="11" r:id="rId8"/>
    <sheet name="黒石市" sheetId="12" r:id="rId9"/>
    <sheet name="五所川原市" sheetId="13" r:id="rId10"/>
    <sheet name="十和田市" sheetId="14" r:id="rId11"/>
    <sheet name="三沢市" sheetId="15" r:id="rId12"/>
    <sheet name="むつ市" sheetId="16" r:id="rId13"/>
    <sheet name="つがる市" sheetId="17" r:id="rId14"/>
    <sheet name="平川市" sheetId="18" r:id="rId15"/>
    <sheet name="東津軽郡平内町" sheetId="19" r:id="rId16"/>
    <sheet name="東津軽郡今別町" sheetId="20" r:id="rId17"/>
    <sheet name="東津軽郡蓬田村" sheetId="21" r:id="rId18"/>
    <sheet name="東津軽郡外ヶ浜町" sheetId="22" r:id="rId19"/>
    <sheet name="西津軽郡鰺ヶ沢町" sheetId="23" r:id="rId20"/>
    <sheet name="西津軽郡深浦町" sheetId="24" r:id="rId21"/>
    <sheet name="中津軽郡西目屋村" sheetId="25" r:id="rId22"/>
    <sheet name="南津軽郡藤崎町" sheetId="26" r:id="rId23"/>
    <sheet name="南津軽郡大鰐町" sheetId="27" r:id="rId24"/>
    <sheet name="南津軽郡田舎館村" sheetId="28" r:id="rId25"/>
    <sheet name="北津軽郡板柳町" sheetId="29" r:id="rId26"/>
    <sheet name="北津軽郡鶴田町" sheetId="30" r:id="rId27"/>
    <sheet name="北津軽郡中泊町" sheetId="31" r:id="rId28"/>
    <sheet name="上北郡野辺地町" sheetId="32" r:id="rId29"/>
    <sheet name="上北郡七戸町" sheetId="33" r:id="rId30"/>
    <sheet name="上北郡六戸町" sheetId="34" r:id="rId31"/>
    <sheet name="上北郡横浜町" sheetId="35" r:id="rId32"/>
    <sheet name="上北郡東北町" sheetId="36" r:id="rId33"/>
    <sheet name="上北郡六ヶ所村" sheetId="37" r:id="rId34"/>
    <sheet name="上北郡おいらせ町" sheetId="38" r:id="rId35"/>
    <sheet name="下北郡大間町" sheetId="39" r:id="rId36"/>
    <sheet name="下北郡東通村" sheetId="40" r:id="rId37"/>
    <sheet name="下北郡風間浦村" sheetId="41" r:id="rId38"/>
    <sheet name="下北郡佐井村" sheetId="42" r:id="rId39"/>
    <sheet name="三戸郡三戸町" sheetId="43" r:id="rId40"/>
    <sheet name="三戸郡五戸町" sheetId="44" r:id="rId41"/>
    <sheet name="三戸郡田子町" sheetId="45" r:id="rId42"/>
    <sheet name="三戸郡南部町" sheetId="46" r:id="rId43"/>
    <sheet name="三戸郡階上町" sheetId="47" r:id="rId44"/>
    <sheet name="三戸郡新郷村" sheetId="48" r:id="rId4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31" r:id="rId46"/>
    <pivotCache cacheId="2132" r:id="rId47"/>
    <pivotCache cacheId="2133" r:id="rId4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8" l="1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<sst xmlns="http://schemas.openxmlformats.org/spreadsheetml/2006/main" count="6431" uniqueCount="340">
  <si>
    <t>02000 青森県</t>
  </si>
  <si>
    <t>02201 青森市</t>
  </si>
  <si>
    <t>02202 弘前市</t>
  </si>
  <si>
    <t>02203 八戸市</t>
  </si>
  <si>
    <t>02204 黒石市</t>
  </si>
  <si>
    <t>02205 五所川原市</t>
  </si>
  <si>
    <t>02206 十和田市</t>
  </si>
  <si>
    <t>02207 三沢市</t>
  </si>
  <si>
    <t>02208 むつ市</t>
  </si>
  <si>
    <t>02209 つがる市</t>
  </si>
  <si>
    <t>02210 平川市</t>
  </si>
  <si>
    <t>02301 東津軽郡平内町</t>
  </si>
  <si>
    <t>02303 東津軽郡今別町</t>
  </si>
  <si>
    <t>02304 東津軽郡蓬田村</t>
  </si>
  <si>
    <t>02307 東津軽郡外ヶ浜町</t>
  </si>
  <si>
    <t>02321 西津軽郡鰺ヶ沢町</t>
  </si>
  <si>
    <t>02323 西津軽郡深浦町</t>
  </si>
  <si>
    <t>02343 中津軽郡西目屋村</t>
  </si>
  <si>
    <t>02361 南津軽郡藤崎町</t>
  </si>
  <si>
    <t>02362 南津軽郡大鰐町</t>
  </si>
  <si>
    <t>02367 南津軽郡田舎館村</t>
  </si>
  <si>
    <t>02381 北津軽郡板柳町</t>
  </si>
  <si>
    <t>02384 北津軽郡鶴田町</t>
  </si>
  <si>
    <t>02387 北津軽郡中泊町</t>
  </si>
  <si>
    <t>02401 上北郡野辺地町</t>
  </si>
  <si>
    <t>02402 上北郡七戸町</t>
  </si>
  <si>
    <t>02405 上北郡六戸町</t>
  </si>
  <si>
    <t>02406 上北郡横浜町</t>
  </si>
  <si>
    <t>02408 上北郡東北町</t>
  </si>
  <si>
    <t>02411 上北郡六ヶ所村</t>
  </si>
  <si>
    <t>02412 上北郡おいらせ町</t>
  </si>
  <si>
    <t>02423 下北郡大間町</t>
  </si>
  <si>
    <t>02424 下北郡東通村</t>
  </si>
  <si>
    <t>02425 下北郡風間浦村</t>
  </si>
  <si>
    <t>02426 下北郡佐井村</t>
  </si>
  <si>
    <t>02441 三戸郡三戸町</t>
  </si>
  <si>
    <t>02442 三戸郡五戸町</t>
  </si>
  <si>
    <t>02443 三戸郡田子町</t>
  </si>
  <si>
    <t>02445 三戸郡南部町</t>
  </si>
  <si>
    <t>02446 三戸郡階上町</t>
  </si>
  <si>
    <t>02450 三戸郡新郷村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</si>
  <si>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</si>
  <si>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</si>
  <si>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</si>
  <si>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</si>
  <si>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</si>
  <si>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</si>
  <si>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</si>
  <si>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</si>
  <si>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</si>
  <si>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</si>
  <si>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</si>
  <si>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</si>
  <si>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</si>
  <si>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</si>
  <si>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</si>
  <si>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</si>
  <si>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</si>
  <si>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</si>
  <si>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</si>
  <si>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</si>
  <si>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</si>
  <si>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</si>
  <si>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</si>
  <si>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</si>
  <si>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</si>
  <si>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</si>
  <si>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52 飲食料品卸売業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</si>
  <si>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</si>
  <si>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</si>
  <si>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</si>
  <si>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</si>
  <si>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</si>
  <si>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</si>
  <si>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</si>
  <si>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</si>
  <si>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</si>
  <si>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</si>
  <si>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</si>
  <si>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</si>
  <si>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</si>
  <si>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</si>
  <si>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</si>
  <si>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</si>
  <si>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53 建築材料，鉱物・金属材料等卸売業</t>
  </si>
  <si>
    <t>68 不動産取引業</t>
  </si>
  <si>
    <t>75 宿泊業</t>
  </si>
  <si>
    <t>67 保険業（保険媒介代理業，保険サービス業を含む）</t>
  </si>
  <si>
    <t>09 食料品製造業</t>
  </si>
  <si>
    <t>80 娯楽業</t>
  </si>
  <si>
    <t>77 持ち帰り・配達飲食サービス業</t>
  </si>
  <si>
    <t>92 その他の事業サービス業</t>
  </si>
  <si>
    <t>61 無店舗小売業</t>
  </si>
  <si>
    <t>11 繊維工業</t>
  </si>
  <si>
    <t>32 その他の製造業</t>
  </si>
  <si>
    <t>13 家具・装備品製造業</t>
  </si>
  <si>
    <t>90 機械等修理業（別掲を除く）</t>
  </si>
  <si>
    <t>31 輸送用機械器具製造業</t>
  </si>
  <si>
    <t>36 水道業</t>
  </si>
  <si>
    <t>43 道路旅客運送業</t>
  </si>
  <si>
    <t>70 物品賃貸業</t>
  </si>
  <si>
    <t>88 廃棄物処理業</t>
  </si>
  <si>
    <t>24 金属製品製造業</t>
  </si>
  <si>
    <t>33 電気業</t>
  </si>
  <si>
    <t>44 道路貨物運送業</t>
  </si>
  <si>
    <t>22 鉄鋼業</t>
  </si>
  <si>
    <t>48 運輸に附帯するサービス業</t>
  </si>
  <si>
    <t>71 学術・開発研究機関</t>
  </si>
  <si>
    <t>15 印刷・同関連業</t>
  </si>
  <si>
    <t>17 石油製品・石炭製品製造業</t>
  </si>
  <si>
    <t>26 生産用機械器具製造業</t>
  </si>
  <si>
    <t>47 倉庫業</t>
  </si>
  <si>
    <t>23 非鉄金属製造業</t>
  </si>
  <si>
    <t>27 業務用機械器具製造業</t>
  </si>
  <si>
    <t>10 飲料・たばこ・飼料製造業</t>
  </si>
  <si>
    <t>12 木材・木製品製造業（家具を除く）</t>
  </si>
  <si>
    <t>21 窯業・土石製品製造業</t>
  </si>
  <si>
    <t>39 情報サービス業</t>
  </si>
  <si>
    <t>45 水運業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</si>
  <si>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</si>
  <si>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</si>
  <si>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</si>
  <si>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</si>
  <si>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</si>
  <si>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586 菓子・パン小売業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</si>
  <si>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</si>
  <si>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</si>
  <si>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</si>
  <si>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</si>
  <si>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</si>
  <si>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692 貸家業，貸間業</t>
  </si>
  <si>
    <t>761 食堂，レストラン（専門料理店を除く）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</si>
  <si>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</si>
  <si>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</si>
  <si>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</si>
  <si>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</si>
  <si>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</si>
  <si>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</si>
  <si>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</si>
  <si>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</si>
  <si>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</si>
  <si>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083 管工事業（さく井工事業を除く）</t>
  </si>
  <si>
    <t>573 婦人・子供服小売業</t>
  </si>
  <si>
    <t>691 不動産賃貸業（貸家業，貸間業を除く）</t>
  </si>
  <si>
    <t>742 土木建築サービス業</t>
  </si>
  <si>
    <t>767 喫茶店</t>
  </si>
  <si>
    <t>854 老人福祉・介護事業</t>
  </si>
  <si>
    <t>674 保険媒介代理業</t>
  </si>
  <si>
    <t>693 駐車場業</t>
  </si>
  <si>
    <t>076 板金・金物工事業</t>
  </si>
  <si>
    <t>077 塗装工事業</t>
  </si>
  <si>
    <t>559 他に分類されない卸売業</t>
  </si>
  <si>
    <t>751 旅館，ホテル</t>
  </si>
  <si>
    <t>823 学習塾</t>
  </si>
  <si>
    <t>593 機械器具小売業（自動車，自転車を除く）</t>
  </si>
  <si>
    <t>064 建築工事業（木造建築工事業を除く）</t>
  </si>
  <si>
    <t>585 酒小売業</t>
  </si>
  <si>
    <t>604 農耕用品小売業</t>
  </si>
  <si>
    <t>075 左官工事業</t>
  </si>
  <si>
    <t>079 その他の職別工事業</t>
  </si>
  <si>
    <t>313 船舶製造・修理業，舶用機関製造業</t>
  </si>
  <si>
    <t>432 一般乗用旅客自動車運送業</t>
  </si>
  <si>
    <t>521 農畜産物・水産物卸売業</t>
  </si>
  <si>
    <t>581 各種食料品小売業</t>
  </si>
  <si>
    <t>584 鮮魚小売業</t>
  </si>
  <si>
    <t>799 他に分類されない生活関連サービス業</t>
  </si>
  <si>
    <t>855 障害者福祉事業</t>
  </si>
  <si>
    <t>901 機械修理業（電気機械器具を除く）</t>
  </si>
  <si>
    <t>073 鉄骨・鉄筋工事業</t>
  </si>
  <si>
    <t>078 床・内装工事業</t>
  </si>
  <si>
    <t>092 水産食料品製造業</t>
  </si>
  <si>
    <t>093 野菜缶詰・果実缶詰・農産保存食料品製造業</t>
  </si>
  <si>
    <t>096 精穀・製粉業</t>
  </si>
  <si>
    <t>131 家具製造業</t>
  </si>
  <si>
    <t>244 建設用・建築用金属製品製造業（製缶板金業を含む）</t>
  </si>
  <si>
    <t>329 他に分類されない製造業</t>
  </si>
  <si>
    <t>331 電気業</t>
  </si>
  <si>
    <t>531 建築材料卸売業</t>
  </si>
  <si>
    <t>582 野菜・果実小売業</t>
  </si>
  <si>
    <t>583 食肉小売業</t>
  </si>
  <si>
    <t>592 自転車小売業</t>
  </si>
  <si>
    <t>601 家具・建具・畳小売業</t>
  </si>
  <si>
    <t>606 書籍・文房具小売業</t>
  </si>
  <si>
    <t>607 スポーツ用品・がん具・娯楽用品・楽器小売業</t>
  </si>
  <si>
    <t>608 写真機・時計・眼鏡小売業</t>
  </si>
  <si>
    <t>671 生命保険業</t>
  </si>
  <si>
    <t>746 写真業</t>
  </si>
  <si>
    <t>763 そば・うどん店</t>
  </si>
  <si>
    <t>772 配達飲食サービス業</t>
  </si>
  <si>
    <t>795 火葬・墓地管理業</t>
  </si>
  <si>
    <t>796 冠婚葬祭業</t>
  </si>
  <si>
    <t>809 その他の娯楽業</t>
  </si>
  <si>
    <t>836 医療に附帯するサービス業</t>
  </si>
  <si>
    <t>881 一般廃棄物処理業</t>
  </si>
  <si>
    <t>066 建築リフォーム工事業</t>
  </si>
  <si>
    <t>071 大工工事業</t>
  </si>
  <si>
    <t>072 とび・土工・コンクリート工事業</t>
  </si>
  <si>
    <t>133 建具製造業</t>
  </si>
  <si>
    <t>441 一般貨物自動車運送業</t>
  </si>
  <si>
    <t>764 すし店</t>
  </si>
  <si>
    <t>850 管理，補助的経済活動を行う事業所</t>
  </si>
  <si>
    <t>859 その他の社会保険・社会福祉・介護事業</t>
  </si>
  <si>
    <t>929 他に分類されない事業サービス業</t>
  </si>
  <si>
    <t>821 社会教育</t>
  </si>
  <si>
    <t>060 管理，補助的経済活動を行う事業所</t>
  </si>
  <si>
    <t>099 その他の食料品製造業</t>
  </si>
  <si>
    <t>361 上水道業</t>
  </si>
  <si>
    <t>711 自然科学研究所</t>
  </si>
  <si>
    <t>785 その他の公衆浴場業</t>
  </si>
  <si>
    <t>805 公園，遊園地</t>
  </si>
  <si>
    <t>574 靴・履物小売業</t>
  </si>
  <si>
    <t>116 外衣・シャツ製造業（和式を除く）</t>
  </si>
  <si>
    <t>229 その他の鉄鋼業</t>
  </si>
  <si>
    <t>275 光学機械器具・レンズ製造業</t>
  </si>
  <si>
    <t>771 持ち帰り飲食サービス業</t>
  </si>
  <si>
    <t>089 その他の設備工事業</t>
  </si>
  <si>
    <t>121 製材業，木製品製造業</t>
  </si>
  <si>
    <t>602 じゅう器小売業</t>
  </si>
  <si>
    <t>611 通信販売・訪問販売小売業</t>
  </si>
  <si>
    <t>752 簡易宿所</t>
  </si>
  <si>
    <t>909 その他の修理業</t>
  </si>
  <si>
    <t>084 機械器具設置工事業</t>
  </si>
  <si>
    <t>106 飼料・有機質肥料製造業</t>
  </si>
  <si>
    <t>532 化学製品卸売業</t>
  </si>
  <si>
    <t>541 産業機械器具卸売業</t>
  </si>
  <si>
    <t>749 その他の技術サービス業</t>
  </si>
  <si>
    <t>759 その他の宿泊業</t>
  </si>
  <si>
    <t>579 その他の織物・衣服・身の回り品小売業</t>
  </si>
  <si>
    <t>804 スポーツ施設提供業</t>
  </si>
  <si>
    <t>882 産業廃棄物処理業</t>
  </si>
  <si>
    <t>360 管理，補助的経済活動を行う事業所</t>
  </si>
  <si>
    <t>694 不動産管理業</t>
  </si>
  <si>
    <t>700 管理，補助的経済活動を行う事業所</t>
  </si>
  <si>
    <t>123 木製容器製造業（竹，とうを含む）</t>
  </si>
  <si>
    <t>442 特定貨物自動車運送業</t>
  </si>
  <si>
    <t>522 食料・飲料卸売業</t>
  </si>
  <si>
    <t>129 その他の木製品製造業（竹，とうを含む）</t>
  </si>
  <si>
    <t>325 がん具・運動用具製造業</t>
  </si>
  <si>
    <t>392 情報処理・提供サービス業</t>
  </si>
  <si>
    <t>443 貨物軽自動車運送業</t>
  </si>
  <si>
    <t>452 沿海海運業</t>
  </si>
  <si>
    <t>533 石油・鉱物卸売業</t>
  </si>
  <si>
    <t>833 歯科診療所</t>
  </si>
  <si>
    <t>853 児童福祉事業</t>
  </si>
  <si>
    <t>753 下宿業</t>
  </si>
  <si>
    <t>091 畜産食料品製造業</t>
  </si>
  <si>
    <t>363 下水道業</t>
  </si>
  <si>
    <t>391 ソフトウェア業</t>
  </si>
  <si>
    <t>536 再生資源卸売業</t>
  </si>
  <si>
    <t>704 自動車賃貸業</t>
  </si>
  <si>
    <t>741 獣医業</t>
  </si>
  <si>
    <t>産業小分類</t>
  </si>
  <si>
    <t>02000　青森県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</si>
  <si>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</si>
  <si>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</si>
  <si>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</si>
  <si>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</si>
  <si>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</si>
  <si>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02201　青森市</t>
  </si>
  <si>
    <t>02202　弘前市</t>
  </si>
  <si>
    <t>02203　八戸市</t>
  </si>
  <si>
    <t>02204　黒石市</t>
  </si>
  <si>
    <t>02205　五所川原市</t>
  </si>
  <si>
    <t>02206　十和田市</t>
  </si>
  <si>
    <t>02207　三沢市</t>
  </si>
  <si>
    <t>02208　むつ市</t>
  </si>
  <si>
    <t>02209　つがる市</t>
  </si>
  <si>
    <t>02210　平川市</t>
  </si>
  <si>
    <t>02301　東津軽郡平内町</t>
  </si>
  <si>
    <t>02303　東津軽郡今別町</t>
  </si>
  <si>
    <t>02304　東津軽郡蓬田村</t>
  </si>
  <si>
    <t>02307　東津軽郡外ヶ浜町</t>
  </si>
  <si>
    <t>02321　西津軽郡鰺ヶ沢町</t>
  </si>
  <si>
    <t>02323　西津軽郡深浦町</t>
  </si>
  <si>
    <t>02343　中津軽郡西目屋村</t>
  </si>
  <si>
    <t>02361　南津軽郡藤崎町</t>
  </si>
  <si>
    <t>02362　南津軽郡大鰐町</t>
  </si>
  <si>
    <t>02367　南津軽郡田舎館村</t>
  </si>
  <si>
    <t>02381　北津軽郡板柳町</t>
  </si>
  <si>
    <t>02384　北津軽郡鶴田町</t>
  </si>
  <si>
    <t>02387　北津軽郡中泊町</t>
  </si>
  <si>
    <t>02401　上北郡野辺地町</t>
  </si>
  <si>
    <t>02402　上北郡七戸町</t>
  </si>
  <si>
    <t>02405　上北郡六戸町</t>
  </si>
  <si>
    <t>02406　上北郡横浜町</t>
  </si>
  <si>
    <t>02408　上北郡東北町</t>
  </si>
  <si>
    <t>02411　上北郡六ヶ所村</t>
  </si>
  <si>
    <t>02412　上北郡おいらせ町</t>
  </si>
  <si>
    <t>02423　下北郡大間町</t>
  </si>
  <si>
    <t>02424　下北郡東通村</t>
  </si>
  <si>
    <t>02425　下北郡風間浦村</t>
  </si>
  <si>
    <t>02426　下北郡佐井村</t>
  </si>
  <si>
    <t>02441　三戸郡三戸町</t>
  </si>
  <si>
    <t>02442　三戸郡五戸町</t>
  </si>
  <si>
    <t>02443　三戸郡田子町</t>
  </si>
  <si>
    <t>02445　三戸郡南部町</t>
  </si>
  <si>
    <t>02446　三戸郡階上町</t>
  </si>
  <si>
    <t>02450　三戸郡新郷村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</si>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</sst>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2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pivotCacheDefinition" Target="pivotCache/pivotCacheDefinition2.xml"/><Relationship Id="rId50" Type="http://schemas.openxmlformats.org/officeDocument/2006/relationships/connections" Target="connection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pivotCacheDefinition" Target="pivotCache/pivotCacheDefinition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201053241" createdVersion="5" refreshedVersion="8" minRefreshableVersion="3" recordCount="615" xr:uid="{5637051A-963D-4A08-8332-513483B0F0C9}">
  <cacheSource type="external" connectionId="1"/>
  <cacheFields count="11">
    <cacheField name="都道府県" numFmtId="0" sqlType="-9">
      <sharedItems count="1">
        <s v="02 青森県"/>
      </sharedItems>
    </cacheField>
    <cacheField name="自治体名" numFmtId="0" sqlType="-9">
      <sharedItems/>
    </cacheField>
    <cacheField name="自治体" numFmtId="0" sqlType="-9">
      <sharedItems count="41">
        <s v="02000 青森県"/>
        <s v="02201 青森市"/>
        <s v="02202 弘前市"/>
        <s v="02203 八戸市"/>
        <s v="02204 黒石市"/>
        <s v="02205 五所川原市"/>
        <s v="02206 十和田市"/>
        <s v="02207 三沢市"/>
        <s v="02208 むつ市"/>
        <s v="02209 つがる市"/>
        <s v="02210 平川市"/>
        <s v="02301 東津軽郡平内町"/>
        <s v="02303 東津軽郡今別町"/>
        <s v="02304 東津軽郡蓬田村"/>
        <s v="02307 東津軽郡外ヶ浜町"/>
        <s v="02321 西津軽郡鰺ヶ沢町"/>
        <s v="02323 西津軽郡深浦町"/>
        <s v="02343 中津軽郡西目屋村"/>
        <s v="02361 南津軽郡藤崎町"/>
        <s v="02362 南津軽郡大鰐町"/>
        <s v="02367 南津軽郡田舎館村"/>
        <s v="02381 北津軽郡板柳町"/>
        <s v="02384 北津軽郡鶴田町"/>
        <s v="02387 北津軽郡中泊町"/>
        <s v="02401 上北郡野辺地町"/>
        <s v="02402 上北郡七戸町"/>
        <s v="02405 上北郡六戸町"/>
        <s v="02406 上北郡横浜町"/>
        <s v="02408 上北郡東北町"/>
        <s v="02411 上北郡六ヶ所村"/>
        <s v="02412 上北郡おいらせ町"/>
        <s v="02423 下北郡大間町"/>
        <s v="02424 下北郡東通村"/>
        <s v="02425 下北郡風間浦村"/>
        <s v="02426 下北郡佐井村"/>
        <s v="02441 三戸郡三戸町"/>
        <s v="02442 三戸郡五戸町"/>
        <s v="02443 三戸郡田子町"/>
        <s v="02445 三戸郡南部町"/>
        <s v="02446 三戸郡階上町"/>
        <s v="02450 三戸郡新郷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8060"/>
    </cacheField>
    <cacheField name="構成比" numFmtId="0" sqlType="3">
      <sharedItems containsSemiMixedTypes="0" containsString="0" containsNumber="1" minValue="0" maxValue="37.5"/>
    </cacheField>
    <cacheField name="総数（個人）" numFmtId="0" sqlType="4">
      <sharedItems containsSemiMixedTypes="0" containsString="0" containsNumber="1" containsInteger="1" minValue="0" maxValue="4276"/>
    </cacheField>
    <cacheField name="構成比（個人）" numFmtId="0" sqlType="3">
      <sharedItems containsSemiMixedTypes="0" containsString="0" containsNumber="1" minValue="0" maxValue="42.5"/>
    </cacheField>
    <cacheField name="総数（法人）" numFmtId="0" sqlType="4">
      <sharedItems containsSemiMixedTypes="0" containsString="0" containsNumber="1" containsInteger="1" minValue="0" maxValue="3849"/>
    </cacheField>
    <cacheField name="構成比（法人）" numFmtId="0" sqlType="3">
      <sharedItems containsSemiMixedTypes="0" containsString="0" containsNumber="1" minValue="0" maxValue="44.44"/>
    </cacheField>
    <cacheField name="総数（法人以外の団体）" numFmtId="0" sqlType="4">
      <sharedItems containsSemiMixedTypes="0" containsString="0" containsNumber="1" containsInteger="1" minValue="0" maxValue="25" count="14">
        <n v="0"/>
        <n v="8"/>
        <n v="2"/>
        <n v="4"/>
        <n v="12"/>
        <n v="1"/>
        <n v="13"/>
        <n v="16"/>
        <n v="15"/>
        <n v="25"/>
        <n v="3"/>
        <n v="5"/>
        <n v="11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2135185185" createdVersion="5" refreshedVersion="8" minRefreshableVersion="3" recordCount="904" xr:uid="{06BC62EC-E842-497A-AD56-3D0C7A36DCEB}">
  <cacheSource type="external" connectionId="2"/>
  <cacheFields count="14">
    <cacheField name="都道府県" numFmtId="0" sqlType="-9">
      <sharedItems count="1">
        <s v="02 青森県"/>
      </sharedItems>
    </cacheField>
    <cacheField name="自治体名" numFmtId="0" sqlType="-9">
      <sharedItems count="41">
        <s v="青森県"/>
        <s v="青森市"/>
        <s v="弘前市"/>
        <s v="八戸市"/>
        <s v="黒石市"/>
        <s v="五所川原市"/>
        <s v="十和田市"/>
        <s v="三沢市"/>
        <s v="むつ市"/>
        <s v="つがる市"/>
        <s v="平川市"/>
        <s v="東津軽郡平内町"/>
        <s v="東津軽郡今別町"/>
        <s v="東津軽郡蓬田村"/>
        <s v="東津軽郡外ヶ浜町"/>
        <s v="西津軽郡鰺ヶ沢町"/>
        <s v="西津軽郡深浦町"/>
        <s v="中津軽郡西目屋村"/>
        <s v="南津軽郡藤崎町"/>
        <s v="南津軽郡大鰐町"/>
        <s v="南津軽郡田舎館村"/>
        <s v="北津軽郡板柳町"/>
        <s v="北津軽郡鶴田町"/>
        <s v="北津軽郡中泊町"/>
        <s v="上北郡野辺地町"/>
        <s v="上北郡七戸町"/>
        <s v="上北郡六戸町"/>
        <s v="上北郡横浜町"/>
        <s v="上北郡東北町"/>
        <s v="上北郡六ヶ所村"/>
        <s v="上北郡おいらせ町"/>
        <s v="下北郡大間町"/>
        <s v="下北郡東通村"/>
        <s v="下北郡風間浦村"/>
        <s v="下北郡佐井村"/>
        <s v="三戸郡三戸町"/>
        <s v="三戸郡五戸町"/>
        <s v="三戸郡田子町"/>
        <s v="三戸郡南部町"/>
        <s v="三戸郡階上町"/>
        <s v="三戸郡新郷村"/>
      </sharedItems>
    </cacheField>
    <cacheField name="自治体" numFmtId="0" sqlType="-9">
      <sharedItems count="41">
        <s v="02000 青森県"/>
        <s v="02201 青森市"/>
        <s v="02202 弘前市"/>
        <s v="02203 八戸市"/>
        <s v="02204 黒石市"/>
        <s v="02205 五所川原市"/>
        <s v="02206 十和田市"/>
        <s v="02207 三沢市"/>
        <s v="02208 むつ市"/>
        <s v="02209 つがる市"/>
        <s v="02210 平川市"/>
        <s v="02301 東津軽郡平内町"/>
        <s v="02303 東津軽郡今別町"/>
        <s v="02304 東津軽郡蓬田村"/>
        <s v="02307 東津軽郡外ヶ浜町"/>
        <s v="02321 西津軽郡鰺ヶ沢町"/>
        <s v="02323 西津軽郡深浦町"/>
        <s v="02343 中津軽郡西目屋村"/>
        <s v="02361 南津軽郡藤崎町"/>
        <s v="02362 南津軽郡大鰐町"/>
        <s v="02367 南津軽郡田舎館村"/>
        <s v="02381 北津軽郡板柳町"/>
        <s v="02384 北津軽郡鶴田町"/>
        <s v="02387 北津軽郡中泊町"/>
        <s v="02401 上北郡野辺地町"/>
        <s v="02402 上北郡七戸町"/>
        <s v="02405 上北郡六戸町"/>
        <s v="02406 上北郡横浜町"/>
        <s v="02408 上北郡東北町"/>
        <s v="02411 上北郡六ヶ所村"/>
        <s v="02412 上北郡おいらせ町"/>
        <s v="02423 下北郡大間町"/>
        <s v="02424 下北郡東通村"/>
        <s v="02425 下北郡風間浦村"/>
        <s v="02426 下北郡佐井村"/>
        <s v="02441 三戸郡三戸町"/>
        <s v="02442 三戸郡五戸町"/>
        <s v="02443 三戸郡田子町"/>
        <s v="02445 三戸郡南部町"/>
        <s v="02446 三戸郡階上町"/>
        <s v="02450 三戸郡新郷村"/>
      </sharedItems>
    </cacheField>
    <cacheField name="産業分類コード" numFmtId="0" sqlType="-8">
      <sharedItems count="55">
        <s v="78"/>
        <s v="76"/>
        <s v="60"/>
        <s v="69"/>
        <s v="58"/>
        <s v="06"/>
        <s v="07"/>
        <s v="82"/>
        <s v="08"/>
        <s v="59"/>
        <s v="83"/>
        <s v="57"/>
        <s v="85"/>
        <s v="89"/>
        <s v="72"/>
        <s v="74"/>
        <s v="52"/>
        <s v="79"/>
        <s v="54"/>
        <s v="55"/>
        <s v="53"/>
        <s v="75"/>
        <s v="68"/>
        <s v="67"/>
        <s v="09"/>
        <s v="80"/>
        <s v="77"/>
        <s v="92"/>
        <s v="61"/>
        <s v="11"/>
        <s v="32"/>
        <s v="90"/>
        <s v="13"/>
        <s v="31"/>
        <s v="36"/>
        <s v="43"/>
        <s v="70"/>
        <s v="88"/>
        <s v="24"/>
        <s v="33"/>
        <s v="44"/>
        <s v="22"/>
        <s v="48"/>
        <s v="71"/>
        <s v="15"/>
        <s v="17"/>
        <s v="26"/>
        <s v="47"/>
        <s v="23"/>
        <s v="27"/>
        <s v="10"/>
        <s v="12"/>
        <s v="21"/>
        <s v="39"/>
        <s v="45"/>
      </sharedItems>
    </cacheField>
    <cacheField name="産業分類" numFmtId="0" sqlType="-9">
      <sharedItems count="55">
        <s v="洗濯・理容・美容・浴場業"/>
        <s v="飲食店"/>
        <s v="その他の小売業"/>
        <s v="不動産賃貸業・管理業"/>
        <s v="飲食料品小売業"/>
        <s v="総合工事業"/>
        <s v="職別工事業（設備工事業を除く）"/>
        <s v="その他の教育，学習支援業"/>
        <s v="設備工事業"/>
        <s v="機械器具小売業"/>
        <s v="医療業"/>
        <s v="織物・衣服・身の回り品小売業"/>
        <s v="社会保険・社会福祉・介護事業"/>
        <s v="自動車整備業"/>
        <s v="専門サービス業（他に分類されないもの）"/>
        <s v="技術サービス業（他に分類されないもの）"/>
        <s v="飲食料品卸売業"/>
        <s v="その他の生活関連サービス業"/>
        <s v="機械器具卸売業"/>
        <s v="その他の卸売業"/>
        <s v="建築材料，鉱物・金属材料等卸売業"/>
        <s v="宿泊業"/>
        <s v="不動産取引業"/>
        <s v="保険業（保険媒介代理業，保険サービス業を含む）"/>
        <s v="食料品製造業"/>
        <s v="娯楽業"/>
        <s v="持ち帰り・配達飲食サービス業"/>
        <s v="その他の事業サービス業"/>
        <s v="無店舗小売業"/>
        <s v="繊維工業"/>
        <s v="その他の製造業"/>
        <s v="機械等修理業（別掲を除く）"/>
        <s v="家具・装備品製造業"/>
        <s v="輸送用機械器具製造業"/>
        <s v="水道業"/>
        <s v="道路旅客運送業"/>
        <s v="物品賃貸業"/>
        <s v="廃棄物処理業"/>
        <s v="金属製品製造業"/>
        <s v="電気業"/>
        <s v="道路貨物運送業"/>
        <s v="鉄鋼業"/>
        <s v="運輸に附帯するサービス業"/>
        <s v="学術・開発研究機関"/>
        <s v="印刷・同関連業"/>
        <s v="石油製品・石炭製品製造業"/>
        <s v="生産用機械器具製造業"/>
        <s v="倉庫業"/>
        <s v="非鉄金属製造業"/>
        <s v="業務用機械器具製造業"/>
        <s v="飲料・たばこ・飼料製造業"/>
        <s v="木材・木製品製造業（家具を除く）"/>
        <s v="窯業・土石製品製造業"/>
        <s v="情報サービス業"/>
        <s v="水運業"/>
      </sharedItems>
    </cacheField>
    <cacheField name="産業中分類" numFmtId="0" sqlType="-9">
      <sharedItems count="55">
        <s v="78 洗濯・理容・美容・浴場業"/>
        <s v="76 飲食店"/>
        <s v="60 その他の小売業"/>
        <s v="69 不動産賃貸業・管理業"/>
        <s v="58 飲食料品小売業"/>
        <s v="06 総合工事業"/>
        <s v="07 職別工事業（設備工事業を除く）"/>
        <s v="82 その他の教育，学習支援業"/>
        <s v="08 設備工事業"/>
        <s v="59 機械器具小売業"/>
        <s v="83 医療業"/>
        <s v="57 織物・衣服・身の回り品小売業"/>
        <s v="85 社会保険・社会福祉・介護事業"/>
        <s v="89 自動車整備業"/>
        <s v="72 専門サービス業（他に分類されないもの）"/>
        <s v="74 技術サービス業（他に分類されないもの）"/>
        <s v="52 飲食料品卸売業"/>
        <s v="79 その他の生活関連サービス業"/>
        <s v="54 機械器具卸売業"/>
        <s v="55 その他の卸売業"/>
        <s v="53 建築材料，鉱物・金属材料等卸売業"/>
        <s v="75 宿泊業"/>
        <s v="68 不動産取引業"/>
        <s v="67 保険業（保険媒介代理業，保険サービス業を含む）"/>
        <s v="09 食料品製造業"/>
        <s v="80 娯楽業"/>
        <s v="77 持ち帰り・配達飲食サービス業"/>
        <s v="92 その他の事業サービス業"/>
        <s v="61 無店舗小売業"/>
        <s v="11 繊維工業"/>
        <s v="32 その他の製造業"/>
        <s v="90 機械等修理業（別掲を除く）"/>
        <s v="13 家具・装備品製造業"/>
        <s v="31 輸送用機械器具製造業"/>
        <s v="36 水道業"/>
        <s v="43 道路旅客運送業"/>
        <s v="70 物品賃貸業"/>
        <s v="88 廃棄物処理業"/>
        <s v="24 金属製品製造業"/>
        <s v="33 電気業"/>
        <s v="44 道路貨物運送業"/>
        <s v="22 鉄鋼業"/>
        <s v="48 運輸に附帯するサービス業"/>
        <s v="71 学術・開発研究機関"/>
        <s v="15 印刷・同関連業"/>
        <s v="17 石油製品・石炭製品製造業"/>
        <s v="26 生産用機械器具製造業"/>
        <s v="47 倉庫業"/>
        <s v="23 非鉄金属製造業"/>
        <s v="27 業務用機械器具製造業"/>
        <s v="10 飲料・たばこ・飼料製造業"/>
        <s v="12 木材・木製品製造業（家具を除く）"/>
        <s v="21 窯業・土石製品製造業"/>
        <s v="39 情報サービス業"/>
        <s v="45 水運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4371" count="155">
        <n v="4371"/>
        <n v="4221"/>
        <n v="2301"/>
        <n v="2096"/>
        <n v="1985"/>
        <n v="1833"/>
        <n v="1304"/>
        <n v="1128"/>
        <n v="953"/>
        <n v="949"/>
        <n v="891"/>
        <n v="879"/>
        <n v="696"/>
        <n v="693"/>
        <n v="582"/>
        <n v="554"/>
        <n v="460"/>
        <n v="450"/>
        <n v="419"/>
        <n v="396"/>
        <n v="850"/>
        <n v="618"/>
        <n v="467"/>
        <n v="384"/>
        <n v="357"/>
        <n v="250"/>
        <n v="248"/>
        <n v="244"/>
        <n v="206"/>
        <n v="191"/>
        <n v="174"/>
        <n v="162"/>
        <n v="161"/>
        <n v="152"/>
        <n v="143"/>
        <n v="135"/>
        <n v="125"/>
        <n v="113"/>
        <n v="98"/>
        <n v="641"/>
        <n v="613"/>
        <n v="326"/>
        <n v="281"/>
        <n v="261"/>
        <n v="193"/>
        <n v="142"/>
        <n v="136"/>
        <n v="133"/>
        <n v="130"/>
        <n v="127"/>
        <n v="99"/>
        <n v="95"/>
        <n v="83"/>
        <n v="69"/>
        <n v="66"/>
        <n v="63"/>
        <n v="58"/>
        <n v="53"/>
        <n v="782"/>
        <n v="769"/>
        <n v="511"/>
        <n v="366"/>
        <n v="271"/>
        <n v="259"/>
        <n v="257"/>
        <n v="199"/>
        <n v="186"/>
        <n v="181"/>
        <n v="164"/>
        <n v="124"/>
        <n v="121"/>
        <n v="103"/>
        <n v="101"/>
        <n v="94"/>
        <n v="92"/>
        <n v="86"/>
        <n v="134"/>
        <n v="65"/>
        <n v="52"/>
        <n v="47"/>
        <n v="39"/>
        <n v="37"/>
        <n v="30"/>
        <n v="27"/>
        <n v="23"/>
        <n v="22"/>
        <n v="18"/>
        <n v="17"/>
        <n v="16"/>
        <n v="13"/>
        <n v="12"/>
        <n v="11"/>
        <n v="10"/>
        <n v="9"/>
        <n v="254"/>
        <n v="245"/>
        <n v="90"/>
        <n v="62"/>
        <n v="56"/>
        <n v="54"/>
        <n v="49"/>
        <n v="45"/>
        <n v="41"/>
        <n v="32"/>
        <n v="20"/>
        <n v="234"/>
        <n v="221"/>
        <n v="131"/>
        <n v="105"/>
        <n v="87"/>
        <n v="84"/>
        <n v="61"/>
        <n v="51"/>
        <n v="46"/>
        <n v="36"/>
        <n v="34"/>
        <n v="31"/>
        <n v="25"/>
        <n v="241"/>
        <n v="168"/>
        <n v="60"/>
        <n v="59"/>
        <n v="33"/>
        <n v="28"/>
        <n v="26"/>
        <n v="21"/>
        <n v="237"/>
        <n v="110"/>
        <n v="78"/>
        <n v="74"/>
        <n v="48"/>
        <n v="35"/>
        <n v="29"/>
        <n v="19"/>
        <n v="102"/>
        <n v="43"/>
        <n v="24"/>
        <n v="7"/>
        <n v="6"/>
        <n v="5"/>
        <n v="79"/>
        <n v="15"/>
        <n v="8"/>
        <n v="4"/>
        <n v="3"/>
        <n v="2"/>
        <n v="1"/>
        <n v="42"/>
        <n v="14"/>
        <n v="55"/>
        <n v="70"/>
        <n v="57"/>
        <n v="50"/>
        <n v="68"/>
        <n v="64"/>
      </sharedItems>
    </cacheField>
    <cacheField name="構成比" numFmtId="0" sqlType="3">
      <sharedItems containsSemiMixedTypes="0" containsString="0" containsNumber="1" minValue="0.68" maxValue="21.65" count="406">
        <n v="13.43"/>
        <n v="12.97"/>
        <n v="7.07"/>
        <n v="6.44"/>
        <n v="6.1"/>
        <n v="5.63"/>
        <n v="4.01"/>
        <n v="3.47"/>
        <n v="2.93"/>
        <n v="2.92"/>
        <n v="2.74"/>
        <n v="2.7"/>
        <n v="2.14"/>
        <n v="2.13"/>
        <n v="1.79"/>
        <n v="1.7"/>
        <n v="1.41"/>
        <n v="1.38"/>
        <n v="1.29"/>
        <n v="1.22"/>
        <n v="12.53"/>
        <n v="11.96"/>
        <n v="8.69"/>
        <n v="6.57"/>
        <n v="5.4"/>
        <n v="5.0199999999999996"/>
        <n v="3.52"/>
        <n v="3.49"/>
        <n v="3.43"/>
        <n v="2.9"/>
        <n v="2.69"/>
        <n v="2.4500000000000002"/>
        <n v="2.2799999999999998"/>
        <n v="2.2599999999999998"/>
        <n v="2.0099999999999998"/>
        <n v="1.9"/>
        <n v="1.76"/>
        <n v="1.59"/>
        <n v="14.55"/>
        <n v="13.91"/>
        <n v="7.4"/>
        <n v="6.38"/>
        <n v="5.92"/>
        <n v="4.38"/>
        <n v="3.45"/>
        <n v="3.22"/>
        <n v="3.09"/>
        <n v="3.02"/>
        <n v="2.95"/>
        <n v="2.88"/>
        <n v="2.25"/>
        <n v="2.16"/>
        <n v="1.88"/>
        <n v="1.57"/>
        <n v="1.5"/>
        <n v="1.43"/>
        <n v="1.32"/>
        <n v="1.2"/>
        <n v="13.02"/>
        <n v="12.81"/>
        <n v="8.51"/>
        <n v="6.09"/>
        <n v="4.51"/>
        <n v="4.3099999999999996"/>
        <n v="4.28"/>
        <n v="3.31"/>
        <n v="3.21"/>
        <n v="3.1"/>
        <n v="3.01"/>
        <n v="2.73"/>
        <n v="2.06"/>
        <n v="1.72"/>
        <n v="1.68"/>
        <n v="1.53"/>
        <n v="16.54"/>
        <n v="13.95"/>
        <n v="8.02"/>
        <n v="6.42"/>
        <n v="5.8"/>
        <n v="4.8099999999999996"/>
        <n v="4.57"/>
        <n v="3.7"/>
        <n v="3.33"/>
        <n v="2.84"/>
        <n v="2.72"/>
        <n v="2.2200000000000002"/>
        <n v="2.1"/>
        <n v="1.98"/>
        <n v="1.6"/>
        <n v="1.48"/>
        <n v="1.36"/>
        <n v="1.23"/>
        <n v="1.1100000000000001"/>
        <n v="15.08"/>
        <n v="7.9"/>
        <n v="5.34"/>
        <n v="5.1100000000000003"/>
        <n v="3.86"/>
        <n v="3.68"/>
        <n v="2.91"/>
        <n v="2.67"/>
        <n v="2.4300000000000002"/>
        <n v="1.37"/>
        <n v="1.19"/>
        <n v="1.01"/>
        <n v="13.14"/>
        <n v="7.79"/>
        <n v="6.24"/>
        <n v="5.17"/>
        <n v="4.99"/>
        <n v="3.63"/>
        <n v="3.03"/>
        <n v="2.02"/>
        <n v="1.84"/>
        <n v="1.78"/>
        <n v="1.49"/>
        <n v="1.31"/>
        <n v="21.65"/>
        <n v="15.09"/>
        <n v="5.66"/>
        <n v="5.57"/>
        <n v="5.39"/>
        <n v="5.3"/>
        <n v="4.13"/>
        <n v="2.96"/>
        <n v="2.79"/>
        <n v="2.52"/>
        <n v="2.34"/>
        <n v="1.89"/>
        <n v="1.8"/>
        <n v="1.44"/>
        <n v="1.08"/>
        <n v="0.99"/>
        <n v="15.2"/>
        <n v="14.18"/>
        <n v="7.06"/>
        <n v="5.58"/>
        <n v="5"/>
        <n v="4.75"/>
        <n v="3.46"/>
        <n v="3.27"/>
        <n v="3.08"/>
        <n v="1.92"/>
        <n v="1.86"/>
        <n v="1.73"/>
        <n v="1.1499999999999999"/>
        <n v="10.28"/>
        <n v="7.6"/>
        <n v="6.41"/>
        <n v="5.22"/>
        <n v="4.17"/>
        <n v="3.58"/>
        <n v="2.98"/>
        <n v="2.68"/>
        <n v="2.5299999999999998"/>
        <n v="1.64"/>
        <n v="1.34"/>
        <n v="1.04"/>
        <n v="0.89"/>
        <n v="0.75"/>
        <n v="14.19"/>
        <n v="13.34"/>
        <n v="10.98"/>
        <n v="7.26"/>
        <n v="4.5599999999999996"/>
        <n v="3.04"/>
        <n v="2.2000000000000002"/>
        <n v="1.52"/>
        <n v="1.35"/>
        <n v="1.18"/>
        <n v="0.84"/>
        <n v="14.85"/>
        <n v="13.1"/>
        <n v="7.42"/>
        <n v="6.99"/>
        <n v="3.06"/>
        <n v="2.62"/>
        <n v="1.75"/>
        <n v="15.31"/>
        <n v="11.22"/>
        <n v="9.18"/>
        <n v="7.14"/>
        <n v="6.12"/>
        <n v="5.0999999999999996"/>
        <n v="2.04"/>
        <n v="1.02"/>
        <n v="17.02"/>
        <n v="14.89"/>
        <n v="12.77"/>
        <n v="10.64"/>
        <n v="4.26"/>
        <n v="16.920000000000002"/>
        <n v="11.79"/>
        <n v="9.23"/>
        <n v="6.67"/>
        <n v="5.64"/>
        <n v="3.59"/>
        <n v="2.0499999999999998"/>
        <n v="1.54"/>
        <n v="1.03"/>
        <n v="14.38"/>
        <n v="14.05"/>
        <n v="8.36"/>
        <n v="7.36"/>
        <n v="6.35"/>
        <n v="3.34"/>
        <n v="1.67"/>
        <n v="11.02"/>
        <n v="10.24"/>
        <n v="8.66"/>
        <n v="6.3"/>
        <n v="4.33"/>
        <n v="3.94"/>
        <n v="3.15"/>
        <n v="2.76"/>
        <n v="2.36"/>
        <n v="1.97"/>
        <n v="20.83"/>
        <n v="12.5"/>
        <n v="10.42"/>
        <n v="8.33"/>
        <n v="6.25"/>
        <n v="2.08"/>
        <n v="17.89"/>
        <n v="10.88"/>
        <n v="8.77"/>
        <n v="6.32"/>
        <n v="5.96"/>
        <n v="4.91"/>
        <n v="4.21"/>
        <n v="3.51"/>
        <n v="2.81"/>
        <n v="1.4"/>
        <n v="1.05"/>
        <n v="0.7"/>
        <n v="16.75"/>
        <n v="12.92"/>
        <n v="11.48"/>
        <n v="7.66"/>
        <n v="6.7"/>
        <n v="3.35"/>
        <n v="2.87"/>
        <n v="2.39"/>
        <n v="1.91"/>
        <n v="0.96"/>
        <n v="12.78"/>
        <n v="6.77"/>
        <n v="6.02"/>
        <n v="5.26"/>
        <n v="3.76"/>
        <n v="16.52"/>
        <n v="12.31"/>
        <n v="9.61"/>
        <n v="7.51"/>
        <n v="5.71"/>
        <n v="3.6"/>
        <n v="3.3"/>
        <n v="3"/>
        <n v="0.9"/>
        <n v="16.8"/>
        <n v="10.55"/>
        <n v="8.1999999999999993"/>
        <n v="7.81"/>
        <n v="5.08"/>
        <n v="1.95"/>
        <n v="1.56"/>
        <n v="1.17"/>
        <n v="16.43"/>
        <n v="10.36"/>
        <n v="8.93"/>
        <n v="8.2100000000000009"/>
        <n v="7.86"/>
        <n v="4.29"/>
        <n v="2.86"/>
        <n v="2.5"/>
        <n v="15.42"/>
        <n v="12.56"/>
        <n v="11.01"/>
        <n v="7.49"/>
        <n v="6.61"/>
        <n v="5.95"/>
        <n v="5.07"/>
        <n v="2.64"/>
        <n v="2.42"/>
        <n v="1.1000000000000001"/>
        <n v="17.440000000000001"/>
        <n v="10.77"/>
        <n v="4.62"/>
        <n v="2.82"/>
        <n v="2.31"/>
        <n v="1.28"/>
        <n v="12.08"/>
        <n v="8.6999999999999993"/>
        <n v="7.73"/>
        <n v="6.76"/>
        <n v="3.38"/>
        <n v="1.93"/>
        <n v="1.45"/>
        <n v="0.97"/>
        <n v="16.309999999999999"/>
        <n v="9.2200000000000006"/>
        <n v="4.96"/>
        <n v="3.55"/>
        <n v="1.42"/>
        <n v="13.37"/>
        <n v="13.12"/>
        <n v="10.4"/>
        <n v="9.16"/>
        <n v="5.94"/>
        <n v="5.45"/>
        <n v="3.71"/>
        <n v="2.23"/>
        <n v="1.24"/>
        <n v="0.74"/>
        <n v="12.35"/>
        <n v="9.9600000000000009"/>
        <n v="8.76"/>
        <n v="8.3699999999999992"/>
        <n v="7.17"/>
        <n v="6.37"/>
        <n v="5.18"/>
        <n v="1.99"/>
        <n v="11.82"/>
        <n v="8.18"/>
        <n v="7.5"/>
        <n v="6.59"/>
        <n v="5.91"/>
        <n v="4.7699999999999996"/>
        <n v="4.55"/>
        <n v="3.41"/>
        <n v="1.82"/>
        <n v="1.1399999999999999"/>
        <n v="17.350000000000001"/>
        <n v="12.24"/>
        <n v="8.67"/>
        <n v="6.63"/>
        <n v="4.08"/>
        <n v="20.65"/>
        <n v="10.32"/>
        <n v="9.0299999999999994"/>
        <n v="7.1"/>
        <n v="5.81"/>
        <n v="5.16"/>
        <n v="3.87"/>
        <n v="3.23"/>
        <n v="2.58"/>
        <n v="1.94"/>
        <n v="16.670000000000002"/>
        <n v="14.81"/>
        <n v="9.26"/>
        <n v="5.56"/>
        <n v="1.85"/>
        <n v="11.94"/>
        <n v="10.45"/>
        <n v="8.9600000000000009"/>
        <n v="7.46"/>
        <n v="4.4800000000000004"/>
        <n v="2.99"/>
        <n v="12.37"/>
        <n v="11.31"/>
        <n v="9.5399999999999991"/>
        <n v="8.1300000000000008"/>
        <n v="6.01"/>
        <n v="3.89"/>
        <n v="3.53"/>
        <n v="3.18"/>
        <n v="2.83"/>
        <n v="2.4700000000000002"/>
        <n v="2.12"/>
        <n v="1.77"/>
        <n v="1.06"/>
        <n v="13.57"/>
        <n v="10.91"/>
        <n v="10.029999999999999"/>
        <n v="9.44"/>
        <n v="4.42"/>
        <n v="3.54"/>
        <n v="3.24"/>
        <n v="1.47"/>
        <n v="17.809999999999999"/>
        <n v="12.33"/>
        <n v="9.59"/>
        <n v="8.2200000000000006"/>
        <n v="7.53"/>
        <n v="6.16"/>
        <n v="5.48"/>
        <n v="3.42"/>
        <n v="0.68"/>
        <n v="17.600000000000001"/>
        <n v="10.56"/>
        <n v="9.68"/>
        <n v="7.33"/>
        <n v="4.6900000000000004"/>
        <n v="4.4000000000000004"/>
        <n v="2.35"/>
        <n v="15.51"/>
        <n v="11.71"/>
        <n v="8.86"/>
        <n v="4.1100000000000003"/>
        <n v="3.48"/>
        <n v="1.58"/>
        <n v="21.21"/>
        <n v="15.15"/>
        <n v="10.61"/>
        <n v="7.58"/>
        <n v="6.06"/>
      </sharedItems>
    </cacheField>
    <cacheField name="総数（個人）" numFmtId="0" sqlType="4">
      <sharedItems containsSemiMixedTypes="0" containsString="0" containsNumber="1" containsInteger="1" minValue="0" maxValue="3928" count="128">
        <n v="3928"/>
        <n v="3799"/>
        <n v="1237"/>
        <n v="1233"/>
        <n v="1505"/>
        <n v="628"/>
        <n v="679"/>
        <n v="830"/>
        <n v="283"/>
        <n v="612"/>
        <n v="796"/>
        <n v="416"/>
        <n v="8"/>
        <n v="537"/>
        <n v="425"/>
        <n v="238"/>
        <n v="142"/>
        <n v="267"/>
        <n v="47"/>
        <n v="89"/>
        <n v="774"/>
        <n v="718"/>
        <n v="384"/>
        <n v="248"/>
        <n v="266"/>
        <n v="86"/>
        <n v="98"/>
        <n v="54"/>
        <n v="179"/>
        <n v="83"/>
        <n v="131"/>
        <n v="157"/>
        <n v="102"/>
        <n v="53"/>
        <n v="11"/>
        <n v="3"/>
        <n v="27"/>
        <n v="25"/>
        <n v="14"/>
        <n v="563"/>
        <n v="549"/>
        <n v="162"/>
        <n v="144"/>
        <n v="190"/>
        <n v="66"/>
        <n v="104"/>
        <n v="78"/>
        <n v="1"/>
        <n v="52"/>
        <n v="117"/>
        <n v="61"/>
        <n v="75"/>
        <n v="18"/>
        <n v="68"/>
        <n v="33"/>
        <n v="51"/>
        <n v="35"/>
        <n v="5"/>
        <n v="7"/>
        <n v="690"/>
        <n v="672"/>
        <n v="274"/>
        <n v="172"/>
        <n v="191"/>
        <n v="202"/>
        <n v="50"/>
        <n v="65"/>
        <n v="165"/>
        <n v="26"/>
        <n v="101"/>
        <n v="80"/>
        <n v="84"/>
        <n v="37"/>
        <n v="30"/>
        <n v="58"/>
        <n v="16"/>
        <n v="21"/>
        <n v="123"/>
        <n v="109"/>
        <n v="38"/>
        <n v="24"/>
        <n v="28"/>
        <n v="23"/>
        <n v="19"/>
        <n v="13"/>
        <n v="0"/>
        <n v="2"/>
        <n v="6"/>
        <n v="4"/>
        <n v="239"/>
        <n v="224"/>
        <n v="60"/>
        <n v="67"/>
        <n v="32"/>
        <n v="34"/>
        <n v="40"/>
        <n v="39"/>
        <n v="12"/>
        <n v="9"/>
        <n v="10"/>
        <n v="222"/>
        <n v="203"/>
        <n v="91"/>
        <n v="57"/>
        <n v="22"/>
        <n v="29"/>
        <n v="15"/>
        <n v="210"/>
        <n v="149"/>
        <n v="31"/>
        <n v="225"/>
        <n v="201"/>
        <n v="63"/>
        <n v="42"/>
        <n v="41"/>
        <n v="62"/>
        <n v="99"/>
        <n v="49"/>
        <n v="43"/>
        <n v="77"/>
        <n v="36"/>
        <n v="20"/>
        <n v="17"/>
        <n v="46"/>
        <n v="55"/>
        <n v="48"/>
        <n v="45"/>
        <n v="44"/>
      </sharedItems>
    </cacheField>
    <cacheField name="構成比（個人）" numFmtId="0" sqlType="3">
      <sharedItems containsSemiMixedTypes="0" containsString="0" containsNumber="1" minValue="0" maxValue="36.25" count="413">
        <n v="20.14"/>
        <n v="19.48"/>
        <n v="6.34"/>
        <n v="6.32"/>
        <n v="7.72"/>
        <n v="3.22"/>
        <n v="3.48"/>
        <n v="4.25"/>
        <n v="1.45"/>
        <n v="3.14"/>
        <n v="4.08"/>
        <n v="2.13"/>
        <n v="0.04"/>
        <n v="2.75"/>
        <n v="2.1800000000000002"/>
        <n v="1.22"/>
        <n v="0.73"/>
        <n v="1.37"/>
        <n v="0.24"/>
        <n v="0.46"/>
        <n v="20.21"/>
        <n v="18.75"/>
        <n v="10.029999999999999"/>
        <n v="6.48"/>
        <n v="6.95"/>
        <n v="2.25"/>
        <n v="2.56"/>
        <n v="1.41"/>
        <n v="4.67"/>
        <n v="2.17"/>
        <n v="3.42"/>
        <n v="4.0999999999999996"/>
        <n v="2.66"/>
        <n v="1.38"/>
        <n v="0.28999999999999998"/>
        <n v="0.08"/>
        <n v="0.7"/>
        <n v="2.3199999999999998"/>
        <n v="0.65"/>
        <n v="0.37"/>
        <n v="21.71"/>
        <n v="21.17"/>
        <n v="6.25"/>
        <n v="5.55"/>
        <n v="7.33"/>
        <n v="2.5499999999999998"/>
        <n v="4.01"/>
        <n v="3.01"/>
        <n v="2.0099999999999998"/>
        <n v="4.51"/>
        <n v="2.35"/>
        <n v="2.89"/>
        <n v="0.69"/>
        <n v="2.62"/>
        <n v="1.27"/>
        <n v="1.97"/>
        <n v="1.35"/>
        <n v="0.19"/>
        <n v="0.27"/>
        <n v="21.39"/>
        <n v="20.83"/>
        <n v="8.49"/>
        <n v="5.33"/>
        <n v="5.92"/>
        <n v="6.26"/>
        <n v="1.55"/>
        <n v="5.1100000000000003"/>
        <n v="0.81"/>
        <n v="3.13"/>
        <n v="2.48"/>
        <n v="0.03"/>
        <n v="2.6"/>
        <n v="1.1499999999999999"/>
        <n v="0.93"/>
        <n v="0.25"/>
        <n v="1.8"/>
        <n v="0.5"/>
        <n v="22.24"/>
        <n v="19.71"/>
        <n v="5.97"/>
        <n v="6.87"/>
        <n v="5.42"/>
        <n v="4.34"/>
        <n v="5.0599999999999996"/>
        <n v="4.16"/>
        <n v="4.7"/>
        <n v="3.44"/>
        <n v="0"/>
        <n v="0.36"/>
        <n v="1.08"/>
        <n v="0.54"/>
        <n v="0.72"/>
        <n v="0.9"/>
        <n v="22.55"/>
        <n v="21.13"/>
        <n v="5.66"/>
        <n v="4.43"/>
        <n v="3.02"/>
        <n v="3.21"/>
        <n v="4.8099999999999996"/>
        <n v="0.09"/>
        <n v="1.98"/>
        <n v="3.49"/>
        <n v="3.77"/>
        <n v="3.68"/>
        <n v="1.23"/>
        <n v="2.36"/>
        <n v="1.04"/>
        <n v="1.1299999999999999"/>
        <n v="0.85"/>
        <n v="0.94"/>
        <n v="0.56999999999999995"/>
        <n v="21.06"/>
        <n v="19.260000000000002"/>
        <n v="8.6300000000000008"/>
        <n v="4.93"/>
        <n v="1.99"/>
        <n v="5.41"/>
        <n v="2.37"/>
        <n v="3.23"/>
        <n v="3.7"/>
        <n v="2.09"/>
        <n v="1.42"/>
        <n v="2.4700000000000002"/>
        <n v="1.52"/>
        <n v="1.33"/>
        <n v="0.47"/>
        <n v="0.66"/>
        <n v="31.67"/>
        <n v="22.47"/>
        <n v="4.68"/>
        <n v="1.96"/>
        <n v="2.71"/>
        <n v="7.09"/>
        <n v="4.5199999999999996"/>
        <n v="1.81"/>
        <n v="1.06"/>
        <n v="1.36"/>
        <n v="2.2599999999999998"/>
        <n v="1.51"/>
        <n v="0.75"/>
        <n v="0.3"/>
        <n v="0.45"/>
        <n v="21.82"/>
        <n v="19.5"/>
        <n v="5.53"/>
        <n v="6.11"/>
        <n v="4.07"/>
        <n v="3.98"/>
        <n v="6.01"/>
        <n v="3.78"/>
        <n v="3.3"/>
        <n v="2.42"/>
        <n v="3.1"/>
        <n v="2.23"/>
        <n v="1.07"/>
        <n v="0.57999999999999996"/>
        <n v="0.97"/>
        <n v="0.48"/>
        <n v="0.39"/>
        <n v="21.57"/>
        <n v="8.93"/>
        <n v="5.45"/>
        <n v="10.68"/>
        <n v="9.3699999999999992"/>
        <n v="6.54"/>
        <n v="7.19"/>
        <n v="4.79"/>
        <n v="3.92"/>
        <n v="1.74"/>
        <n v="4.1399999999999997"/>
        <n v="3.05"/>
        <n v="0.22"/>
        <n v="1.0900000000000001"/>
        <n v="0.87"/>
        <n v="17.62"/>
        <n v="17.16"/>
        <n v="9.61"/>
        <n v="7.78"/>
        <n v="8.24"/>
        <n v="5.03"/>
        <n v="3.2"/>
        <n v="2.52"/>
        <n v="1.6"/>
        <n v="1.83"/>
        <n v="1.1399999999999999"/>
        <n v="0.92"/>
        <n v="0.23"/>
        <n v="17.18"/>
        <n v="18.399999999999999"/>
        <n v="17.79"/>
        <n v="8.59"/>
        <n v="4.91"/>
        <n v="4.29"/>
        <n v="2.4500000000000002"/>
        <n v="0.61"/>
        <n v="1.84"/>
        <n v="21.43"/>
        <n v="15.71"/>
        <n v="8.57"/>
        <n v="11.43"/>
        <n v="2.86"/>
        <n v="1.43"/>
        <n v="18.420000000000002"/>
        <n v="15.79"/>
        <n v="13.16"/>
        <n v="10.53"/>
        <n v="2.63"/>
        <n v="21.53"/>
        <n v="12.5"/>
        <n v="6.94"/>
        <n v="7.64"/>
        <n v="4.17"/>
        <n v="2.08"/>
        <n v="1.39"/>
        <n v="17.82"/>
        <n v="19.8"/>
        <n v="10.89"/>
        <n v="6.44"/>
        <n v="4.46"/>
        <n v="3.47"/>
        <n v="2.97"/>
        <n v="1.49"/>
        <n v="0.99"/>
        <n v="14.92"/>
        <n v="12.71"/>
        <n v="7.18"/>
        <n v="7.73"/>
        <n v="11.05"/>
        <n v="8.2899999999999991"/>
        <n v="4.97"/>
        <n v="5.52"/>
        <n v="2.76"/>
        <n v="3.87"/>
        <n v="0.55000000000000004"/>
        <n v="1.1000000000000001"/>
        <n v="1.66"/>
        <n v="8.6999999999999993"/>
        <n v="17.39"/>
        <n v="13.04"/>
        <n v="4.3499999999999996"/>
        <n v="26.32"/>
        <n v="13.68"/>
        <n v="11.58"/>
        <n v="7.37"/>
        <n v="2.11"/>
        <n v="1.05"/>
        <n v="3.16"/>
        <n v="4.21"/>
        <n v="1.58"/>
        <n v="0.53"/>
        <n v="20.13"/>
        <n v="10.69"/>
        <n v="15.09"/>
        <n v="10.06"/>
        <n v="1.89"/>
        <n v="1.26"/>
        <n v="0.63"/>
        <n v="17.95"/>
        <n v="21.79"/>
        <n v="1.28"/>
        <n v="7.69"/>
        <n v="5.13"/>
        <n v="6.41"/>
        <n v="3.85"/>
        <n v="20.88"/>
        <n v="15.66"/>
        <n v="7.63"/>
        <n v="8.84"/>
        <n v="3.61"/>
        <n v="4.0199999999999996"/>
        <n v="6.02"/>
        <n v="4.82"/>
        <n v="2.81"/>
        <n v="4.42"/>
        <n v="2.41"/>
        <n v="1.2"/>
        <n v="1.61"/>
        <n v="0.4"/>
        <n v="0.8"/>
        <n v="20"/>
        <n v="7"/>
        <n v="8.5"/>
        <n v="8"/>
        <n v="4"/>
        <n v="3.5"/>
        <n v="3"/>
        <n v="2.5"/>
        <n v="2"/>
        <n v="1.5"/>
        <n v="1"/>
        <n v="24.47"/>
        <n v="6.91"/>
        <n v="8.51"/>
        <n v="11.7"/>
        <n v="9.57"/>
        <n v="6.38"/>
        <n v="20.68"/>
        <n v="16.98"/>
        <n v="14.51"/>
        <n v="8.02"/>
        <n v="5.86"/>
        <n v="6.17"/>
        <n v="3.09"/>
        <n v="1.54"/>
        <n v="2.78"/>
        <n v="2.16"/>
        <n v="0.62"/>
        <n v="0.31"/>
        <n v="25.19"/>
        <n v="10.85"/>
        <n v="14.73"/>
        <n v="6.98"/>
        <n v="1.94"/>
        <n v="4.6500000000000004"/>
        <n v="0.78"/>
        <n v="17.690000000000001"/>
        <n v="13.85"/>
        <n v="6.15"/>
        <n v="4.62"/>
        <n v="5.38"/>
        <n v="3.08"/>
        <n v="2.31"/>
        <n v="0.77"/>
        <n v="21.7"/>
        <n v="11.32"/>
        <n v="4.72"/>
        <n v="6.6"/>
        <n v="2.83"/>
        <n v="21.12"/>
        <n v="19.12"/>
        <n v="3.59"/>
        <n v="8.76"/>
        <n v="4.38"/>
        <n v="6.77"/>
        <n v="4.78"/>
        <n v="2.79"/>
        <n v="25"/>
        <n v="14.58"/>
        <n v="8.33"/>
        <n v="22.53"/>
        <n v="3.95"/>
        <n v="3.56"/>
        <n v="7.91"/>
        <n v="0.79"/>
        <n v="5.93"/>
        <n v="4.74"/>
        <n v="5.14"/>
        <n v="1.19"/>
        <n v="22.92"/>
        <n v="16.670000000000002"/>
        <n v="36.25"/>
        <n v="7.5"/>
        <n v="10"/>
        <n v="11.25"/>
        <n v="3.75"/>
        <n v="1.25"/>
        <n v="5"/>
        <n v="13.33"/>
        <n v="17.78"/>
        <n v="8.89"/>
        <n v="11.11"/>
        <n v="4.4400000000000004"/>
        <n v="6.67"/>
        <n v="2.2200000000000002"/>
        <n v="10.199999999999999"/>
        <n v="14.29"/>
        <n v="6.12"/>
        <n v="12.24"/>
        <n v="8.16"/>
        <n v="2.04"/>
        <n v="15.05"/>
        <n v="9.68"/>
        <n v="11.29"/>
        <n v="7.53"/>
        <n v="3.76"/>
        <n v="2.15"/>
        <n v="4.84"/>
        <n v="20.66"/>
        <n v="14.55"/>
        <n v="9.39"/>
        <n v="13.62"/>
        <n v="1.88"/>
        <n v="3.29"/>
        <n v="5.16"/>
        <n v="2.82"/>
        <n v="25.26"/>
        <n v="8.42"/>
        <n v="12.63"/>
        <n v="5.26"/>
        <n v="27.01"/>
        <n v="15.17"/>
        <n v="5.69"/>
        <n v="8.5299999999999994"/>
        <n v="3.79"/>
        <n v="2.84"/>
        <n v="3.32"/>
        <n v="0.95"/>
        <n v="1.9"/>
        <n v="12.88"/>
        <n v="11.16"/>
        <n v="11.59"/>
        <n v="5.15"/>
        <n v="3.86"/>
        <n v="2.58"/>
        <n v="1.29"/>
        <n v="1.72"/>
        <n v="28.57"/>
        <n v="23.81"/>
        <n v="7.14"/>
        <n v="9.52"/>
        <n v="4.76"/>
        <n v="2.38"/>
      </sharedItems>
    </cacheField>
    <cacheField name="総数（法人）" numFmtId="0" sqlType="4">
      <sharedItems containsSemiMixedTypes="0" containsString="0" containsNumber="1" containsInteger="1" minValue="0" maxValue="1205" count="101">
        <n v="438"/>
        <n v="422"/>
        <n v="1061"/>
        <n v="857"/>
        <n v="474"/>
        <n v="1205"/>
        <n v="625"/>
        <n v="195"/>
        <n v="670"/>
        <n v="337"/>
        <n v="91"/>
        <n v="462"/>
        <n v="649"/>
        <n v="156"/>
        <n v="157"/>
        <n v="309"/>
        <n v="318"/>
        <n v="169"/>
        <n v="372"/>
        <n v="307"/>
        <n v="117"/>
        <n v="132"/>
        <n v="233"/>
        <n v="218"/>
        <n v="271"/>
        <n v="152"/>
        <n v="194"/>
        <n v="61"/>
        <n v="123"/>
        <n v="60"/>
        <n v="17"/>
        <n v="108"/>
        <n v="141"/>
        <n v="140"/>
        <n v="36"/>
        <n v="88"/>
        <n v="84"/>
        <n v="78"/>
        <n v="64"/>
        <n v="164"/>
        <n v="137"/>
        <n v="71"/>
        <n v="127"/>
        <n v="42"/>
        <n v="124"/>
        <n v="80"/>
        <n v="13"/>
        <n v="66"/>
        <n v="24"/>
        <n v="77"/>
        <n v="15"/>
        <n v="35"/>
        <n v="27"/>
        <n v="53"/>
        <n v="46"/>
        <n v="92"/>
        <n v="97"/>
        <n v="235"/>
        <n v="193"/>
        <n v="32"/>
        <n v="207"/>
        <n v="134"/>
        <n v="28"/>
        <n v="160"/>
        <n v="114"/>
        <n v="37"/>
        <n v="62"/>
        <n v="86"/>
        <n v="34"/>
        <n v="70"/>
        <n v="11"/>
        <n v="4"/>
        <n v="9"/>
        <n v="7"/>
        <n v="1"/>
        <n v="16"/>
        <n v="14"/>
        <n v="5"/>
        <n v="21"/>
        <n v="73"/>
        <n v="23"/>
        <n v="43"/>
        <n v="54"/>
        <n v="31"/>
        <n v="55"/>
        <n v="33"/>
        <n v="8"/>
        <n v="12"/>
        <n v="18"/>
        <n v="40"/>
        <n v="20"/>
        <n v="6"/>
        <n v="19"/>
        <n v="30"/>
        <n v="49"/>
        <n v="3"/>
        <n v="22"/>
        <n v="2"/>
        <n v="10"/>
        <n v="0"/>
        <n v="26"/>
      </sharedItems>
    </cacheField>
    <cacheField name="構成比（法人）" numFmtId="0" sqlType="3">
      <sharedItems containsSemiMixedTypes="0" containsString="0" containsNumber="1" minValue="0" maxValue="42.86" count="308">
        <n v="3.45"/>
        <n v="3.32"/>
        <n v="8.35"/>
        <n v="6.74"/>
        <n v="3.73"/>
        <n v="9.48"/>
        <n v="4.92"/>
        <n v="1.53"/>
        <n v="5.27"/>
        <n v="2.65"/>
        <n v="0.72"/>
        <n v="3.63"/>
        <n v="5.1100000000000003"/>
        <n v="1.23"/>
        <n v="2.4300000000000002"/>
        <n v="2.5"/>
        <n v="1.33"/>
        <n v="2.93"/>
        <n v="2.41"/>
        <n v="3.59"/>
        <n v="4.05"/>
        <n v="7.15"/>
        <n v="6.69"/>
        <n v="8.32"/>
        <n v="4.67"/>
        <n v="5.96"/>
        <n v="1.87"/>
        <n v="3.78"/>
        <n v="1.84"/>
        <n v="0.52"/>
        <n v="4.33"/>
        <n v="4.3"/>
        <n v="1.1100000000000001"/>
        <n v="2.7"/>
        <n v="2.58"/>
        <n v="4.3899999999999997"/>
        <n v="3.6"/>
        <n v="9.23"/>
        <n v="7.71"/>
        <n v="4"/>
        <n v="2.36"/>
        <n v="6.98"/>
        <n v="4.5"/>
        <n v="0.73"/>
        <n v="3.72"/>
        <n v="1.35"/>
        <n v="4.34"/>
        <n v="0.84"/>
        <n v="1.97"/>
        <n v="1.52"/>
        <n v="2.98"/>
        <n v="2.59"/>
        <n v="3.37"/>
        <n v="3.56"/>
        <n v="8.6199999999999992"/>
        <n v="7.08"/>
        <n v="1.17"/>
        <n v="7.59"/>
        <n v="1.03"/>
        <n v="5.87"/>
        <n v="3.08"/>
        <n v="4.18"/>
        <n v="1.36"/>
        <n v="2.27"/>
        <n v="2.6"/>
        <n v="3.15"/>
        <n v="1.25"/>
        <n v="2.57"/>
        <n v="2.35"/>
        <n v="4.4400000000000004"/>
        <n v="1.61"/>
        <n v="12.9"/>
        <n v="5.24"/>
        <n v="6.85"/>
        <n v="6.05"/>
        <n v="2.82"/>
        <n v="0.4"/>
        <n v="6.45"/>
        <n v="5.65"/>
        <n v="2.02"/>
        <n v="2.4500000000000002"/>
        <n v="3.43"/>
        <n v="11.93"/>
        <n v="3.76"/>
        <n v="7.03"/>
        <n v="8.82"/>
        <n v="5.07"/>
        <n v="1.8"/>
        <n v="8.99"/>
        <n v="5.39"/>
        <n v="2.78"/>
        <n v="1.47"/>
        <n v="0.82"/>
        <n v="4.58"/>
        <n v="1.1399999999999999"/>
        <n v="1.31"/>
        <n v="1.94"/>
        <n v="2.91"/>
        <n v="6.47"/>
        <n v="8.58"/>
        <n v="10.68"/>
        <n v="4.37"/>
        <n v="5.83"/>
        <n v="0.65"/>
        <n v="3.24"/>
        <n v="0.97"/>
        <n v="3.88"/>
        <n v="1.1299999999999999"/>
        <n v="3.07"/>
        <n v="4.8499999999999996"/>
        <n v="1.46"/>
        <n v="2.75"/>
        <n v="6.95"/>
        <n v="4.26"/>
        <n v="7.17"/>
        <n v="10.99"/>
        <n v="9.42"/>
        <n v="2.69"/>
        <n v="0.67"/>
        <n v="4.71"/>
        <n v="3.81"/>
        <n v="2.4700000000000002"/>
        <n v="1.79"/>
        <n v="4.4800000000000004"/>
        <n v="1.1200000000000001"/>
        <n v="2.33"/>
        <n v="3.7"/>
        <n v="10.31"/>
        <n v="7"/>
        <n v="7.2"/>
        <n v="2.92"/>
        <n v="3.31"/>
        <n v="4.09"/>
        <n v="4.28"/>
        <n v="0.57999999999999996"/>
        <n v="1.56"/>
        <n v="2.14"/>
        <n v="2.5299999999999998"/>
        <n v="1.75"/>
        <n v="2.72"/>
        <n v="1.44"/>
        <n v="13.4"/>
        <n v="1.91"/>
        <n v="3.83"/>
        <n v="6.22"/>
        <n v="0.96"/>
        <n v="2.87"/>
        <n v="7.66"/>
        <n v="0.48"/>
        <n v="4.3099999999999996"/>
        <n v="6.7"/>
        <n v="4.78"/>
        <n v="3.36"/>
        <n v="2.68"/>
        <n v="15.44"/>
        <n v="9.4"/>
        <n v="6.04"/>
        <n v="4.7"/>
        <n v="4.03"/>
        <n v="1.34"/>
        <n v="8.0500000000000007"/>
        <n v="2.0099999999999998"/>
        <n v="0"/>
        <n v="9.26"/>
        <n v="1.85"/>
        <n v="5.56"/>
        <n v="14.81"/>
        <n v="7.41"/>
        <n v="14.29"/>
        <n v="4.76"/>
        <n v="9.52"/>
        <n v="11.11"/>
        <n v="22.22"/>
        <n v="11.36"/>
        <n v="18.18"/>
        <n v="4.55"/>
        <n v="13.64"/>
        <n v="6.82"/>
        <n v="7.87"/>
        <n v="2.25"/>
        <n v="10.11"/>
        <n v="16.850000000000001"/>
        <n v="4.49"/>
        <n v="4.6900000000000004"/>
        <n v="14.06"/>
        <n v="12.5"/>
        <n v="3.13"/>
        <n v="7.81"/>
        <n v="10.94"/>
        <n v="6.25"/>
        <n v="34.78"/>
        <n v="8.6999999999999993"/>
        <n v="4.3499999999999996"/>
        <n v="1.06"/>
        <n v="5.32"/>
        <n v="3.19"/>
        <n v="13.83"/>
        <n v="12.77"/>
        <n v="7.45"/>
        <n v="2.13"/>
        <n v="8.51"/>
        <n v="2.08"/>
        <n v="20.83"/>
        <n v="16.670000000000002"/>
        <n v="4.17"/>
        <n v="6"/>
        <n v="14"/>
        <n v="2"/>
        <n v="3.61"/>
        <n v="15.66"/>
        <n v="12.05"/>
        <n v="10.84"/>
        <n v="4.82"/>
        <n v="7.23"/>
        <n v="1.2"/>
        <n v="12.96"/>
        <n v="19.510000000000002"/>
        <n v="10.98"/>
        <n v="1.22"/>
        <n v="3.66"/>
        <n v="9.76"/>
        <n v="2.44"/>
        <n v="4.88"/>
        <n v="2.54"/>
        <n v="1.69"/>
        <n v="6.78"/>
        <n v="9.32"/>
        <n v="5.93"/>
        <n v="11.02"/>
        <n v="7.63"/>
        <n v="0.85"/>
        <n v="3.39"/>
        <n v="4.24"/>
        <n v="2.4"/>
        <n v="11.2"/>
        <n v="3.2"/>
        <n v="6.4"/>
        <n v="13.6"/>
        <n v="1.6"/>
        <n v="4.8"/>
        <n v="0.8"/>
        <n v="2.63"/>
        <n v="15.79"/>
        <n v="11.84"/>
        <n v="13.16"/>
        <n v="5.26"/>
        <n v="1.32"/>
        <n v="3.95"/>
        <n v="9.2100000000000009"/>
        <n v="3.85"/>
        <n v="26.92"/>
        <n v="15.38"/>
        <n v="7.69"/>
        <n v="3.65"/>
        <n v="24.09"/>
        <n v="10.95"/>
        <n v="2.19"/>
        <n v="4.38"/>
        <n v="5.84"/>
        <n v="20"/>
        <n v="2.67"/>
        <n v="12"/>
        <n v="5.33"/>
        <n v="7.33"/>
        <n v="3.33"/>
        <n v="14.05"/>
        <n v="9.19"/>
        <n v="10.81"/>
        <n v="10.27"/>
        <n v="1.62"/>
        <n v="2.16"/>
        <n v="1.08"/>
        <n v="4.8600000000000003"/>
        <n v="0.54"/>
        <n v="1.92"/>
        <n v="11.54"/>
        <n v="5.77"/>
        <n v="4.2300000000000004"/>
        <n v="14.08"/>
        <n v="8.4499999999999993"/>
        <n v="7.04"/>
        <n v="1.41"/>
        <n v="42.86"/>
        <n v="28.57"/>
        <n v="13.33"/>
        <n v="6.67"/>
        <n v="11.24"/>
        <n v="5.62"/>
        <n v="1.64"/>
        <n v="11.48"/>
        <n v="2.46"/>
        <n v="9.02"/>
        <n v="4.0999999999999996"/>
        <n v="3.28"/>
        <n v="22.73"/>
        <n v="9.09"/>
        <n v="2.38"/>
        <n v="3.17"/>
        <n v="8.73"/>
        <n v="12.7"/>
        <n v="1.59"/>
        <n v="0.79"/>
        <n v="3.97"/>
        <n v="23.75"/>
        <n v="13.75"/>
        <n v="3.75"/>
        <n v="5"/>
        <n v="10"/>
      </sharedItems>
    </cacheField>
    <cacheField name="総数（法人以外の団体）" numFmtId="0" sqlType="4">
      <sharedItems containsSemiMixedTypes="0" containsString="0" containsNumber="1" containsInteger="1" minValue="0" maxValue="16" count="9">
        <n v="3"/>
        <n v="0"/>
        <n v="5"/>
        <n v="16"/>
        <n v="1"/>
        <n v="14"/>
        <n v="4"/>
        <n v="2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2268287035" createdVersion="5" refreshedVersion="8" minRefreshableVersion="3" recordCount="1046" xr:uid="{68FACDBC-2472-44BC-8CBC-534517B8FF5E}">
  <cacheSource type="external" connectionId="3"/>
  <cacheFields count="14">
    <cacheField name="都道府県" numFmtId="0" sqlType="-9">
      <sharedItems count="1">
        <s v="02 青森県"/>
      </sharedItems>
    </cacheField>
    <cacheField name="自治体名" numFmtId="0" sqlType="-9">
      <sharedItems count="41">
        <s v="青森県"/>
        <s v="青森市"/>
        <s v="弘前市"/>
        <s v="八戸市"/>
        <s v="黒石市"/>
        <s v="五所川原市"/>
        <s v="十和田市"/>
        <s v="三沢市"/>
        <s v="むつ市"/>
        <s v="つがる市"/>
        <s v="平川市"/>
        <s v="東津軽郡平内町"/>
        <s v="東津軽郡今別町"/>
        <s v="東津軽郡蓬田村"/>
        <s v="東津軽郡外ヶ浜町"/>
        <s v="西津軽郡鰺ヶ沢町"/>
        <s v="西津軽郡深浦町"/>
        <s v="中津軽郡西目屋村"/>
        <s v="南津軽郡藤崎町"/>
        <s v="南津軽郡大鰐町"/>
        <s v="南津軽郡田舎館村"/>
        <s v="北津軽郡板柳町"/>
        <s v="北津軽郡鶴田町"/>
        <s v="北津軽郡中泊町"/>
        <s v="上北郡野辺地町"/>
        <s v="上北郡七戸町"/>
        <s v="上北郡六戸町"/>
        <s v="上北郡横浜町"/>
        <s v="上北郡東北町"/>
        <s v="上北郡六ヶ所村"/>
        <s v="上北郡おいらせ町"/>
        <s v="下北郡大間町"/>
        <s v="下北郡東通村"/>
        <s v="下北郡風間浦村"/>
        <s v="下北郡佐井村"/>
        <s v="三戸郡三戸町"/>
        <s v="三戸郡五戸町"/>
        <s v="三戸郡田子町"/>
        <s v="三戸郡南部町"/>
        <s v="三戸郡階上町"/>
        <s v="三戸郡新郷村"/>
      </sharedItems>
    </cacheField>
    <cacheField name="自治体" numFmtId="0" sqlType="-9">
      <sharedItems count="41">
        <s v="02000 青森県"/>
        <s v="02201 青森市"/>
        <s v="02202 弘前市"/>
        <s v="02203 八戸市"/>
        <s v="02204 黒石市"/>
        <s v="02205 五所川原市"/>
        <s v="02206 十和田市"/>
        <s v="02207 三沢市"/>
        <s v="02208 むつ市"/>
        <s v="02209 つがる市"/>
        <s v="02210 平川市"/>
        <s v="02301 東津軽郡平内町"/>
        <s v="02303 東津軽郡今別町"/>
        <s v="02304 東津軽郡蓬田村"/>
        <s v="02307 東津軽郡外ヶ浜町"/>
        <s v="02321 西津軽郡鰺ヶ沢町"/>
        <s v="02323 西津軽郡深浦町"/>
        <s v="02343 中津軽郡西目屋村"/>
        <s v="02361 南津軽郡藤崎町"/>
        <s v="02362 南津軽郡大鰐町"/>
        <s v="02367 南津軽郡田舎館村"/>
        <s v="02381 北津軽郡板柳町"/>
        <s v="02384 北津軽郡鶴田町"/>
        <s v="02387 北津軽郡中泊町"/>
        <s v="02401 上北郡野辺地町"/>
        <s v="02402 上北郡七戸町"/>
        <s v="02405 上北郡六戸町"/>
        <s v="02406 上北郡横浜町"/>
        <s v="02408 上北郡東北町"/>
        <s v="02411 上北郡六ヶ所村"/>
        <s v="02412 上北郡おいらせ町"/>
        <s v="02423 下北郡大間町"/>
        <s v="02424 下北郡東通村"/>
        <s v="02425 下北郡風間浦村"/>
        <s v="02426 下北郡佐井村"/>
        <s v="02441 三戸郡三戸町"/>
        <s v="02442 三戸郡五戸町"/>
        <s v="02443 三戸郡田子町"/>
        <s v="02445 三戸郡南部町"/>
        <s v="02446 三戸郡階上町"/>
        <s v="02450 三戸郡新郷村"/>
      </sharedItems>
    </cacheField>
    <cacheField name="産業分類コード" numFmtId="0" sqlType="-8">
      <sharedItems count="130">
        <s v="783"/>
        <s v="782"/>
        <s v="692"/>
        <s v="766"/>
        <s v="765"/>
        <s v="762"/>
        <s v="891"/>
        <s v="824"/>
        <s v="065"/>
        <s v="835"/>
        <s v="589"/>
        <s v="609"/>
        <s v="591"/>
        <s v="062"/>
        <s v="586"/>
        <s v="781"/>
        <s v="761"/>
        <s v="605"/>
        <s v="081"/>
        <s v="603"/>
        <s v="742"/>
        <s v="083"/>
        <s v="573"/>
        <s v="691"/>
        <s v="767"/>
        <s v="854"/>
        <s v="693"/>
        <s v="674"/>
        <s v="076"/>
        <s v="077"/>
        <s v="559"/>
        <s v="751"/>
        <s v="823"/>
        <s v="593"/>
        <s v="585"/>
        <s v="604"/>
        <s v="064"/>
        <s v="075"/>
        <s v="079"/>
        <s v="584"/>
        <s v="581"/>
        <s v="799"/>
        <s v="313"/>
        <s v="432"/>
        <s v="521"/>
        <s v="855"/>
        <s v="901"/>
        <s v="881"/>
        <s v="531"/>
        <s v="608"/>
        <s v="772"/>
        <s v="073"/>
        <s v="078"/>
        <s v="092"/>
        <s v="093"/>
        <s v="096"/>
        <s v="131"/>
        <s v="244"/>
        <s v="329"/>
        <s v="331"/>
        <s v="582"/>
        <s v="583"/>
        <s v="592"/>
        <s v="601"/>
        <s v="606"/>
        <s v="607"/>
        <s v="671"/>
        <s v="746"/>
        <s v="763"/>
        <s v="795"/>
        <s v="796"/>
        <s v="809"/>
        <s v="836"/>
        <s v="071"/>
        <s v="066"/>
        <s v="072"/>
        <s v="133"/>
        <s v="441"/>
        <s v="764"/>
        <s v="850"/>
        <s v="859"/>
        <s v="929"/>
        <s v="821"/>
        <s v="060"/>
        <s v="099"/>
        <s v="361"/>
        <s v="711"/>
        <s v="785"/>
        <s v="805"/>
        <s v="574"/>
        <s v="116"/>
        <s v="229"/>
        <s v="275"/>
        <s v="771"/>
        <s v="089"/>
        <s v="121"/>
        <s v="602"/>
        <s v="611"/>
        <s v="752"/>
        <s v="909"/>
        <s v="759"/>
        <s v="084"/>
        <s v="106"/>
        <s v="532"/>
        <s v="541"/>
        <s v="749"/>
        <s v="579"/>
        <s v="804"/>
        <s v="882"/>
        <s v="694"/>
        <s v="360"/>
        <s v="700"/>
        <s v="123"/>
        <s v="442"/>
        <s v="522"/>
        <s v="129"/>
        <s v="325"/>
        <s v="392"/>
        <s v="443"/>
        <s v="452"/>
        <s v="533"/>
        <s v="833"/>
        <s v="853"/>
        <s v="753"/>
        <s v="091"/>
        <s v="363"/>
        <s v="391"/>
        <s v="536"/>
        <s v="704"/>
        <s v="741"/>
      </sharedItems>
    </cacheField>
    <cacheField name="産業分類" numFmtId="0" sqlType="-9">
      <sharedItems count="127">
        <s v="美容業"/>
        <s v="理容業"/>
        <s v="貸家業，貸間業"/>
        <s v="バー，キャバレー，ナイトクラブ"/>
        <s v="酒場，ビヤホール"/>
        <s v="専門料理店"/>
        <s v="自動車整備業"/>
        <s v="教養・技能教授業"/>
        <s v="木造建築工事業"/>
        <s v="療術業"/>
        <s v="その他の飲食料品小売業"/>
        <s v="他に分類されない小売業"/>
        <s v="自動車小売業"/>
        <s v="土木工事業（舗装工事業を除く）"/>
        <s v="菓子・パン小売業"/>
        <s v="洗濯業"/>
        <s v="食堂，レストラン（専門料理店を除く）"/>
        <s v="燃料小売業"/>
        <s v="電気工事業"/>
        <s v="医薬品・化粧品小売業"/>
        <s v="土木建築サービス業"/>
        <s v="管工事業（さく井工事業を除く）"/>
        <s v="婦人・子供服小売業"/>
        <s v="不動産賃貸業（貸家業，貸間業を除く）"/>
        <s v="喫茶店"/>
        <s v="老人福祉・介護事業"/>
        <s v="駐車場業"/>
        <s v="保険媒介代理業"/>
        <s v="板金・金物工事業"/>
        <s v="塗装工事業"/>
        <s v="他に分類されない卸売業"/>
        <s v="旅館，ホテル"/>
        <s v="学習塾"/>
        <s v="機械器具小売業（自動車，自転車を除く）"/>
        <s v="酒小売業"/>
        <s v="農耕用品小売業"/>
        <s v="建築工事業（木造建築工事業を除く）"/>
        <s v="左官工事業"/>
        <s v="その他の職別工事業"/>
        <s v="鮮魚小売業"/>
        <s v="各種食料品小売業"/>
        <s v="他に分類されない生活関連サービス業"/>
        <s v="船舶製造・修理業，舶用機関製造業"/>
        <s v="一般乗用旅客自動車運送業"/>
        <s v="農畜産物・水産物卸売業"/>
        <s v="障害者福祉事業"/>
        <s v="機械修理業（電気機械器具を除く）"/>
        <s v="一般廃棄物処理業"/>
        <s v="建築材料卸売業"/>
        <s v="写真機・時計・眼鏡小売業"/>
        <s v="配達飲食サービス業"/>
        <s v="鉄骨・鉄筋工事業"/>
        <s v="床・内装工事業"/>
        <s v="水産食料品製造業"/>
        <s v="野菜缶詰・果実缶詰・農産保存食料品製造業"/>
        <s v="精穀・製粉業"/>
        <s v="家具製造業"/>
        <s v="建設用・建築用金属製品製造業（製缶板金業を含む）"/>
        <s v="他に分類されない製造業"/>
        <s v="電気業"/>
        <s v="野菜・果実小売業"/>
        <s v="食肉小売業"/>
        <s v="自転車小売業"/>
        <s v="家具・建具・畳小売業"/>
        <s v="書籍・文房具小売業"/>
        <s v="スポーツ用品・がん具・娯楽用品・楽器小売業"/>
        <s v="生命保険業"/>
        <s v="写真業"/>
        <s v="そば・うどん店"/>
        <s v="火葬・墓地管理業"/>
        <s v="冠婚葬祭業"/>
        <s v="その他の娯楽業"/>
        <s v="医療に附帯するサービス業"/>
        <s v="大工工事業"/>
        <s v="建築リフォーム工事業"/>
        <s v="とび・土工・コンクリート工事業"/>
        <s v="建具製造業"/>
        <s v="一般貨物自動車運送業"/>
        <s v="すし店"/>
        <s v="管理，補助的経済活動を行う事業所"/>
        <s v="その他の社会保険・社会福祉・介護事業"/>
        <s v="他に分類されない事業サービス業"/>
        <s v="社会教育"/>
        <s v="その他の食料品製造業"/>
        <s v="上水道業"/>
        <s v="自然科学研究所"/>
        <s v="その他の公衆浴場業"/>
        <s v="公園，遊園地"/>
        <s v="靴・履物小売業"/>
        <s v="外衣・シャツ製造業（和式を除く）"/>
        <s v="その他の鉄鋼業"/>
        <s v="光学機械器具・レンズ製造業"/>
        <s v="持ち帰り飲食サービス業"/>
        <s v="その他の設備工事業"/>
        <s v="製材業，木製品製造業"/>
        <s v="じゅう器小売業"/>
        <s v="通信販売・訪問販売小売業"/>
        <s v="簡易宿所"/>
        <s v="その他の修理業"/>
        <s v="その他の宿泊業"/>
        <s v="機械器具設置工事業"/>
        <s v="飼料・有機質肥料製造業"/>
        <s v="化学製品卸売業"/>
        <s v="産業機械器具卸売業"/>
        <s v="その他の技術サービス業"/>
        <s v="その他の織物・衣服・身の回り品小売業"/>
        <s v="スポーツ施設提供業"/>
        <s v="産業廃棄物処理業"/>
        <s v="不動産管理業"/>
        <s v="木製容器製造業（竹，とうを含む）"/>
        <s v="特定貨物自動車運送業"/>
        <s v="食料・飲料卸売業"/>
        <s v="その他の木製品製造業（竹，とうを含む）"/>
        <s v="がん具・運動用具製造業"/>
        <s v="情報処理・提供サービス業"/>
        <s v="貨物軽自動車運送業"/>
        <s v="沿海海運業"/>
        <s v="石油・鉱物卸売業"/>
        <s v="歯科診療所"/>
        <s v="児童福祉事業"/>
        <s v="下宿業"/>
        <s v="畜産食料品製造業"/>
        <s v="下水道業"/>
        <s v="ソフトウェア業"/>
        <s v="再生資源卸売業"/>
        <s v="自動車賃貸業"/>
        <s v="獣医業"/>
      </sharedItems>
    </cacheField>
    <cacheField name="産業小分類" numFmtId="0" sqlType="-9">
      <sharedItems count="130">
        <s v="783 美容業"/>
        <s v="782 理容業"/>
        <s v="692 貸家業，貸間業"/>
        <s v="766 バー，キャバレー，ナイトクラブ"/>
        <s v="765 酒場，ビヤホール"/>
        <s v="762 専門料理店"/>
        <s v="891 自動車整備業"/>
        <s v="824 教養・技能教授業"/>
        <s v="065 木造建築工事業"/>
        <s v="835 療術業"/>
        <s v="589 その他の飲食料品小売業"/>
        <s v="609 他に分類されない小売業"/>
        <s v="591 自動車小売業"/>
        <s v="062 土木工事業（舗装工事業を除く）"/>
        <s v="586 菓子・パン小売業"/>
        <s v="781 洗濯業"/>
        <s v="761 食堂，レストラン（専門料理店を除く）"/>
        <s v="605 燃料小売業"/>
        <s v="081 電気工事業"/>
        <s v="603 医薬品・化粧品小売業"/>
        <s v="742 土木建築サービス業"/>
        <s v="083 管工事業（さく井工事業を除く）"/>
        <s v="573 婦人・子供服小売業"/>
        <s v="691 不動産賃貸業（貸家業，貸間業を除く）"/>
        <s v="767 喫茶店"/>
        <s v="854 老人福祉・介護事業"/>
        <s v="693 駐車場業"/>
        <s v="674 保険媒介代理業"/>
        <s v="076 板金・金物工事業"/>
        <s v="077 塗装工事業"/>
        <s v="559 他に分類されない卸売業"/>
        <s v="751 旅館，ホテル"/>
        <s v="823 学習塾"/>
        <s v="593 機械器具小売業（自動車，自転車を除く）"/>
        <s v="585 酒小売業"/>
        <s v="604 農耕用品小売業"/>
        <s v="064 建築工事業（木造建築工事業を除く）"/>
        <s v="075 左官工事業"/>
        <s v="079 その他の職別工事業"/>
        <s v="584 鮮魚小売業"/>
        <s v="581 各種食料品小売業"/>
        <s v="799 他に分類されない生活関連サービス業"/>
        <s v="313 船舶製造・修理業，舶用機関製造業"/>
        <s v="432 一般乗用旅客自動車運送業"/>
        <s v="521 農畜産物・水産物卸売業"/>
        <s v="855 障害者福祉事業"/>
        <s v="901 機械修理業（電気機械器具を除く）"/>
        <s v="881 一般廃棄物処理業"/>
        <s v="531 建築材料卸売業"/>
        <s v="608 写真機・時計・眼鏡小売業"/>
        <s v="772 配達飲食サービス業"/>
        <s v="073 鉄骨・鉄筋工事業"/>
        <s v="078 床・内装工事業"/>
        <s v="092 水産食料品製造業"/>
        <s v="093 野菜缶詰・果実缶詰・農産保存食料品製造業"/>
        <s v="096 精穀・製粉業"/>
        <s v="131 家具製造業"/>
        <s v="244 建設用・建築用金属製品製造業（製缶板金業を含む）"/>
        <s v="329 他に分類されない製造業"/>
        <s v="331 電気業"/>
        <s v="582 野菜・果実小売業"/>
        <s v="583 食肉小売業"/>
        <s v="592 自転車小売業"/>
        <s v="601 家具・建具・畳小売業"/>
        <s v="606 書籍・文房具小売業"/>
        <s v="607 スポーツ用品・がん具・娯楽用品・楽器小売業"/>
        <s v="671 生命保険業"/>
        <s v="746 写真業"/>
        <s v="763 そば・うどん店"/>
        <s v="795 火葬・墓地管理業"/>
        <s v="796 冠婚葬祭業"/>
        <s v="809 その他の娯楽業"/>
        <s v="836 医療に附帯するサービス業"/>
        <s v="071 大工工事業"/>
        <s v="066 建築リフォーム工事業"/>
        <s v="072 とび・土工・コンクリート工事業"/>
        <s v="133 建具製造業"/>
        <s v="441 一般貨物自動車運送業"/>
        <s v="764 すし店"/>
        <s v="850 管理，補助的経済活動を行う事業所"/>
        <s v="859 その他の社会保険・社会福祉・介護事業"/>
        <s v="929 他に分類されない事業サービス業"/>
        <s v="821 社会教育"/>
        <s v="060 管理，補助的経済活動を行う事業所"/>
        <s v="099 その他の食料品製造業"/>
        <s v="361 上水道業"/>
        <s v="711 自然科学研究所"/>
        <s v="785 その他の公衆浴場業"/>
        <s v="805 公園，遊園地"/>
        <s v="574 靴・履物小売業"/>
        <s v="116 外衣・シャツ製造業（和式を除く）"/>
        <s v="229 その他の鉄鋼業"/>
        <s v="275 光学機械器具・レンズ製造業"/>
        <s v="771 持ち帰り飲食サービス業"/>
        <s v="089 その他の設備工事業"/>
        <s v="121 製材業，木製品製造業"/>
        <s v="602 じゅう器小売業"/>
        <s v="611 通信販売・訪問販売小売業"/>
        <s v="752 簡易宿所"/>
        <s v="909 その他の修理業"/>
        <s v="759 その他の宿泊業"/>
        <s v="084 機械器具設置工事業"/>
        <s v="106 飼料・有機質肥料製造業"/>
        <s v="532 化学製品卸売業"/>
        <s v="541 産業機械器具卸売業"/>
        <s v="749 その他の技術サービス業"/>
        <s v="579 その他の織物・衣服・身の回り品小売業"/>
        <s v="804 スポーツ施設提供業"/>
        <s v="882 産業廃棄物処理業"/>
        <s v="694 不動産管理業"/>
        <s v="360 管理，補助的経済活動を行う事業所"/>
        <s v="700 管理，補助的経済活動を行う事業所"/>
        <s v="123 木製容器製造業（竹，とうを含む）"/>
        <s v="442 特定貨物自動車運送業"/>
        <s v="522 食料・飲料卸売業"/>
        <s v="129 その他の木製品製造業（竹，とうを含む）"/>
        <s v="325 がん具・運動用具製造業"/>
        <s v="392 情報処理・提供サービス業"/>
        <s v="443 貨物軽自動車運送業"/>
        <s v="452 沿海海運業"/>
        <s v="533 石油・鉱物卸売業"/>
        <s v="833 歯科診療所"/>
        <s v="853 児童福祉事業"/>
        <s v="753 下宿業"/>
        <s v="091 畜産食料品製造業"/>
        <s v="363 下水道業"/>
        <s v="391 ソフトウェア業"/>
        <s v="536 再生資源卸売業"/>
        <s v="704 自動車賃貸業"/>
        <s v="741 獣医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162" count="129">
        <n v="2162"/>
        <n v="1533"/>
        <n v="1430"/>
        <n v="1303"/>
        <n v="1010"/>
        <n v="800"/>
        <n v="689"/>
        <n v="673"/>
        <n v="672"/>
        <n v="660"/>
        <n v="657"/>
        <n v="645"/>
        <n v="518"/>
        <n v="507"/>
        <n v="460"/>
        <n v="454"/>
        <n v="452"/>
        <n v="434"/>
        <n v="426"/>
        <n v="405"/>
        <n v="449"/>
        <n v="424"/>
        <n v="271"/>
        <n v="237"/>
        <n v="229"/>
        <n v="211"/>
        <n v="149"/>
        <n v="132"/>
        <n v="127"/>
        <n v="124"/>
        <n v="120"/>
        <n v="113"/>
        <n v="112"/>
        <n v="103"/>
        <n v="101"/>
        <n v="99"/>
        <n v="98"/>
        <n v="96"/>
        <n v="93"/>
        <n v="83"/>
        <n v="342"/>
        <n v="195"/>
        <n v="166"/>
        <n v="156"/>
        <n v="154"/>
        <n v="131"/>
        <n v="97"/>
        <n v="90"/>
        <n v="89"/>
        <n v="87"/>
        <n v="86"/>
        <n v="85"/>
        <n v="82"/>
        <n v="72"/>
        <n v="69"/>
        <n v="68"/>
        <n v="65"/>
        <n v="60"/>
        <n v="57"/>
        <n v="368"/>
        <n v="295"/>
        <n v="261"/>
        <n v="241"/>
        <n v="238"/>
        <n v="162"/>
        <n v="150"/>
        <n v="135"/>
        <n v="114"/>
        <n v="110"/>
        <n v="105"/>
        <n v="94"/>
        <n v="81"/>
        <n v="77"/>
        <n v="75"/>
        <n v="74"/>
        <n v="56"/>
        <n v="55"/>
        <n v="38"/>
        <n v="34"/>
        <n v="23"/>
        <n v="22"/>
        <n v="20"/>
        <n v="18"/>
        <n v="16"/>
        <n v="13"/>
        <n v="12"/>
        <n v="11"/>
        <n v="10"/>
        <n v="62"/>
        <n v="52"/>
        <n v="44"/>
        <n v="36"/>
        <n v="35"/>
        <n v="33"/>
        <n v="29"/>
        <n v="28"/>
        <n v="27"/>
        <n v="25"/>
        <n v="24"/>
        <n v="104"/>
        <n v="80"/>
        <n v="54"/>
        <n v="47"/>
        <n v="42"/>
        <n v="31"/>
        <n v="26"/>
        <n v="19"/>
        <n v="116"/>
        <n v="51"/>
        <n v="45"/>
        <n v="17"/>
        <n v="15"/>
        <n v="14"/>
        <n v="108"/>
        <n v="59"/>
        <n v="50"/>
        <n v="41"/>
        <n v="30"/>
        <n v="21"/>
        <n v="39"/>
        <n v="9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02" maxValue="16.670000000000002" count="289">
        <n v="6.64"/>
        <n v="4.71"/>
        <n v="4.3899999999999997"/>
        <n v="4"/>
        <n v="3.1"/>
        <n v="2.46"/>
        <n v="2.12"/>
        <n v="2.0699999999999998"/>
        <n v="2.06"/>
        <n v="2.0299999999999998"/>
        <n v="2.02"/>
        <n v="1.98"/>
        <n v="1.59"/>
        <n v="1.56"/>
        <n v="1.41"/>
        <n v="1.39"/>
        <n v="1.33"/>
        <n v="1.31"/>
        <n v="1.24"/>
        <n v="6.32"/>
        <n v="5.96"/>
        <n v="3.81"/>
        <n v="3.33"/>
        <n v="3.22"/>
        <n v="2.97"/>
        <n v="2.1"/>
        <n v="1.86"/>
        <n v="1.79"/>
        <n v="1.74"/>
        <n v="1.69"/>
        <n v="1.58"/>
        <n v="1.45"/>
        <n v="1.42"/>
        <n v="1.38"/>
        <n v="1.35"/>
        <n v="1.17"/>
        <n v="7.76"/>
        <n v="4.42"/>
        <n v="3.77"/>
        <n v="3.54"/>
        <n v="3.49"/>
        <n v="2.2000000000000002"/>
        <n v="2.04"/>
        <n v="1.97"/>
        <n v="1.95"/>
        <n v="1.93"/>
        <n v="1.63"/>
        <n v="1.57"/>
        <n v="1.54"/>
        <n v="1.47"/>
        <n v="1.36"/>
        <n v="1.29"/>
        <n v="6.13"/>
        <n v="4.91"/>
        <n v="4.3499999999999996"/>
        <n v="4.01"/>
        <n v="3.96"/>
        <n v="2.7"/>
        <n v="2.5"/>
        <n v="2.25"/>
        <n v="2.11"/>
        <n v="1.9"/>
        <n v="1.83"/>
        <n v="1.75"/>
        <n v="1.5"/>
        <n v="1.28"/>
        <n v="1.25"/>
        <n v="1.23"/>
        <n v="6.91"/>
        <n v="6.79"/>
        <n v="4.6900000000000004"/>
        <n v="4.2"/>
        <n v="2.84"/>
        <n v="2.72"/>
        <n v="2.4700000000000002"/>
        <n v="2.2200000000000002"/>
        <n v="1.6"/>
        <n v="1.48"/>
        <n v="8.02"/>
        <n v="5.52"/>
        <n v="3.68"/>
        <n v="3.09"/>
        <n v="2.61"/>
        <n v="2.14"/>
        <n v="2.08"/>
        <n v="1.96"/>
        <n v="1.72"/>
        <n v="1.66"/>
        <n v="1.43"/>
        <n v="1.37"/>
        <n v="6.24"/>
        <n v="6.18"/>
        <n v="4.88"/>
        <n v="4.76"/>
        <n v="3.21"/>
        <n v="2.79"/>
        <n v="1.84"/>
        <n v="1.55"/>
        <n v="1.49"/>
        <n v="1.19"/>
        <n v="1.1299999999999999"/>
        <n v="10.42"/>
        <n v="8"/>
        <n v="4.58"/>
        <n v="4.04"/>
        <n v="3.41"/>
        <n v="3.14"/>
        <n v="2.52"/>
        <n v="2.34"/>
        <n v="1.71"/>
        <n v="1.53"/>
        <n v="1.44"/>
        <n v="1.26"/>
        <n v="6.93"/>
        <n v="6.16"/>
        <n v="5.58"/>
        <n v="3.78"/>
        <n v="2.69"/>
        <n v="2.63"/>
        <n v="2.44"/>
        <n v="1.92"/>
        <n v="1.67"/>
        <n v="7.6"/>
        <n v="6.26"/>
        <n v="5.22"/>
        <n v="3.43"/>
        <n v="3.28"/>
        <n v="2.68"/>
        <n v="2.2400000000000002"/>
        <n v="2.09"/>
        <n v="1.94"/>
        <n v="6.59"/>
        <n v="5.24"/>
        <n v="4.5599999999999996"/>
        <n v="3.72"/>
        <n v="3.55"/>
        <n v="2.36"/>
        <n v="1.52"/>
        <n v="6.11"/>
        <n v="5.68"/>
        <n v="4.8"/>
        <n v="3.06"/>
        <n v="2.62"/>
        <n v="2.1800000000000002"/>
        <n v="10.199999999999999"/>
        <n v="7.14"/>
        <n v="6.12"/>
        <n v="5.0999999999999996"/>
        <n v="1.02"/>
        <n v="10.64"/>
        <n v="8.51"/>
        <n v="6.38"/>
        <n v="4.26"/>
        <n v="2.13"/>
        <n v="5.13"/>
        <n v="4.62"/>
        <n v="4.0999999999999996"/>
        <n v="3.59"/>
        <n v="3.08"/>
        <n v="2.56"/>
        <n v="2.0499999999999998"/>
        <n v="7.69"/>
        <n v="6.69"/>
        <n v="6.35"/>
        <n v="2.0099999999999998"/>
        <n v="1.34"/>
        <n v="5.51"/>
        <n v="4.72"/>
        <n v="4.33"/>
        <n v="3.94"/>
        <n v="3.15"/>
        <n v="6.25"/>
        <n v="4.17"/>
        <n v="8.07"/>
        <n v="7.37"/>
        <n v="3.86"/>
        <n v="3.51"/>
        <n v="2.81"/>
        <n v="9.09"/>
        <n v="5.74"/>
        <n v="4.78"/>
        <n v="2.87"/>
        <n v="2.39"/>
        <n v="1.91"/>
        <n v="6.77"/>
        <n v="6.02"/>
        <n v="4.51"/>
        <n v="3.01"/>
        <n v="2.2599999999999998"/>
        <n v="7.51"/>
        <n v="6.61"/>
        <n v="3.6"/>
        <n v="2.4"/>
        <n v="1.8"/>
        <n v="7.42"/>
        <n v="3.91"/>
        <n v="3.52"/>
        <n v="2.73"/>
        <n v="9.64"/>
        <n v="5.71"/>
        <n v="4.29"/>
        <n v="3.93"/>
        <n v="2.86"/>
        <n v="9.69"/>
        <n v="6.17"/>
        <n v="5.07"/>
        <n v="2.64"/>
        <n v="1.32"/>
        <n v="1.1000000000000001"/>
        <n v="8.7200000000000006"/>
        <n v="6.67"/>
        <n v="2.82"/>
        <n v="2.31"/>
        <n v="5.31"/>
        <n v="4.83"/>
        <n v="3.38"/>
        <n v="2.9"/>
        <n v="2.42"/>
        <n v="9.2200000000000006"/>
        <n v="5.67"/>
        <n v="5.94"/>
        <n v="5.69"/>
        <n v="5.2"/>
        <n v="3.71"/>
        <n v="2.48"/>
        <n v="2.23"/>
        <n v="1.73"/>
        <n v="5.18"/>
        <n v="3.98"/>
        <n v="3.19"/>
        <n v="1.99"/>
        <n v="1.2"/>
        <n v="7.73"/>
        <n v="4.7699999999999996"/>
        <n v="3.64"/>
        <n v="3.18"/>
        <n v="2.95"/>
        <n v="2.27"/>
        <n v="1.82"/>
        <n v="12.24"/>
        <n v="5.61"/>
        <n v="4.59"/>
        <n v="3.57"/>
        <n v="2.5499999999999998"/>
        <n v="7.74"/>
        <n v="5.81"/>
        <n v="5.16"/>
        <n v="4.5199999999999996"/>
        <n v="3.87"/>
        <n v="3.23"/>
        <n v="2.58"/>
        <n v="16.670000000000002"/>
        <n v="9.26"/>
        <n v="7.41"/>
        <n v="5.56"/>
        <n v="3.7"/>
        <n v="1.85"/>
        <n v="7.46"/>
        <n v="5.97"/>
        <n v="4.4800000000000004"/>
        <n v="2.99"/>
        <n v="6.71"/>
        <n v="3.53"/>
        <n v="2.83"/>
        <n v="1.77"/>
        <n v="6.19"/>
        <n v="5.6"/>
        <n v="3.24"/>
        <n v="2.65"/>
        <n v="9.59"/>
        <n v="7.53"/>
        <n v="5.48"/>
        <n v="4.79"/>
        <n v="4.1100000000000003"/>
        <n v="2.74"/>
        <n v="8.2100000000000009"/>
        <n v="7.04"/>
        <n v="4.99"/>
        <n v="2.35"/>
        <n v="1.76"/>
        <n v="6.65"/>
        <n v="4.43"/>
        <n v="3.8"/>
        <n v="2.85"/>
        <n v="1.27"/>
        <n v="7.58"/>
        <n v="6.06"/>
        <n v="4.55"/>
        <n v="3.03"/>
      </sharedItems>
    </cacheField>
    <cacheField name="総数（個人）" numFmtId="0" sqlType="4">
      <sharedItems containsSemiMixedTypes="0" containsString="0" containsNumber="1" containsInteger="1" minValue="0" maxValue="2020" count="113">
        <n v="2020"/>
        <n v="1502"/>
        <n v="1009"/>
        <n v="1262"/>
        <n v="939"/>
        <n v="680"/>
        <n v="536"/>
        <n v="581"/>
        <n v="389"/>
        <n v="617"/>
        <n v="494"/>
        <n v="394"/>
        <n v="288"/>
        <n v="66"/>
        <n v="309"/>
        <n v="260"/>
        <n v="362"/>
        <n v="174"/>
        <n v="154"/>
        <n v="331"/>
        <n v="390"/>
        <n v="261"/>
        <n v="215"/>
        <n v="216"/>
        <n v="169"/>
        <n v="124"/>
        <n v="79"/>
        <n v="91"/>
        <n v="88"/>
        <n v="56"/>
        <n v="33"/>
        <n v="102"/>
        <n v="43"/>
        <n v="26"/>
        <n v="48"/>
        <n v="35"/>
        <n v="20"/>
        <n v="6"/>
        <n v="314"/>
        <n v="187"/>
        <n v="101"/>
        <n v="150"/>
        <n v="149"/>
        <n v="111"/>
        <n v="74"/>
        <n v="65"/>
        <n v="55"/>
        <n v="80"/>
        <n v="38"/>
        <n v="75"/>
        <n v="68"/>
        <n v="41"/>
        <n v="31"/>
        <n v="14"/>
        <n v="0"/>
        <n v="32"/>
        <n v="194"/>
        <n v="256"/>
        <n v="221"/>
        <n v="228"/>
        <n v="136"/>
        <n v="108"/>
        <n v="67"/>
        <n v="21"/>
        <n v="77"/>
        <n v="50"/>
        <n v="52"/>
        <n v="58"/>
        <n v="25"/>
        <n v="57"/>
        <n v="10"/>
        <n v="28"/>
        <n v="19"/>
        <n v="18"/>
        <n v="22"/>
        <n v="13"/>
        <n v="16"/>
        <n v="11"/>
        <n v="7"/>
        <n v="2"/>
        <n v="8"/>
        <n v="5"/>
        <n v="129"/>
        <n v="90"/>
        <n v="73"/>
        <n v="51"/>
        <n v="34"/>
        <n v="29"/>
        <n v="23"/>
        <n v="17"/>
        <n v="9"/>
        <n v="97"/>
        <n v="84"/>
        <n v="81"/>
        <n v="54"/>
        <n v="46"/>
        <n v="40"/>
        <n v="30"/>
        <n v="4"/>
        <n v="12"/>
        <n v="110"/>
        <n v="15"/>
        <n v="3"/>
        <n v="98"/>
        <n v="94"/>
        <n v="85"/>
        <n v="36"/>
        <n v="47"/>
        <n v="24"/>
        <n v="1"/>
        <n v="39"/>
        <n v="27"/>
        <n v="44"/>
      </sharedItems>
    </cacheField>
    <cacheField name="構成比（個人）" numFmtId="0" sqlType="3">
      <sharedItems containsSemiMixedTypes="0" containsString="0" containsNumber="1" minValue="0" maxValue="16.670000000000002" count="347">
        <n v="10.36"/>
        <n v="7.7"/>
        <n v="5.17"/>
        <n v="6.47"/>
        <n v="4.8099999999999996"/>
        <n v="3.49"/>
        <n v="2.75"/>
        <n v="2.98"/>
        <n v="1.99"/>
        <n v="3.16"/>
        <n v="2.5299999999999998"/>
        <n v="2.02"/>
        <n v="1.48"/>
        <n v="0.34"/>
        <n v="1.58"/>
        <n v="1.33"/>
        <n v="1.86"/>
        <n v="0.89"/>
        <n v="0.79"/>
        <n v="8.64"/>
        <n v="10.18"/>
        <n v="6.81"/>
        <n v="5.61"/>
        <n v="5.64"/>
        <n v="4.41"/>
        <n v="3.24"/>
        <n v="2.06"/>
        <n v="2.38"/>
        <n v="2.2999999999999998"/>
        <n v="1.46"/>
        <n v="0.86"/>
        <n v="2.66"/>
        <n v="1.1200000000000001"/>
        <n v="0.68"/>
        <n v="1.25"/>
        <n v="0.91"/>
        <n v="0.52"/>
        <n v="0.16"/>
        <n v="12.11"/>
        <n v="7.21"/>
        <n v="3.9"/>
        <n v="5.78"/>
        <n v="5.75"/>
        <n v="4.28"/>
        <n v="2.85"/>
        <n v="2.5099999999999998"/>
        <n v="2.12"/>
        <n v="3.09"/>
        <n v="1.47"/>
        <n v="2.89"/>
        <n v="2.62"/>
        <n v="1.2"/>
        <n v="0.54"/>
        <n v="0"/>
        <n v="1.23"/>
        <n v="1.66"/>
        <n v="10.26"/>
        <n v="6.01"/>
        <n v="7.94"/>
        <n v="6.85"/>
        <n v="7.07"/>
        <n v="4.62"/>
        <n v="4.22"/>
        <n v="3.35"/>
        <n v="2.08"/>
        <n v="0.65"/>
        <n v="2.39"/>
        <n v="1.55"/>
        <n v="1.61"/>
        <n v="1.8"/>
        <n v="1.02"/>
        <n v="1.08"/>
        <n v="0.77"/>
        <n v="1.77"/>
        <n v="0.31"/>
        <n v="10.130000000000001"/>
        <n v="9.9499999999999993"/>
        <n v="6.87"/>
        <n v="5.0599999999999996"/>
        <n v="3.44"/>
        <n v="3.25"/>
        <n v="3.8"/>
        <n v="3.98"/>
        <n v="2.35"/>
        <n v="1.81"/>
        <n v="1.27"/>
        <n v="0.36"/>
        <n v="1.45"/>
        <n v="0.9"/>
        <n v="12.17"/>
        <n v="8.49"/>
        <n v="6.89"/>
        <n v="3.21"/>
        <n v="4.72"/>
        <n v="3.87"/>
        <n v="0.66"/>
        <n v="3.11"/>
        <n v="2.74"/>
        <n v="2.17"/>
        <n v="1.6"/>
        <n v="0.94"/>
        <n v="1.79"/>
        <n v="0.85"/>
        <n v="1.51"/>
        <n v="0.56999999999999995"/>
        <n v="9.1999999999999993"/>
        <n v="7.97"/>
        <n v="7.69"/>
        <n v="7.59"/>
        <n v="5.12"/>
        <n v="4.3600000000000003"/>
        <n v="2.94"/>
        <n v="1.71"/>
        <n v="0.38"/>
        <n v="1.04"/>
        <n v="1.1399999999999999"/>
        <n v="0.19"/>
        <n v="16.59"/>
        <n v="12.07"/>
        <n v="7.54"/>
        <n v="2.11"/>
        <n v="5.73"/>
        <n v="4.68"/>
        <n v="4.37"/>
        <n v="3.92"/>
        <n v="2.2599999999999998"/>
        <n v="2.56"/>
        <n v="2.41"/>
        <n v="0.45"/>
        <n v="1.21"/>
        <n v="0.75"/>
        <n v="1.36"/>
        <n v="1.06"/>
        <n v="9.51"/>
        <n v="9.1199999999999992"/>
        <n v="8.24"/>
        <n v="4.5599999999999996"/>
        <n v="2.91"/>
        <n v="3.69"/>
        <n v="1.84"/>
        <n v="2.81"/>
        <n v="2.04"/>
        <n v="2.23"/>
        <n v="1.75"/>
        <n v="2.33"/>
        <n v="0.28999999999999998"/>
        <n v="1.26"/>
        <n v="11.11"/>
        <n v="8.93"/>
        <n v="7.19"/>
        <n v="2.61"/>
        <n v="4.1399999999999997"/>
        <n v="0.22"/>
        <n v="3.05"/>
        <n v="1.74"/>
        <n v="0.87"/>
        <n v="2.4"/>
        <n v="2.1800000000000002"/>
        <n v="1.96"/>
        <n v="2.83"/>
        <n v="1.31"/>
        <n v="1.53"/>
        <n v="8.92"/>
        <n v="7.09"/>
        <n v="5.49"/>
        <n v="5.95"/>
        <n v="5.03"/>
        <n v="3.2"/>
        <n v="2.52"/>
        <n v="1.83"/>
        <n v="2.29"/>
        <n v="1.37"/>
        <n v="0.92"/>
        <n v="8.59"/>
        <n v="7.98"/>
        <n v="5.52"/>
        <n v="4.29"/>
        <n v="4.91"/>
        <n v="3.07"/>
        <n v="3.68"/>
        <n v="2.4500000000000002"/>
        <n v="0.61"/>
        <n v="14.29"/>
        <n v="7.14"/>
        <n v="2.86"/>
        <n v="1.43"/>
        <n v="10.53"/>
        <n v="7.89"/>
        <n v="5.26"/>
        <n v="2.63"/>
        <n v="6.94"/>
        <n v="6.25"/>
        <n v="4.17"/>
        <n v="4.8600000000000003"/>
        <n v="5.56"/>
        <n v="3.47"/>
        <n v="0.69"/>
        <n v="1.39"/>
        <n v="2.78"/>
        <n v="11.39"/>
        <n v="9.9"/>
        <n v="9.41"/>
        <n v="2.48"/>
        <n v="3.96"/>
        <n v="2.97"/>
        <n v="1.49"/>
        <n v="0.99"/>
        <n v="1.98"/>
        <n v="7.73"/>
        <n v="4.97"/>
        <n v="6.08"/>
        <n v="1.1000000000000001"/>
        <n v="4.42"/>
        <n v="0.55000000000000004"/>
        <n v="2.76"/>
        <n v="2.21"/>
        <n v="8.6999999999999993"/>
        <n v="13.04"/>
        <n v="4.3499999999999996"/>
        <n v="11.05"/>
        <n v="4.74"/>
        <n v="0.53"/>
        <n v="1.05"/>
        <n v="11.95"/>
        <n v="7.55"/>
        <n v="6.29"/>
        <n v="3.77"/>
        <n v="1.89"/>
        <n v="3.14"/>
        <n v="0.63"/>
        <n v="1.28"/>
        <n v="3.85"/>
        <n v="10.039999999999999"/>
        <n v="8.84"/>
        <n v="6.02"/>
        <n v="5.62"/>
        <n v="4.82"/>
        <n v="3.61"/>
        <n v="2.0099999999999998"/>
        <n v="0.4"/>
        <n v="9.5"/>
        <n v="8.5"/>
        <n v="4"/>
        <n v="5"/>
        <n v="3"/>
        <n v="3.5"/>
        <n v="1"/>
        <n v="2.5"/>
        <n v="2"/>
        <n v="0.5"/>
        <n v="1.5"/>
        <n v="14.36"/>
        <n v="8.51"/>
        <n v="4.79"/>
        <n v="3.72"/>
        <n v="2.13"/>
        <n v="13.58"/>
        <n v="7.41"/>
        <n v="7.1"/>
        <n v="4.01"/>
        <n v="2.4700000000000002"/>
        <n v="1.85"/>
        <n v="2.16"/>
        <n v="0.62"/>
        <n v="1.54"/>
        <n v="0.93"/>
        <n v="13.18"/>
        <n v="10.08"/>
        <n v="6.2"/>
        <n v="3.88"/>
        <n v="3.1"/>
        <n v="1.94"/>
        <n v="2.71"/>
        <n v="1.1599999999999999"/>
        <n v="0.78"/>
        <n v="8.4600000000000009"/>
        <n v="6.15"/>
        <n v="5.38"/>
        <n v="2.31"/>
        <n v="12.26"/>
        <n v="5.66"/>
        <n v="9.16"/>
        <n v="8.3699999999999992"/>
        <n v="0.8"/>
        <n v="4.38"/>
        <n v="2.79"/>
        <n v="1.59"/>
        <n v="3.59"/>
        <n v="13.54"/>
        <n v="9.3800000000000008"/>
        <n v="5.21"/>
        <n v="3.13"/>
        <n v="12.25"/>
        <n v="7.91"/>
        <n v="6.32"/>
        <n v="3.95"/>
        <n v="2.77"/>
        <n v="1.19"/>
        <n v="2.37"/>
        <n v="16.670000000000002"/>
        <n v="9.7200000000000006"/>
        <n v="7.64"/>
        <n v="12.5"/>
        <n v="10"/>
        <n v="7.5"/>
        <n v="13.33"/>
        <n v="6.67"/>
        <n v="8.89"/>
        <n v="4.4400000000000004"/>
        <n v="2.2200000000000002"/>
        <n v="10.199999999999999"/>
        <n v="4.08"/>
        <n v="8.16"/>
        <n v="9.68"/>
        <n v="6.99"/>
        <n v="4.84"/>
        <n v="3.76"/>
        <n v="3.23"/>
        <n v="2.15"/>
        <n v="2.69"/>
        <n v="9.39"/>
        <n v="5.16"/>
        <n v="4.6900000000000004"/>
        <n v="2.82"/>
        <n v="4.2300000000000004"/>
        <n v="3.29"/>
        <n v="1.88"/>
        <n v="0.47"/>
        <n v="13.68"/>
        <n v="4.21"/>
        <n v="13.27"/>
        <n v="11.37"/>
        <n v="3.32"/>
        <n v="6.16"/>
        <n v="0.95"/>
        <n v="3.79"/>
        <n v="1.42"/>
        <n v="2.84"/>
        <n v="1.9"/>
        <n v="1.29"/>
        <n v="5.15"/>
        <n v="3.43"/>
        <n v="2.58"/>
        <n v="1.72"/>
        <n v="11.9"/>
        <n v="9.52"/>
        <n v="4.76"/>
      </sharedItems>
    </cacheField>
    <cacheField name="総数（法人）" numFmtId="0" sqlType="4">
      <sharedItems containsSemiMixedTypes="0" containsString="0" containsNumber="1" containsInteger="1" minValue="0" maxValue="441" count="72">
        <n v="142"/>
        <n v="31"/>
        <n v="419"/>
        <n v="41"/>
        <n v="71"/>
        <n v="120"/>
        <n v="153"/>
        <n v="90"/>
        <n v="283"/>
        <n v="43"/>
        <n v="161"/>
        <n v="251"/>
        <n v="230"/>
        <n v="441"/>
        <n v="151"/>
        <n v="194"/>
        <n v="260"/>
        <n v="272"/>
        <n v="231"/>
        <n v="118"/>
        <n v="34"/>
        <n v="10"/>
        <n v="22"/>
        <n v="13"/>
        <n v="42"/>
        <n v="25"/>
        <n v="53"/>
        <n v="36"/>
        <n v="64"/>
        <n v="80"/>
        <n v="60"/>
        <n v="75"/>
        <n v="51"/>
        <n v="63"/>
        <n v="73"/>
        <n v="77"/>
        <n v="28"/>
        <n v="8"/>
        <n v="65"/>
        <n v="6"/>
        <n v="5"/>
        <n v="20"/>
        <n v="23"/>
        <n v="7"/>
        <n v="48"/>
        <n v="14"/>
        <n v="38"/>
        <n v="55"/>
        <n v="33"/>
        <n v="46"/>
        <n v="37"/>
        <n v="101"/>
        <n v="27"/>
        <n v="93"/>
        <n v="32"/>
        <n v="50"/>
        <n v="18"/>
        <n v="52"/>
        <n v="0"/>
        <n v="4"/>
        <n v="1"/>
        <n v="3"/>
        <n v="2"/>
        <n v="9"/>
        <n v="11"/>
        <n v="29"/>
        <n v="17"/>
        <n v="16"/>
        <n v="12"/>
        <n v="19"/>
        <n v="15"/>
        <n v="21"/>
      </sharedItems>
    </cacheField>
    <cacheField name="構成比（法人）" numFmtId="0" sqlType="3">
      <sharedItems containsSemiMixedTypes="0" containsString="0" containsNumber="1" minValue="0" maxValue="42.86" count="236">
        <n v="1.1200000000000001"/>
        <n v="0.24"/>
        <n v="3.3"/>
        <n v="0.32"/>
        <n v="0.56000000000000005"/>
        <n v="0.94"/>
        <n v="1.2"/>
        <n v="0.71"/>
        <n v="2.23"/>
        <n v="0.34"/>
        <n v="1.27"/>
        <n v="1.97"/>
        <n v="1.81"/>
        <n v="3.47"/>
        <n v="1.19"/>
        <n v="1.53"/>
        <n v="2.0499999999999998"/>
        <n v="2.14"/>
        <n v="1.82"/>
        <n v="3.62"/>
        <n v="1.04"/>
        <n v="0.31"/>
        <n v="0.68"/>
        <n v="0.4"/>
        <n v="1.29"/>
        <n v="0.77"/>
        <n v="1.63"/>
        <n v="1.1100000000000001"/>
        <n v="1.96"/>
        <n v="2.46"/>
        <n v="1.84"/>
        <n v="2.2999999999999998"/>
        <n v="1.57"/>
        <n v="1.93"/>
        <n v="2.2400000000000002"/>
        <n v="2.36"/>
        <n v="1.58"/>
        <n v="0.45"/>
        <n v="3.66"/>
        <n v="0.28000000000000003"/>
        <n v="1.1299999999999999"/>
        <n v="1.3"/>
        <n v="1.41"/>
        <n v="1.91"/>
        <n v="0.39"/>
        <n v="2.7"/>
        <n v="0.79"/>
        <n v="1.75"/>
        <n v="3.1"/>
        <n v="1.86"/>
        <n v="2.59"/>
        <n v="1.36"/>
        <n v="3.71"/>
        <n v="0.18"/>
        <n v="0.73"/>
        <n v="0.37"/>
        <n v="0.48"/>
        <n v="0.51"/>
        <n v="0.99"/>
        <n v="2.2000000000000002"/>
        <n v="3.41"/>
        <n v="1.21"/>
        <n v="2.02"/>
        <n v="1.54"/>
        <n v="1.17"/>
        <n v="1.76"/>
        <n v="1.83"/>
        <n v="0.66"/>
        <n v="2.35"/>
        <n v="0"/>
        <n v="1.61"/>
        <n v="2.82"/>
        <n v="2.42"/>
        <n v="0.81"/>
        <n v="3.63"/>
        <n v="4.03"/>
        <n v="0.98"/>
        <n v="0.49"/>
        <n v="0.16"/>
        <n v="1.8"/>
        <n v="2.94"/>
        <n v="0.33"/>
        <n v="4.74"/>
        <n v="3.59"/>
        <n v="0.65"/>
        <n v="2.78"/>
        <n v="1.31"/>
        <n v="2.61"/>
        <n v="3.24"/>
        <n v="0.97"/>
        <n v="3.07"/>
        <n v="2.4300000000000002"/>
        <n v="2.75"/>
        <n v="3.56"/>
        <n v="2.1"/>
        <n v="1.46"/>
        <n v="1.94"/>
        <n v="1.35"/>
        <n v="0.22"/>
        <n v="6.95"/>
        <n v="2.4700000000000002"/>
        <n v="3.36"/>
        <n v="2.69"/>
        <n v="0.67"/>
        <n v="3.14"/>
        <n v="1.79"/>
        <n v="1.95"/>
        <n v="4.47"/>
        <n v="0.57999999999999996"/>
        <n v="0.19"/>
        <n v="3.7"/>
        <n v="1.56"/>
        <n v="4.09"/>
        <n v="0.96"/>
        <n v="5.26"/>
        <n v="1.44"/>
        <n v="8.1300000000000008"/>
        <n v="3.35"/>
        <n v="4.78"/>
        <n v="2.87"/>
        <n v="2.0099999999999998"/>
        <n v="9.4"/>
        <n v="2.68"/>
        <n v="1.34"/>
        <n v="1.85"/>
        <n v="7.41"/>
        <n v="5.56"/>
        <n v="9.52"/>
        <n v="4.76"/>
        <n v="14.29"/>
        <n v="11.11"/>
        <n v="22.22"/>
        <n v="4.55"/>
        <n v="2.27"/>
        <n v="13.64"/>
        <n v="11.36"/>
        <n v="6.82"/>
        <n v="9.09"/>
        <n v="3.37"/>
        <n v="7.87"/>
        <n v="4.49"/>
        <n v="4.6900000000000004"/>
        <n v="10.94"/>
        <n v="3.13"/>
        <n v="7.81"/>
        <n v="9.3800000000000008"/>
        <n v="6.25"/>
        <n v="21.74"/>
        <n v="4.3499999999999996"/>
        <n v="8.6999999999999993"/>
        <n v="4.26"/>
        <n v="1.06"/>
        <n v="5.32"/>
        <n v="8.51"/>
        <n v="6.38"/>
        <n v="2.13"/>
        <n v="4.17"/>
        <n v="2.08"/>
        <n v="10.42"/>
        <n v="8.33"/>
        <n v="14"/>
        <n v="2"/>
        <n v="4"/>
        <n v="6.02"/>
        <n v="3.61"/>
        <n v="2.41"/>
        <n v="7.32"/>
        <n v="2.44"/>
        <n v="8.5399999999999991"/>
        <n v="6.1"/>
        <n v="1.22"/>
        <n v="4.88"/>
        <n v="0.85"/>
        <n v="2.54"/>
        <n v="3.39"/>
        <n v="1.69"/>
        <n v="4.24"/>
        <n v="9.6"/>
        <n v="1.6"/>
        <n v="5.6"/>
        <n v="0.8"/>
        <n v="2.4"/>
        <n v="3.2"/>
        <n v="7.89"/>
        <n v="1.32"/>
        <n v="3.95"/>
        <n v="2.63"/>
        <n v="23.08"/>
        <n v="3.85"/>
        <n v="7.69"/>
        <n v="9.49"/>
        <n v="2.92"/>
        <n v="5.1100000000000003"/>
        <n v="5.84"/>
        <n v="3.65"/>
        <n v="2.19"/>
        <n v="8"/>
        <n v="5.33"/>
        <n v="6"/>
        <n v="3.33"/>
        <n v="2.67"/>
        <n v="1.33"/>
        <n v="1.62"/>
        <n v="0.54"/>
        <n v="2.16"/>
        <n v="1.08"/>
        <n v="4.8600000000000003"/>
        <n v="3.78"/>
        <n v="4.32"/>
        <n v="5.77"/>
        <n v="1.92"/>
        <n v="12.68"/>
        <n v="5.63"/>
        <n v="4.2300000000000004"/>
        <n v="7.04"/>
        <n v="42.86"/>
        <n v="13.33"/>
        <n v="6.67"/>
        <n v="2.25"/>
        <n v="5.62"/>
        <n v="0.82"/>
        <n v="4.92"/>
        <n v="4.0999999999999996"/>
        <n v="3.28"/>
        <n v="7.94"/>
        <n v="7.14"/>
        <n v="3.17"/>
        <n v="1.59"/>
        <n v="2.38"/>
        <n v="3.97"/>
        <n v="3.75"/>
        <n v="13.75"/>
        <n v="1.25"/>
        <n v="5"/>
        <n v="2.5"/>
        <n v="10"/>
      </sharedItems>
    </cacheField>
    <cacheField name="総数（法人以外の団体）" numFmtId="0" sqlType="4">
      <sharedItems containsSemiMixedTypes="0" containsString="0" containsNumber="1" containsInteger="1" minValue="0" maxValue="3" count="4">
        <n v="0"/>
        <n v="2"/>
        <n v="1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5">
  <r>
    <x v="0"/>
    <s v="青森県"/>
    <x v="0"/>
    <x v="0"/>
    <n v="6"/>
    <n v="0.02"/>
    <n v="0"/>
    <n v="0"/>
    <n v="6"/>
    <n v="0.05"/>
    <x v="0"/>
  </r>
  <r>
    <x v="0"/>
    <s v="青森県"/>
    <x v="0"/>
    <x v="1"/>
    <n v="4090"/>
    <n v="12.57"/>
    <n v="1590"/>
    <n v="8.15"/>
    <n v="2500"/>
    <n v="19.66"/>
    <x v="0"/>
  </r>
  <r>
    <x v="0"/>
    <s v="青森県"/>
    <x v="0"/>
    <x v="2"/>
    <n v="1634"/>
    <n v="5.0199999999999996"/>
    <n v="753"/>
    <n v="3.86"/>
    <n v="873"/>
    <n v="6.87"/>
    <x v="1"/>
  </r>
  <r>
    <x v="0"/>
    <s v="青森県"/>
    <x v="0"/>
    <x v="3"/>
    <n v="75"/>
    <n v="0.23"/>
    <n v="1"/>
    <n v="0.01"/>
    <n v="60"/>
    <n v="0.47"/>
    <x v="0"/>
  </r>
  <r>
    <x v="0"/>
    <s v="青森県"/>
    <x v="0"/>
    <x v="4"/>
    <n v="213"/>
    <n v="0.65"/>
    <n v="32"/>
    <n v="0.16"/>
    <n v="178"/>
    <n v="1.4"/>
    <x v="2"/>
  </r>
  <r>
    <x v="0"/>
    <s v="青森県"/>
    <x v="0"/>
    <x v="5"/>
    <n v="367"/>
    <n v="1.1299999999999999"/>
    <n v="118"/>
    <n v="0.6"/>
    <n v="238"/>
    <n v="1.87"/>
    <x v="3"/>
  </r>
  <r>
    <x v="0"/>
    <s v="青森県"/>
    <x v="0"/>
    <x v="6"/>
    <n v="8060"/>
    <n v="24.76"/>
    <n v="4198"/>
    <n v="21.52"/>
    <n v="3849"/>
    <n v="30.28"/>
    <x v="4"/>
  </r>
  <r>
    <x v="0"/>
    <s v="青森県"/>
    <x v="0"/>
    <x v="7"/>
    <n v="326"/>
    <n v="1"/>
    <n v="76"/>
    <n v="0.39"/>
    <n v="249"/>
    <n v="1.96"/>
    <x v="5"/>
  </r>
  <r>
    <x v="0"/>
    <s v="青森県"/>
    <x v="0"/>
    <x v="8"/>
    <n v="2544"/>
    <n v="7.82"/>
    <n v="1309"/>
    <n v="6.71"/>
    <n v="1229"/>
    <n v="9.67"/>
    <x v="0"/>
  </r>
  <r>
    <x v="0"/>
    <s v="青森県"/>
    <x v="0"/>
    <x v="9"/>
    <n v="1204"/>
    <n v="3.7"/>
    <n v="665"/>
    <n v="3.41"/>
    <n v="530"/>
    <n v="4.17"/>
    <x v="2"/>
  </r>
  <r>
    <x v="0"/>
    <s v="青森県"/>
    <x v="0"/>
    <x v="10"/>
    <n v="4830"/>
    <n v="14.84"/>
    <n v="4106"/>
    <n v="21.05"/>
    <n v="699"/>
    <n v="5.5"/>
    <x v="0"/>
  </r>
  <r>
    <x v="0"/>
    <s v="青森県"/>
    <x v="0"/>
    <x v="11"/>
    <n v="5035"/>
    <n v="15.47"/>
    <n v="4276"/>
    <n v="21.92"/>
    <n v="721"/>
    <n v="5.67"/>
    <x v="6"/>
  </r>
  <r>
    <x v="0"/>
    <s v="青森県"/>
    <x v="0"/>
    <x v="12"/>
    <n v="1128"/>
    <n v="3.47"/>
    <n v="830"/>
    <n v="4.25"/>
    <n v="195"/>
    <n v="1.53"/>
    <x v="7"/>
  </r>
  <r>
    <x v="0"/>
    <s v="青森県"/>
    <x v="0"/>
    <x v="13"/>
    <n v="1587"/>
    <n v="4.88"/>
    <n v="804"/>
    <n v="4.12"/>
    <n v="740"/>
    <n v="5.82"/>
    <x v="8"/>
  </r>
  <r>
    <x v="0"/>
    <s v="青森県"/>
    <x v="0"/>
    <x v="14"/>
    <n v="1449"/>
    <n v="4.45"/>
    <n v="749"/>
    <n v="3.84"/>
    <n v="646"/>
    <n v="5.08"/>
    <x v="9"/>
  </r>
  <r>
    <x v="0"/>
    <s v="青森市"/>
    <x v="1"/>
    <x v="0"/>
    <n v="1"/>
    <n v="0.01"/>
    <n v="0"/>
    <n v="0"/>
    <n v="1"/>
    <n v="0.03"/>
    <x v="0"/>
  </r>
  <r>
    <x v="0"/>
    <s v="青森市"/>
    <x v="1"/>
    <x v="1"/>
    <n v="855"/>
    <n v="12.03"/>
    <n v="238"/>
    <n v="6.21"/>
    <n v="617"/>
    <n v="18.940000000000001"/>
    <x v="0"/>
  </r>
  <r>
    <x v="0"/>
    <s v="青森市"/>
    <x v="1"/>
    <x v="2"/>
    <n v="228"/>
    <n v="3.21"/>
    <n v="85"/>
    <n v="2.2200000000000002"/>
    <n v="143"/>
    <n v="4.3899999999999997"/>
    <x v="0"/>
  </r>
  <r>
    <x v="0"/>
    <s v="青森市"/>
    <x v="1"/>
    <x v="3"/>
    <n v="12"/>
    <n v="0.17"/>
    <n v="0"/>
    <n v="0"/>
    <n v="10"/>
    <n v="0.31"/>
    <x v="0"/>
  </r>
  <r>
    <x v="0"/>
    <s v="青森市"/>
    <x v="1"/>
    <x v="4"/>
    <n v="69"/>
    <n v="0.97"/>
    <n v="9"/>
    <n v="0.23"/>
    <n v="58"/>
    <n v="1.78"/>
    <x v="2"/>
  </r>
  <r>
    <x v="0"/>
    <s v="青森市"/>
    <x v="1"/>
    <x v="5"/>
    <n v="104"/>
    <n v="1.46"/>
    <n v="50"/>
    <n v="1.31"/>
    <n v="51"/>
    <n v="1.57"/>
    <x v="5"/>
  </r>
  <r>
    <x v="0"/>
    <s v="青森市"/>
    <x v="1"/>
    <x v="6"/>
    <n v="1796"/>
    <n v="25.26"/>
    <n v="789"/>
    <n v="20.6"/>
    <n v="1005"/>
    <n v="30.86"/>
    <x v="2"/>
  </r>
  <r>
    <x v="0"/>
    <s v="青森市"/>
    <x v="1"/>
    <x v="7"/>
    <n v="81"/>
    <n v="1.1399999999999999"/>
    <n v="12"/>
    <n v="0.31"/>
    <n v="69"/>
    <n v="2.12"/>
    <x v="0"/>
  </r>
  <r>
    <x v="0"/>
    <s v="青森市"/>
    <x v="1"/>
    <x v="8"/>
    <n v="751"/>
    <n v="10.56"/>
    <n v="400"/>
    <n v="10.44"/>
    <n v="350"/>
    <n v="10.75"/>
    <x v="0"/>
  </r>
  <r>
    <x v="0"/>
    <s v="青森市"/>
    <x v="1"/>
    <x v="9"/>
    <n v="376"/>
    <n v="5.29"/>
    <n v="184"/>
    <n v="4.8"/>
    <n v="191"/>
    <n v="5.86"/>
    <x v="5"/>
  </r>
  <r>
    <x v="0"/>
    <s v="青森市"/>
    <x v="1"/>
    <x v="10"/>
    <n v="984"/>
    <n v="13.84"/>
    <n v="809"/>
    <n v="21.12"/>
    <n v="174"/>
    <n v="5.34"/>
    <x v="0"/>
  </r>
  <r>
    <x v="0"/>
    <s v="青森市"/>
    <x v="1"/>
    <x v="11"/>
    <n v="973"/>
    <n v="13.69"/>
    <n v="786"/>
    <n v="20.52"/>
    <n v="185"/>
    <n v="5.68"/>
    <x v="2"/>
  </r>
  <r>
    <x v="0"/>
    <s v="青森市"/>
    <x v="1"/>
    <x v="12"/>
    <n v="244"/>
    <n v="3.43"/>
    <n v="179"/>
    <n v="4.67"/>
    <n v="61"/>
    <n v="1.87"/>
    <x v="2"/>
  </r>
  <r>
    <x v="0"/>
    <s v="青森市"/>
    <x v="1"/>
    <x v="13"/>
    <n v="317"/>
    <n v="4.46"/>
    <n v="160"/>
    <n v="4.18"/>
    <n v="157"/>
    <n v="4.82"/>
    <x v="0"/>
  </r>
  <r>
    <x v="0"/>
    <s v="青森市"/>
    <x v="1"/>
    <x v="14"/>
    <n v="318"/>
    <n v="4.47"/>
    <n v="129"/>
    <n v="3.37"/>
    <n v="185"/>
    <n v="5.68"/>
    <x v="10"/>
  </r>
  <r>
    <x v="0"/>
    <s v="弘前市"/>
    <x v="2"/>
    <x v="0"/>
    <n v="1"/>
    <n v="0.02"/>
    <n v="0"/>
    <n v="0"/>
    <n v="1"/>
    <n v="0.06"/>
    <x v="0"/>
  </r>
  <r>
    <x v="0"/>
    <s v="弘前市"/>
    <x v="2"/>
    <x v="1"/>
    <n v="415"/>
    <n v="9.42"/>
    <n v="145"/>
    <n v="5.59"/>
    <n v="270"/>
    <n v="15.2"/>
    <x v="0"/>
  </r>
  <r>
    <x v="0"/>
    <s v="弘前市"/>
    <x v="2"/>
    <x v="2"/>
    <n v="211"/>
    <n v="4.79"/>
    <n v="115"/>
    <n v="4.4400000000000004"/>
    <n v="96"/>
    <n v="5.41"/>
    <x v="0"/>
  </r>
  <r>
    <x v="0"/>
    <s v="弘前市"/>
    <x v="2"/>
    <x v="3"/>
    <n v="8"/>
    <n v="0.18"/>
    <n v="0"/>
    <n v="0"/>
    <n v="8"/>
    <n v="0.45"/>
    <x v="0"/>
  </r>
  <r>
    <x v="0"/>
    <s v="弘前市"/>
    <x v="2"/>
    <x v="4"/>
    <n v="31"/>
    <n v="0.7"/>
    <n v="4"/>
    <n v="0.15"/>
    <n v="27"/>
    <n v="1.52"/>
    <x v="0"/>
  </r>
  <r>
    <x v="0"/>
    <s v="弘前市"/>
    <x v="2"/>
    <x v="5"/>
    <n v="33"/>
    <n v="0.75"/>
    <n v="7"/>
    <n v="0.27"/>
    <n v="25"/>
    <n v="1.41"/>
    <x v="5"/>
  </r>
  <r>
    <x v="0"/>
    <s v="弘前市"/>
    <x v="2"/>
    <x v="6"/>
    <n v="1090"/>
    <n v="24.73"/>
    <n v="521"/>
    <n v="20.09"/>
    <n v="568"/>
    <n v="31.98"/>
    <x v="5"/>
  </r>
  <r>
    <x v="0"/>
    <s v="弘前市"/>
    <x v="2"/>
    <x v="7"/>
    <n v="43"/>
    <n v="0.98"/>
    <n v="6"/>
    <n v="0.23"/>
    <n v="37"/>
    <n v="2.08"/>
    <x v="0"/>
  </r>
  <r>
    <x v="0"/>
    <s v="弘前市"/>
    <x v="2"/>
    <x v="8"/>
    <n v="353"/>
    <n v="8.01"/>
    <n v="154"/>
    <n v="5.94"/>
    <n v="199"/>
    <n v="11.2"/>
    <x v="0"/>
  </r>
  <r>
    <x v="0"/>
    <s v="弘前市"/>
    <x v="2"/>
    <x v="9"/>
    <n v="182"/>
    <n v="4.13"/>
    <n v="109"/>
    <n v="4.2"/>
    <n v="72"/>
    <n v="4.05"/>
    <x v="0"/>
  </r>
  <r>
    <x v="0"/>
    <s v="弘前市"/>
    <x v="2"/>
    <x v="10"/>
    <n v="717"/>
    <n v="16.27"/>
    <n v="616"/>
    <n v="23.76"/>
    <n v="99"/>
    <n v="5.57"/>
    <x v="0"/>
  </r>
  <r>
    <x v="0"/>
    <s v="弘前市"/>
    <x v="2"/>
    <x v="11"/>
    <n v="726"/>
    <n v="16.47"/>
    <n v="602"/>
    <n v="23.22"/>
    <n v="123"/>
    <n v="6.93"/>
    <x v="0"/>
  </r>
  <r>
    <x v="0"/>
    <s v="弘前市"/>
    <x v="2"/>
    <x v="12"/>
    <n v="152"/>
    <n v="3.45"/>
    <n v="104"/>
    <n v="4.01"/>
    <n v="42"/>
    <n v="2.36"/>
    <x v="11"/>
  </r>
  <r>
    <x v="0"/>
    <s v="弘前市"/>
    <x v="2"/>
    <x v="13"/>
    <n v="266"/>
    <n v="6.04"/>
    <n v="118"/>
    <n v="4.55"/>
    <n v="137"/>
    <n v="7.71"/>
    <x v="10"/>
  </r>
  <r>
    <x v="0"/>
    <s v="弘前市"/>
    <x v="2"/>
    <x v="14"/>
    <n v="179"/>
    <n v="4.0599999999999996"/>
    <n v="92"/>
    <n v="3.55"/>
    <n v="72"/>
    <n v="4.05"/>
    <x v="12"/>
  </r>
  <r>
    <x v="0"/>
    <s v="八戸市"/>
    <x v="3"/>
    <x v="0"/>
    <n v="0"/>
    <n v="0"/>
    <n v="0"/>
    <n v="0"/>
    <n v="0"/>
    <n v="0"/>
    <x v="0"/>
  </r>
  <r>
    <x v="0"/>
    <s v="八戸市"/>
    <x v="3"/>
    <x v="1"/>
    <n v="642"/>
    <n v="10.69"/>
    <n v="141"/>
    <n v="4.37"/>
    <n v="501"/>
    <n v="18.38"/>
    <x v="0"/>
  </r>
  <r>
    <x v="0"/>
    <s v="八戸市"/>
    <x v="3"/>
    <x v="2"/>
    <n v="309"/>
    <n v="5.15"/>
    <n v="93"/>
    <n v="2.88"/>
    <n v="215"/>
    <n v="7.89"/>
    <x v="5"/>
  </r>
  <r>
    <x v="0"/>
    <s v="八戸市"/>
    <x v="3"/>
    <x v="3"/>
    <n v="10"/>
    <n v="0.17"/>
    <n v="0"/>
    <n v="0"/>
    <n v="10"/>
    <n v="0.37"/>
    <x v="0"/>
  </r>
  <r>
    <x v="0"/>
    <s v="八戸市"/>
    <x v="3"/>
    <x v="4"/>
    <n v="41"/>
    <n v="0.68"/>
    <n v="8"/>
    <n v="0.25"/>
    <n v="33"/>
    <n v="1.21"/>
    <x v="0"/>
  </r>
  <r>
    <x v="0"/>
    <s v="八戸市"/>
    <x v="3"/>
    <x v="5"/>
    <n v="84"/>
    <n v="1.4"/>
    <n v="20"/>
    <n v="0.62"/>
    <n v="63"/>
    <n v="2.31"/>
    <x v="0"/>
  </r>
  <r>
    <x v="0"/>
    <s v="八戸市"/>
    <x v="3"/>
    <x v="6"/>
    <n v="1413"/>
    <n v="23.53"/>
    <n v="622"/>
    <n v="19.28"/>
    <n v="790"/>
    <n v="28.98"/>
    <x v="5"/>
  </r>
  <r>
    <x v="0"/>
    <s v="八戸市"/>
    <x v="3"/>
    <x v="7"/>
    <n v="86"/>
    <n v="1.43"/>
    <n v="21"/>
    <n v="0.65"/>
    <n v="64"/>
    <n v="2.35"/>
    <x v="5"/>
  </r>
  <r>
    <x v="0"/>
    <s v="八戸市"/>
    <x v="3"/>
    <x v="8"/>
    <n v="611"/>
    <n v="10.17"/>
    <n v="297"/>
    <n v="9.2100000000000009"/>
    <n v="312"/>
    <n v="11.45"/>
    <x v="0"/>
  </r>
  <r>
    <x v="0"/>
    <s v="八戸市"/>
    <x v="3"/>
    <x v="9"/>
    <n v="240"/>
    <n v="4"/>
    <n v="121"/>
    <n v="3.75"/>
    <n v="115"/>
    <n v="4.22"/>
    <x v="5"/>
  </r>
  <r>
    <x v="0"/>
    <s v="八戸市"/>
    <x v="3"/>
    <x v="10"/>
    <n v="858"/>
    <n v="14.29"/>
    <n v="723"/>
    <n v="22.41"/>
    <n v="133"/>
    <n v="4.88"/>
    <x v="0"/>
  </r>
  <r>
    <x v="0"/>
    <s v="八戸市"/>
    <x v="3"/>
    <x v="11"/>
    <n v="881"/>
    <n v="14.67"/>
    <n v="725"/>
    <n v="22.47"/>
    <n v="152"/>
    <n v="5.58"/>
    <x v="10"/>
  </r>
  <r>
    <x v="0"/>
    <s v="八戸市"/>
    <x v="3"/>
    <x v="12"/>
    <n v="259"/>
    <n v="4.3099999999999996"/>
    <n v="202"/>
    <n v="6.26"/>
    <n v="32"/>
    <n v="1.17"/>
    <x v="5"/>
  </r>
  <r>
    <x v="0"/>
    <s v="八戸市"/>
    <x v="3"/>
    <x v="13"/>
    <n v="317"/>
    <n v="5.28"/>
    <n v="166"/>
    <n v="5.15"/>
    <n v="142"/>
    <n v="5.21"/>
    <x v="13"/>
  </r>
  <r>
    <x v="0"/>
    <s v="八戸市"/>
    <x v="3"/>
    <x v="14"/>
    <n v="254"/>
    <n v="4.2300000000000004"/>
    <n v="87"/>
    <n v="2.7"/>
    <n v="164"/>
    <n v="6.02"/>
    <x v="5"/>
  </r>
  <r>
    <x v="0"/>
    <s v="黒石市"/>
    <x v="4"/>
    <x v="0"/>
    <n v="0"/>
    <n v="0"/>
    <n v="0"/>
    <n v="0"/>
    <n v="0"/>
    <n v="0"/>
    <x v="0"/>
  </r>
  <r>
    <x v="0"/>
    <s v="黒石市"/>
    <x v="4"/>
    <x v="1"/>
    <n v="102"/>
    <n v="12.59"/>
    <n v="56"/>
    <n v="10.130000000000001"/>
    <n v="46"/>
    <n v="18.55"/>
    <x v="0"/>
  </r>
  <r>
    <x v="0"/>
    <s v="黒石市"/>
    <x v="4"/>
    <x v="2"/>
    <n v="37"/>
    <n v="4.57"/>
    <n v="21"/>
    <n v="3.8"/>
    <n v="16"/>
    <n v="6.45"/>
    <x v="0"/>
  </r>
  <r>
    <x v="0"/>
    <s v="黒石市"/>
    <x v="4"/>
    <x v="3"/>
    <n v="1"/>
    <n v="0.12"/>
    <n v="0"/>
    <n v="0"/>
    <n v="1"/>
    <n v="0.4"/>
    <x v="0"/>
  </r>
  <r>
    <x v="0"/>
    <s v="黒石市"/>
    <x v="4"/>
    <x v="4"/>
    <n v="3"/>
    <n v="0.37"/>
    <n v="1"/>
    <n v="0.18"/>
    <n v="2"/>
    <n v="0.81"/>
    <x v="0"/>
  </r>
  <r>
    <x v="0"/>
    <s v="黒石市"/>
    <x v="4"/>
    <x v="5"/>
    <n v="6"/>
    <n v="0.74"/>
    <n v="3"/>
    <n v="0.54"/>
    <n v="3"/>
    <n v="1.21"/>
    <x v="0"/>
  </r>
  <r>
    <x v="0"/>
    <s v="黒石市"/>
    <x v="4"/>
    <x v="6"/>
    <n v="190"/>
    <n v="23.46"/>
    <n v="107"/>
    <n v="19.350000000000001"/>
    <n v="83"/>
    <n v="33.47"/>
    <x v="0"/>
  </r>
  <r>
    <x v="0"/>
    <s v="黒石市"/>
    <x v="4"/>
    <x v="7"/>
    <n v="9"/>
    <n v="1.1100000000000001"/>
    <n v="2"/>
    <n v="0.36"/>
    <n v="7"/>
    <n v="2.82"/>
    <x v="0"/>
  </r>
  <r>
    <x v="0"/>
    <s v="黒石市"/>
    <x v="4"/>
    <x v="8"/>
    <n v="61"/>
    <n v="7.53"/>
    <n v="40"/>
    <n v="7.23"/>
    <n v="20"/>
    <n v="8.06"/>
    <x v="0"/>
  </r>
  <r>
    <x v="0"/>
    <s v="黒石市"/>
    <x v="4"/>
    <x v="9"/>
    <n v="20"/>
    <n v="2.4700000000000002"/>
    <n v="8"/>
    <n v="1.45"/>
    <n v="12"/>
    <n v="4.84"/>
    <x v="0"/>
  </r>
  <r>
    <x v="0"/>
    <s v="黒石市"/>
    <x v="4"/>
    <x v="10"/>
    <n v="149"/>
    <n v="18.399999999999999"/>
    <n v="132"/>
    <n v="23.87"/>
    <n v="17"/>
    <n v="6.85"/>
    <x v="0"/>
  </r>
  <r>
    <x v="0"/>
    <s v="黒石市"/>
    <x v="4"/>
    <x v="11"/>
    <n v="130"/>
    <n v="16.05"/>
    <n v="119"/>
    <n v="21.52"/>
    <n v="11"/>
    <n v="4.4400000000000004"/>
    <x v="0"/>
  </r>
  <r>
    <x v="0"/>
    <s v="黒石市"/>
    <x v="4"/>
    <x v="12"/>
    <n v="22"/>
    <n v="2.72"/>
    <n v="13"/>
    <n v="2.35"/>
    <n v="4"/>
    <n v="1.61"/>
    <x v="3"/>
  </r>
  <r>
    <x v="0"/>
    <s v="黒石市"/>
    <x v="4"/>
    <x v="13"/>
    <n v="44"/>
    <n v="5.43"/>
    <n v="26"/>
    <n v="4.7"/>
    <n v="17"/>
    <n v="6.85"/>
    <x v="0"/>
  </r>
  <r>
    <x v="0"/>
    <s v="黒石市"/>
    <x v="4"/>
    <x v="14"/>
    <n v="36"/>
    <n v="4.4400000000000004"/>
    <n v="25"/>
    <n v="4.5199999999999996"/>
    <n v="9"/>
    <n v="3.63"/>
    <x v="5"/>
  </r>
  <r>
    <x v="0"/>
    <s v="五所川原市"/>
    <x v="5"/>
    <x v="0"/>
    <n v="1"/>
    <n v="0.06"/>
    <n v="0"/>
    <n v="0"/>
    <n v="1"/>
    <n v="0.16"/>
    <x v="0"/>
  </r>
  <r>
    <x v="0"/>
    <s v="五所川原市"/>
    <x v="5"/>
    <x v="1"/>
    <n v="192"/>
    <n v="11.4"/>
    <n v="79"/>
    <n v="7.45"/>
    <n v="113"/>
    <n v="18.46"/>
    <x v="0"/>
  </r>
  <r>
    <x v="0"/>
    <s v="五所川原市"/>
    <x v="5"/>
    <x v="2"/>
    <n v="91"/>
    <n v="5.4"/>
    <n v="43"/>
    <n v="4.0599999999999996"/>
    <n v="47"/>
    <n v="7.68"/>
    <x v="5"/>
  </r>
  <r>
    <x v="0"/>
    <s v="五所川原市"/>
    <x v="5"/>
    <x v="3"/>
    <n v="5"/>
    <n v="0.3"/>
    <n v="0"/>
    <n v="0"/>
    <n v="5"/>
    <n v="0.82"/>
    <x v="0"/>
  </r>
  <r>
    <x v="0"/>
    <s v="五所川原市"/>
    <x v="5"/>
    <x v="4"/>
    <n v="8"/>
    <n v="0.48"/>
    <n v="3"/>
    <n v="0.28000000000000003"/>
    <n v="5"/>
    <n v="0.82"/>
    <x v="0"/>
  </r>
  <r>
    <x v="0"/>
    <s v="五所川原市"/>
    <x v="5"/>
    <x v="5"/>
    <n v="10"/>
    <n v="0.59"/>
    <n v="2"/>
    <n v="0.19"/>
    <n v="7"/>
    <n v="1.1399999999999999"/>
    <x v="0"/>
  </r>
  <r>
    <x v="0"/>
    <s v="五所川原市"/>
    <x v="5"/>
    <x v="6"/>
    <n v="405"/>
    <n v="24.05"/>
    <n v="214"/>
    <n v="20.190000000000001"/>
    <n v="189"/>
    <n v="30.88"/>
    <x v="2"/>
  </r>
  <r>
    <x v="0"/>
    <s v="五所川原市"/>
    <x v="5"/>
    <x v="7"/>
    <n v="11"/>
    <n v="0.65"/>
    <n v="3"/>
    <n v="0.28000000000000003"/>
    <n v="8"/>
    <n v="1.31"/>
    <x v="0"/>
  </r>
  <r>
    <x v="0"/>
    <s v="五所川原市"/>
    <x v="5"/>
    <x v="8"/>
    <n v="108"/>
    <n v="6.41"/>
    <n v="52"/>
    <n v="4.91"/>
    <n v="56"/>
    <n v="9.15"/>
    <x v="0"/>
  </r>
  <r>
    <x v="0"/>
    <s v="五所川原市"/>
    <x v="5"/>
    <x v="9"/>
    <n v="57"/>
    <n v="3.38"/>
    <n v="36"/>
    <n v="3.4"/>
    <n v="20"/>
    <n v="3.27"/>
    <x v="0"/>
  </r>
  <r>
    <x v="0"/>
    <s v="五所川原市"/>
    <x v="5"/>
    <x v="10"/>
    <n v="273"/>
    <n v="16.21"/>
    <n v="247"/>
    <n v="23.3"/>
    <n v="26"/>
    <n v="4.25"/>
    <x v="0"/>
  </r>
  <r>
    <x v="0"/>
    <s v="五所川原市"/>
    <x v="5"/>
    <x v="11"/>
    <n v="273"/>
    <n v="16.21"/>
    <n v="238"/>
    <n v="22.45"/>
    <n v="35"/>
    <n v="5.72"/>
    <x v="0"/>
  </r>
  <r>
    <x v="0"/>
    <s v="五所川原市"/>
    <x v="5"/>
    <x v="12"/>
    <n v="49"/>
    <n v="2.91"/>
    <n v="40"/>
    <n v="3.77"/>
    <n v="9"/>
    <n v="1.47"/>
    <x v="0"/>
  </r>
  <r>
    <x v="0"/>
    <s v="五所川原市"/>
    <x v="5"/>
    <x v="13"/>
    <n v="101"/>
    <n v="6"/>
    <n v="40"/>
    <n v="3.77"/>
    <n v="60"/>
    <n v="9.8000000000000007"/>
    <x v="0"/>
  </r>
  <r>
    <x v="0"/>
    <s v="五所川原市"/>
    <x v="5"/>
    <x v="14"/>
    <n v="100"/>
    <n v="5.94"/>
    <n v="63"/>
    <n v="5.94"/>
    <n v="31"/>
    <n v="5.07"/>
    <x v="11"/>
  </r>
  <r>
    <x v="0"/>
    <s v="十和田市"/>
    <x v="6"/>
    <x v="0"/>
    <n v="1"/>
    <n v="0.06"/>
    <n v="0"/>
    <n v="0"/>
    <n v="1"/>
    <n v="0.16"/>
    <x v="0"/>
  </r>
  <r>
    <x v="0"/>
    <s v="十和田市"/>
    <x v="6"/>
    <x v="1"/>
    <n v="180"/>
    <n v="10.7"/>
    <n v="55"/>
    <n v="5.22"/>
    <n v="125"/>
    <n v="20.23"/>
    <x v="0"/>
  </r>
  <r>
    <x v="0"/>
    <s v="十和田市"/>
    <x v="6"/>
    <x v="2"/>
    <n v="112"/>
    <n v="6.66"/>
    <n v="62"/>
    <n v="5.88"/>
    <n v="49"/>
    <n v="7.93"/>
    <x v="5"/>
  </r>
  <r>
    <x v="0"/>
    <s v="十和田市"/>
    <x v="6"/>
    <x v="3"/>
    <n v="2"/>
    <n v="0.12"/>
    <n v="0"/>
    <n v="0"/>
    <n v="2"/>
    <n v="0.32"/>
    <x v="0"/>
  </r>
  <r>
    <x v="0"/>
    <s v="十和田市"/>
    <x v="6"/>
    <x v="4"/>
    <n v="11"/>
    <n v="0.65"/>
    <n v="3"/>
    <n v="0.28000000000000003"/>
    <n v="8"/>
    <n v="1.29"/>
    <x v="0"/>
  </r>
  <r>
    <x v="0"/>
    <s v="十和田市"/>
    <x v="6"/>
    <x v="5"/>
    <n v="10"/>
    <n v="0.59"/>
    <n v="1"/>
    <n v="0.09"/>
    <n v="9"/>
    <n v="1.46"/>
    <x v="0"/>
  </r>
  <r>
    <x v="0"/>
    <s v="十和田市"/>
    <x v="6"/>
    <x v="6"/>
    <n v="381"/>
    <n v="22.65"/>
    <n v="187"/>
    <n v="17.739999999999998"/>
    <n v="193"/>
    <n v="31.23"/>
    <x v="5"/>
  </r>
  <r>
    <x v="0"/>
    <s v="十和田市"/>
    <x v="6"/>
    <x v="7"/>
    <n v="22"/>
    <n v="1.31"/>
    <n v="7"/>
    <n v="0.66"/>
    <n v="15"/>
    <n v="2.4300000000000002"/>
    <x v="0"/>
  </r>
  <r>
    <x v="0"/>
    <s v="十和田市"/>
    <x v="6"/>
    <x v="8"/>
    <n v="156"/>
    <n v="9.27"/>
    <n v="95"/>
    <n v="9.01"/>
    <n v="61"/>
    <n v="9.8699999999999992"/>
    <x v="0"/>
  </r>
  <r>
    <x v="0"/>
    <s v="十和田市"/>
    <x v="6"/>
    <x v="9"/>
    <n v="65"/>
    <n v="3.86"/>
    <n v="41"/>
    <n v="3.89"/>
    <n v="24"/>
    <n v="3.88"/>
    <x v="0"/>
  </r>
  <r>
    <x v="0"/>
    <s v="十和田市"/>
    <x v="6"/>
    <x v="10"/>
    <n v="268"/>
    <n v="15.93"/>
    <n v="240"/>
    <n v="22.77"/>
    <n v="27"/>
    <n v="4.37"/>
    <x v="0"/>
  </r>
  <r>
    <x v="0"/>
    <s v="十和田市"/>
    <x v="6"/>
    <x v="11"/>
    <n v="269"/>
    <n v="15.99"/>
    <n v="226"/>
    <n v="21.44"/>
    <n v="43"/>
    <n v="6.96"/>
    <x v="0"/>
  </r>
  <r>
    <x v="0"/>
    <s v="十和田市"/>
    <x v="6"/>
    <x v="12"/>
    <n v="51"/>
    <n v="3.03"/>
    <n v="39"/>
    <n v="3.7"/>
    <n v="6"/>
    <n v="0.97"/>
    <x v="5"/>
  </r>
  <r>
    <x v="0"/>
    <s v="十和田市"/>
    <x v="6"/>
    <x v="13"/>
    <n v="92"/>
    <n v="5.47"/>
    <n v="58"/>
    <n v="5.5"/>
    <n v="34"/>
    <n v="5.5"/>
    <x v="0"/>
  </r>
  <r>
    <x v="0"/>
    <s v="十和田市"/>
    <x v="6"/>
    <x v="14"/>
    <n v="62"/>
    <n v="3.69"/>
    <n v="40"/>
    <n v="3.8"/>
    <n v="21"/>
    <n v="3.4"/>
    <x v="0"/>
  </r>
  <r>
    <x v="0"/>
    <s v="三沢市"/>
    <x v="7"/>
    <x v="0"/>
    <n v="0"/>
    <n v="0"/>
    <n v="0"/>
    <n v="0"/>
    <n v="0"/>
    <n v="0"/>
    <x v="0"/>
  </r>
  <r>
    <x v="0"/>
    <s v="三沢市"/>
    <x v="7"/>
    <x v="1"/>
    <n v="121"/>
    <n v="10.87"/>
    <n v="32"/>
    <n v="4.83"/>
    <n v="89"/>
    <n v="19.96"/>
    <x v="0"/>
  </r>
  <r>
    <x v="0"/>
    <s v="三沢市"/>
    <x v="7"/>
    <x v="2"/>
    <n v="34"/>
    <n v="3.05"/>
    <n v="16"/>
    <n v="2.41"/>
    <n v="18"/>
    <n v="4.04"/>
    <x v="0"/>
  </r>
  <r>
    <x v="0"/>
    <s v="三沢市"/>
    <x v="7"/>
    <x v="3"/>
    <n v="2"/>
    <n v="0.18"/>
    <n v="0"/>
    <n v="0"/>
    <n v="2"/>
    <n v="0.45"/>
    <x v="0"/>
  </r>
  <r>
    <x v="0"/>
    <s v="三沢市"/>
    <x v="7"/>
    <x v="4"/>
    <n v="6"/>
    <n v="0.54"/>
    <n v="0"/>
    <n v="0"/>
    <n v="5"/>
    <n v="1.1200000000000001"/>
    <x v="0"/>
  </r>
  <r>
    <x v="0"/>
    <s v="三沢市"/>
    <x v="7"/>
    <x v="5"/>
    <n v="5"/>
    <n v="0.45"/>
    <n v="2"/>
    <n v="0.3"/>
    <n v="3"/>
    <n v="0.67"/>
    <x v="0"/>
  </r>
  <r>
    <x v="0"/>
    <s v="三沢市"/>
    <x v="7"/>
    <x v="6"/>
    <n v="197"/>
    <n v="17.7"/>
    <n v="93"/>
    <n v="14.03"/>
    <n v="104"/>
    <n v="23.32"/>
    <x v="0"/>
  </r>
  <r>
    <x v="0"/>
    <s v="三沢市"/>
    <x v="7"/>
    <x v="7"/>
    <n v="16"/>
    <n v="1.44"/>
    <n v="5"/>
    <n v="0.75"/>
    <n v="11"/>
    <n v="2.4700000000000002"/>
    <x v="0"/>
  </r>
  <r>
    <x v="0"/>
    <s v="三沢市"/>
    <x v="7"/>
    <x v="8"/>
    <n v="74"/>
    <n v="6.65"/>
    <n v="21"/>
    <n v="3.17"/>
    <n v="53"/>
    <n v="11.88"/>
    <x v="0"/>
  </r>
  <r>
    <x v="0"/>
    <s v="三沢市"/>
    <x v="7"/>
    <x v="9"/>
    <n v="46"/>
    <n v="4.13"/>
    <n v="21"/>
    <n v="3.17"/>
    <n v="24"/>
    <n v="5.38"/>
    <x v="0"/>
  </r>
  <r>
    <x v="0"/>
    <s v="三沢市"/>
    <x v="7"/>
    <x v="10"/>
    <n v="256"/>
    <n v="23"/>
    <n v="214"/>
    <n v="32.28"/>
    <n v="42"/>
    <n v="9.42"/>
    <x v="0"/>
  </r>
  <r>
    <x v="0"/>
    <s v="三沢市"/>
    <x v="7"/>
    <x v="11"/>
    <n v="196"/>
    <n v="17.61"/>
    <n v="160"/>
    <n v="24.13"/>
    <n v="35"/>
    <n v="7.85"/>
    <x v="0"/>
  </r>
  <r>
    <x v="0"/>
    <s v="三沢市"/>
    <x v="7"/>
    <x v="12"/>
    <n v="59"/>
    <n v="5.3"/>
    <n v="47"/>
    <n v="7.09"/>
    <n v="12"/>
    <n v="2.69"/>
    <x v="0"/>
  </r>
  <r>
    <x v="0"/>
    <s v="三沢市"/>
    <x v="7"/>
    <x v="13"/>
    <n v="54"/>
    <n v="4.8499999999999996"/>
    <n v="30"/>
    <n v="4.5199999999999996"/>
    <n v="23"/>
    <n v="5.16"/>
    <x v="5"/>
  </r>
  <r>
    <x v="0"/>
    <s v="三沢市"/>
    <x v="7"/>
    <x v="14"/>
    <n v="47"/>
    <n v="4.22"/>
    <n v="22"/>
    <n v="3.32"/>
    <n v="25"/>
    <n v="5.61"/>
    <x v="0"/>
  </r>
  <r>
    <x v="0"/>
    <s v="むつ市"/>
    <x v="8"/>
    <x v="0"/>
    <n v="0"/>
    <n v="0"/>
    <n v="0"/>
    <n v="0"/>
    <n v="0"/>
    <n v="0"/>
    <x v="0"/>
  </r>
  <r>
    <x v="0"/>
    <s v="むつ市"/>
    <x v="8"/>
    <x v="1"/>
    <n v="179"/>
    <n v="11.48"/>
    <n v="106"/>
    <n v="10.28"/>
    <n v="73"/>
    <n v="14.2"/>
    <x v="0"/>
  </r>
  <r>
    <x v="0"/>
    <s v="むつ市"/>
    <x v="8"/>
    <x v="2"/>
    <n v="74"/>
    <n v="4.75"/>
    <n v="42"/>
    <n v="4.07"/>
    <n v="32"/>
    <n v="6.23"/>
    <x v="0"/>
  </r>
  <r>
    <x v="0"/>
    <s v="むつ市"/>
    <x v="8"/>
    <x v="3"/>
    <n v="0"/>
    <n v="0"/>
    <n v="0"/>
    <n v="0"/>
    <n v="0"/>
    <n v="0"/>
    <x v="0"/>
  </r>
  <r>
    <x v="0"/>
    <s v="むつ市"/>
    <x v="8"/>
    <x v="4"/>
    <n v="19"/>
    <n v="1.22"/>
    <n v="3"/>
    <n v="0.28999999999999998"/>
    <n v="16"/>
    <n v="3.11"/>
    <x v="0"/>
  </r>
  <r>
    <x v="0"/>
    <s v="むつ市"/>
    <x v="8"/>
    <x v="5"/>
    <n v="12"/>
    <n v="0.77"/>
    <n v="3"/>
    <n v="0.28999999999999998"/>
    <n v="9"/>
    <n v="1.75"/>
    <x v="0"/>
  </r>
  <r>
    <x v="0"/>
    <s v="むつ市"/>
    <x v="8"/>
    <x v="6"/>
    <n v="378"/>
    <n v="24.25"/>
    <n v="198"/>
    <n v="19.2"/>
    <n v="180"/>
    <n v="35.020000000000003"/>
    <x v="0"/>
  </r>
  <r>
    <x v="0"/>
    <s v="むつ市"/>
    <x v="8"/>
    <x v="7"/>
    <n v="19"/>
    <n v="1.22"/>
    <n v="6"/>
    <n v="0.57999999999999996"/>
    <n v="13"/>
    <n v="2.5299999999999998"/>
    <x v="0"/>
  </r>
  <r>
    <x v="0"/>
    <s v="むつ市"/>
    <x v="8"/>
    <x v="8"/>
    <n v="96"/>
    <n v="6.16"/>
    <n v="43"/>
    <n v="4.17"/>
    <n v="53"/>
    <n v="10.31"/>
    <x v="0"/>
  </r>
  <r>
    <x v="0"/>
    <s v="むつ市"/>
    <x v="8"/>
    <x v="9"/>
    <n v="48"/>
    <n v="3.08"/>
    <n v="33"/>
    <n v="3.2"/>
    <n v="15"/>
    <n v="2.92"/>
    <x v="0"/>
  </r>
  <r>
    <x v="0"/>
    <s v="むつ市"/>
    <x v="8"/>
    <x v="10"/>
    <n v="276"/>
    <n v="17.7"/>
    <n v="251"/>
    <n v="24.35"/>
    <n v="25"/>
    <n v="4.8600000000000003"/>
    <x v="0"/>
  </r>
  <r>
    <x v="0"/>
    <s v="むつ市"/>
    <x v="8"/>
    <x v="11"/>
    <n v="258"/>
    <n v="16.55"/>
    <n v="219"/>
    <n v="21.24"/>
    <n v="35"/>
    <n v="6.81"/>
    <x v="0"/>
  </r>
  <r>
    <x v="0"/>
    <s v="むつ市"/>
    <x v="8"/>
    <x v="12"/>
    <n v="74"/>
    <n v="4.75"/>
    <n v="62"/>
    <n v="6.01"/>
    <n v="7"/>
    <n v="1.36"/>
    <x v="0"/>
  </r>
  <r>
    <x v="0"/>
    <s v="むつ市"/>
    <x v="8"/>
    <x v="13"/>
    <n v="63"/>
    <n v="4.04"/>
    <n v="32"/>
    <n v="3.1"/>
    <n v="27"/>
    <n v="5.25"/>
    <x v="0"/>
  </r>
  <r>
    <x v="0"/>
    <s v="むつ市"/>
    <x v="8"/>
    <x v="14"/>
    <n v="63"/>
    <n v="4.04"/>
    <n v="33"/>
    <n v="3.2"/>
    <n v="29"/>
    <n v="5.64"/>
    <x v="0"/>
  </r>
  <r>
    <x v="0"/>
    <s v="つがる市"/>
    <x v="9"/>
    <x v="0"/>
    <n v="1"/>
    <n v="0.15"/>
    <n v="0"/>
    <n v="0"/>
    <n v="1"/>
    <n v="0.48"/>
    <x v="0"/>
  </r>
  <r>
    <x v="0"/>
    <s v="つがる市"/>
    <x v="9"/>
    <x v="1"/>
    <n v="120"/>
    <n v="17.88"/>
    <n v="73"/>
    <n v="15.9"/>
    <n v="47"/>
    <n v="22.49"/>
    <x v="0"/>
  </r>
  <r>
    <x v="0"/>
    <s v="つがる市"/>
    <x v="9"/>
    <x v="2"/>
    <n v="36"/>
    <n v="5.37"/>
    <n v="18"/>
    <n v="3.92"/>
    <n v="18"/>
    <n v="8.61"/>
    <x v="0"/>
  </r>
  <r>
    <x v="0"/>
    <s v="つがる市"/>
    <x v="9"/>
    <x v="3"/>
    <n v="2"/>
    <n v="0.3"/>
    <n v="0"/>
    <n v="0"/>
    <n v="2"/>
    <n v="0.96"/>
    <x v="0"/>
  </r>
  <r>
    <x v="0"/>
    <s v="つがる市"/>
    <x v="9"/>
    <x v="4"/>
    <n v="2"/>
    <n v="0.3"/>
    <n v="1"/>
    <n v="0.22"/>
    <n v="1"/>
    <n v="0.48"/>
    <x v="0"/>
  </r>
  <r>
    <x v="0"/>
    <s v="つがる市"/>
    <x v="9"/>
    <x v="5"/>
    <n v="6"/>
    <n v="0.89"/>
    <n v="2"/>
    <n v="0.44"/>
    <n v="4"/>
    <n v="1.91"/>
    <x v="0"/>
  </r>
  <r>
    <x v="0"/>
    <s v="つがる市"/>
    <x v="9"/>
    <x v="6"/>
    <n v="197"/>
    <n v="29.36"/>
    <n v="121"/>
    <n v="26.36"/>
    <n v="76"/>
    <n v="36.36"/>
    <x v="0"/>
  </r>
  <r>
    <x v="0"/>
    <s v="つがる市"/>
    <x v="9"/>
    <x v="7"/>
    <n v="6"/>
    <n v="0.89"/>
    <n v="3"/>
    <n v="0.65"/>
    <n v="3"/>
    <n v="1.44"/>
    <x v="0"/>
  </r>
  <r>
    <x v="0"/>
    <s v="つがる市"/>
    <x v="9"/>
    <x v="8"/>
    <n v="19"/>
    <n v="2.83"/>
    <n v="8"/>
    <n v="1.74"/>
    <n v="11"/>
    <n v="5.26"/>
    <x v="0"/>
  </r>
  <r>
    <x v="0"/>
    <s v="つがる市"/>
    <x v="9"/>
    <x v="9"/>
    <n v="12"/>
    <n v="1.79"/>
    <n v="7"/>
    <n v="1.53"/>
    <n v="5"/>
    <n v="2.39"/>
    <x v="0"/>
  </r>
  <r>
    <x v="0"/>
    <s v="つがる市"/>
    <x v="9"/>
    <x v="10"/>
    <n v="60"/>
    <n v="8.94"/>
    <n v="51"/>
    <n v="11.11"/>
    <n v="8"/>
    <n v="3.83"/>
    <x v="0"/>
  </r>
  <r>
    <x v="0"/>
    <s v="つがる市"/>
    <x v="9"/>
    <x v="11"/>
    <n v="110"/>
    <n v="16.39"/>
    <n v="105"/>
    <n v="22.88"/>
    <n v="5"/>
    <n v="2.39"/>
    <x v="0"/>
  </r>
  <r>
    <x v="0"/>
    <s v="つがる市"/>
    <x v="9"/>
    <x v="12"/>
    <n v="18"/>
    <n v="2.68"/>
    <n v="14"/>
    <n v="3.05"/>
    <n v="4"/>
    <n v="1.91"/>
    <x v="0"/>
  </r>
  <r>
    <x v="0"/>
    <s v="つがる市"/>
    <x v="9"/>
    <x v="13"/>
    <n v="37"/>
    <n v="5.51"/>
    <n v="20"/>
    <n v="4.3600000000000003"/>
    <n v="15"/>
    <n v="7.18"/>
    <x v="0"/>
  </r>
  <r>
    <x v="0"/>
    <s v="つがる市"/>
    <x v="9"/>
    <x v="14"/>
    <n v="45"/>
    <n v="6.71"/>
    <n v="36"/>
    <n v="7.84"/>
    <n v="9"/>
    <n v="4.3099999999999996"/>
    <x v="0"/>
  </r>
  <r>
    <x v="0"/>
    <s v="平川市"/>
    <x v="10"/>
    <x v="0"/>
    <n v="0"/>
    <n v="0"/>
    <n v="0"/>
    <n v="0"/>
    <n v="0"/>
    <n v="0"/>
    <x v="0"/>
  </r>
  <r>
    <x v="0"/>
    <s v="平川市"/>
    <x v="10"/>
    <x v="1"/>
    <n v="123"/>
    <n v="20.78"/>
    <n v="87"/>
    <n v="19.91"/>
    <n v="36"/>
    <n v="24.16"/>
    <x v="0"/>
  </r>
  <r>
    <x v="0"/>
    <s v="平川市"/>
    <x v="10"/>
    <x v="2"/>
    <n v="32"/>
    <n v="5.41"/>
    <n v="17"/>
    <n v="3.89"/>
    <n v="15"/>
    <n v="10.07"/>
    <x v="0"/>
  </r>
  <r>
    <x v="0"/>
    <s v="平川市"/>
    <x v="10"/>
    <x v="3"/>
    <n v="1"/>
    <n v="0.17"/>
    <n v="0"/>
    <n v="0"/>
    <n v="1"/>
    <n v="0.67"/>
    <x v="0"/>
  </r>
  <r>
    <x v="0"/>
    <s v="平川市"/>
    <x v="10"/>
    <x v="4"/>
    <n v="2"/>
    <n v="0.34"/>
    <n v="0"/>
    <n v="0"/>
    <n v="2"/>
    <n v="1.34"/>
    <x v="0"/>
  </r>
  <r>
    <x v="0"/>
    <s v="平川市"/>
    <x v="10"/>
    <x v="5"/>
    <n v="5"/>
    <n v="0.84"/>
    <n v="1"/>
    <n v="0.23"/>
    <n v="4"/>
    <n v="2.68"/>
    <x v="0"/>
  </r>
  <r>
    <x v="0"/>
    <s v="平川市"/>
    <x v="10"/>
    <x v="6"/>
    <n v="146"/>
    <n v="24.66"/>
    <n v="105"/>
    <n v="24.03"/>
    <n v="41"/>
    <n v="27.52"/>
    <x v="0"/>
  </r>
  <r>
    <x v="0"/>
    <s v="平川市"/>
    <x v="10"/>
    <x v="7"/>
    <n v="2"/>
    <n v="0.34"/>
    <n v="2"/>
    <n v="0.46"/>
    <n v="0"/>
    <n v="0"/>
    <x v="0"/>
  </r>
  <r>
    <x v="0"/>
    <s v="平川市"/>
    <x v="10"/>
    <x v="8"/>
    <n v="20"/>
    <n v="3.38"/>
    <n v="13"/>
    <n v="2.97"/>
    <n v="7"/>
    <n v="4.7"/>
    <x v="0"/>
  </r>
  <r>
    <x v="0"/>
    <s v="平川市"/>
    <x v="10"/>
    <x v="9"/>
    <n v="13"/>
    <n v="2.2000000000000002"/>
    <n v="7"/>
    <n v="1.6"/>
    <n v="6"/>
    <n v="4.03"/>
    <x v="0"/>
  </r>
  <r>
    <x v="0"/>
    <s v="平川市"/>
    <x v="10"/>
    <x v="10"/>
    <n v="86"/>
    <n v="14.53"/>
    <n v="78"/>
    <n v="17.850000000000001"/>
    <n v="7"/>
    <n v="4.7"/>
    <x v="0"/>
  </r>
  <r>
    <x v="0"/>
    <s v="平川市"/>
    <x v="10"/>
    <x v="11"/>
    <n v="97"/>
    <n v="16.39"/>
    <n v="86"/>
    <n v="19.68"/>
    <n v="9"/>
    <n v="6.04"/>
    <x v="2"/>
  </r>
  <r>
    <x v="0"/>
    <s v="平川市"/>
    <x v="10"/>
    <x v="12"/>
    <n v="8"/>
    <n v="1.35"/>
    <n v="8"/>
    <n v="1.83"/>
    <n v="0"/>
    <n v="0"/>
    <x v="0"/>
  </r>
  <r>
    <x v="0"/>
    <s v="平川市"/>
    <x v="10"/>
    <x v="13"/>
    <n v="29"/>
    <n v="4.9000000000000004"/>
    <n v="14"/>
    <n v="3.2"/>
    <n v="14"/>
    <n v="9.4"/>
    <x v="5"/>
  </r>
  <r>
    <x v="0"/>
    <s v="平川市"/>
    <x v="10"/>
    <x v="14"/>
    <n v="28"/>
    <n v="4.7300000000000004"/>
    <n v="19"/>
    <n v="4.3499999999999996"/>
    <n v="7"/>
    <n v="4.7"/>
    <x v="0"/>
  </r>
  <r>
    <x v="0"/>
    <s v="東津軽郡平内町"/>
    <x v="11"/>
    <x v="0"/>
    <n v="0"/>
    <n v="0"/>
    <n v="0"/>
    <n v="0"/>
    <n v="0"/>
    <n v="0"/>
    <x v="0"/>
  </r>
  <r>
    <x v="0"/>
    <s v="東津軽郡平内町"/>
    <x v="11"/>
    <x v="1"/>
    <n v="30"/>
    <n v="13.1"/>
    <n v="16"/>
    <n v="9.82"/>
    <n v="14"/>
    <n v="25.93"/>
    <x v="0"/>
  </r>
  <r>
    <x v="0"/>
    <s v="東津軽郡平内町"/>
    <x v="11"/>
    <x v="2"/>
    <n v="17"/>
    <n v="7.42"/>
    <n v="9"/>
    <n v="5.52"/>
    <n v="8"/>
    <n v="14.81"/>
    <x v="0"/>
  </r>
  <r>
    <x v="0"/>
    <s v="東津軽郡平内町"/>
    <x v="11"/>
    <x v="3"/>
    <n v="3"/>
    <n v="1.31"/>
    <n v="0"/>
    <n v="0"/>
    <n v="1"/>
    <n v="1.85"/>
    <x v="0"/>
  </r>
  <r>
    <x v="0"/>
    <s v="東津軽郡平内町"/>
    <x v="11"/>
    <x v="4"/>
    <n v="0"/>
    <n v="0"/>
    <n v="0"/>
    <n v="0"/>
    <n v="0"/>
    <n v="0"/>
    <x v="0"/>
  </r>
  <r>
    <x v="0"/>
    <s v="東津軽郡平内町"/>
    <x v="11"/>
    <x v="5"/>
    <n v="6"/>
    <n v="2.62"/>
    <n v="2"/>
    <n v="1.23"/>
    <n v="4"/>
    <n v="7.41"/>
    <x v="0"/>
  </r>
  <r>
    <x v="0"/>
    <s v="東津軽郡平内町"/>
    <x v="11"/>
    <x v="6"/>
    <n v="70"/>
    <n v="30.57"/>
    <n v="56"/>
    <n v="34.36"/>
    <n v="13"/>
    <n v="24.07"/>
    <x v="5"/>
  </r>
  <r>
    <x v="0"/>
    <s v="東津軽郡平内町"/>
    <x v="11"/>
    <x v="7"/>
    <n v="1"/>
    <n v="0.44"/>
    <n v="0"/>
    <n v="0"/>
    <n v="1"/>
    <n v="1.85"/>
    <x v="0"/>
  </r>
  <r>
    <x v="0"/>
    <s v="東津軽郡平内町"/>
    <x v="11"/>
    <x v="8"/>
    <n v="7"/>
    <n v="3.06"/>
    <n v="2"/>
    <n v="1.23"/>
    <n v="4"/>
    <n v="7.41"/>
    <x v="0"/>
  </r>
  <r>
    <x v="0"/>
    <s v="東津軽郡平内町"/>
    <x v="11"/>
    <x v="9"/>
    <n v="2"/>
    <n v="0.87"/>
    <n v="2"/>
    <n v="1.23"/>
    <n v="0"/>
    <n v="0"/>
    <x v="0"/>
  </r>
  <r>
    <x v="0"/>
    <s v="東津軽郡平内町"/>
    <x v="11"/>
    <x v="10"/>
    <n v="32"/>
    <n v="13.97"/>
    <n v="30"/>
    <n v="18.399999999999999"/>
    <n v="1"/>
    <n v="1.85"/>
    <x v="0"/>
  </r>
  <r>
    <x v="0"/>
    <s v="東津軽郡平内町"/>
    <x v="11"/>
    <x v="11"/>
    <n v="38"/>
    <n v="16.59"/>
    <n v="34"/>
    <n v="20.86"/>
    <n v="1"/>
    <n v="1.85"/>
    <x v="0"/>
  </r>
  <r>
    <x v="0"/>
    <s v="東津軽郡平内町"/>
    <x v="11"/>
    <x v="12"/>
    <n v="4"/>
    <n v="1.75"/>
    <n v="2"/>
    <n v="1.23"/>
    <n v="0"/>
    <n v="0"/>
    <x v="0"/>
  </r>
  <r>
    <x v="0"/>
    <s v="東津軽郡平内町"/>
    <x v="11"/>
    <x v="13"/>
    <n v="5"/>
    <n v="2.1800000000000002"/>
    <n v="1"/>
    <n v="0.61"/>
    <n v="4"/>
    <n v="7.41"/>
    <x v="0"/>
  </r>
  <r>
    <x v="0"/>
    <s v="東津軽郡平内町"/>
    <x v="11"/>
    <x v="14"/>
    <n v="14"/>
    <n v="6.11"/>
    <n v="9"/>
    <n v="5.52"/>
    <n v="3"/>
    <n v="5.56"/>
    <x v="5"/>
  </r>
  <r>
    <x v="0"/>
    <s v="東津軽郡今別町"/>
    <x v="12"/>
    <x v="0"/>
    <n v="0"/>
    <n v="0"/>
    <n v="0"/>
    <n v="0"/>
    <n v="0"/>
    <n v="0"/>
    <x v="0"/>
  </r>
  <r>
    <x v="0"/>
    <s v="東津軽郡今別町"/>
    <x v="12"/>
    <x v="1"/>
    <n v="19"/>
    <n v="19.39"/>
    <n v="15"/>
    <n v="21.43"/>
    <n v="4"/>
    <n v="19.05"/>
    <x v="0"/>
  </r>
  <r>
    <x v="0"/>
    <s v="東津軽郡今別町"/>
    <x v="12"/>
    <x v="2"/>
    <n v="6"/>
    <n v="6.12"/>
    <n v="3"/>
    <n v="4.29"/>
    <n v="2"/>
    <n v="9.52"/>
    <x v="5"/>
  </r>
  <r>
    <x v="0"/>
    <s v="東津軽郡今別町"/>
    <x v="12"/>
    <x v="3"/>
    <n v="1"/>
    <n v="1.02"/>
    <n v="0"/>
    <n v="0"/>
    <n v="1"/>
    <n v="4.76"/>
    <x v="0"/>
  </r>
  <r>
    <x v="0"/>
    <s v="東津軽郡今別町"/>
    <x v="12"/>
    <x v="4"/>
    <n v="0"/>
    <n v="0"/>
    <n v="0"/>
    <n v="0"/>
    <n v="0"/>
    <n v="0"/>
    <x v="0"/>
  </r>
  <r>
    <x v="0"/>
    <s v="東津軽郡今別町"/>
    <x v="12"/>
    <x v="5"/>
    <n v="1"/>
    <n v="1.02"/>
    <n v="0"/>
    <n v="0"/>
    <n v="1"/>
    <n v="4.76"/>
    <x v="0"/>
  </r>
  <r>
    <x v="0"/>
    <s v="東津軽郡今別町"/>
    <x v="12"/>
    <x v="6"/>
    <n v="26"/>
    <n v="26.53"/>
    <n v="17"/>
    <n v="24.29"/>
    <n v="8"/>
    <n v="38.1"/>
    <x v="5"/>
  </r>
  <r>
    <x v="0"/>
    <s v="東津軽郡今別町"/>
    <x v="12"/>
    <x v="7"/>
    <n v="1"/>
    <n v="1.02"/>
    <n v="0"/>
    <n v="0"/>
    <n v="1"/>
    <n v="4.76"/>
    <x v="0"/>
  </r>
  <r>
    <x v="0"/>
    <s v="東津軽郡今別町"/>
    <x v="12"/>
    <x v="8"/>
    <n v="0"/>
    <n v="0"/>
    <n v="0"/>
    <n v="0"/>
    <n v="0"/>
    <n v="0"/>
    <x v="0"/>
  </r>
  <r>
    <x v="0"/>
    <s v="東津軽郡今別町"/>
    <x v="12"/>
    <x v="9"/>
    <n v="1"/>
    <n v="1.02"/>
    <n v="1"/>
    <n v="1.43"/>
    <n v="0"/>
    <n v="0"/>
    <x v="0"/>
  </r>
  <r>
    <x v="0"/>
    <s v="東津軽郡今別町"/>
    <x v="12"/>
    <x v="10"/>
    <n v="14"/>
    <n v="14.29"/>
    <n v="12"/>
    <n v="17.14"/>
    <n v="1"/>
    <n v="4.76"/>
    <x v="0"/>
  </r>
  <r>
    <x v="0"/>
    <s v="東津軽郡今別町"/>
    <x v="12"/>
    <x v="11"/>
    <n v="18"/>
    <n v="18.37"/>
    <n v="16"/>
    <n v="22.86"/>
    <n v="1"/>
    <n v="4.76"/>
    <x v="0"/>
  </r>
  <r>
    <x v="0"/>
    <s v="東津軽郡今別町"/>
    <x v="12"/>
    <x v="12"/>
    <n v="0"/>
    <n v="0"/>
    <n v="0"/>
    <n v="0"/>
    <n v="0"/>
    <n v="0"/>
    <x v="0"/>
  </r>
  <r>
    <x v="0"/>
    <s v="東津軽郡今別町"/>
    <x v="12"/>
    <x v="13"/>
    <n v="2"/>
    <n v="2.04"/>
    <n v="1"/>
    <n v="1.43"/>
    <n v="0"/>
    <n v="0"/>
    <x v="0"/>
  </r>
  <r>
    <x v="0"/>
    <s v="東津軽郡今別町"/>
    <x v="12"/>
    <x v="14"/>
    <n v="9"/>
    <n v="9.18"/>
    <n v="5"/>
    <n v="7.14"/>
    <n v="2"/>
    <n v="9.52"/>
    <x v="0"/>
  </r>
  <r>
    <x v="0"/>
    <s v="東津軽郡蓬田村"/>
    <x v="13"/>
    <x v="0"/>
    <n v="0"/>
    <n v="0"/>
    <n v="0"/>
    <n v="0"/>
    <n v="0"/>
    <n v="0"/>
    <x v="0"/>
  </r>
  <r>
    <x v="0"/>
    <s v="東津軽郡蓬田村"/>
    <x v="13"/>
    <x v="1"/>
    <n v="15"/>
    <n v="31.91"/>
    <n v="12"/>
    <n v="31.58"/>
    <n v="3"/>
    <n v="33.33"/>
    <x v="0"/>
  </r>
  <r>
    <x v="0"/>
    <s v="東津軽郡蓬田村"/>
    <x v="13"/>
    <x v="2"/>
    <n v="1"/>
    <n v="2.13"/>
    <n v="1"/>
    <n v="2.63"/>
    <n v="0"/>
    <n v="0"/>
    <x v="0"/>
  </r>
  <r>
    <x v="0"/>
    <s v="東津軽郡蓬田村"/>
    <x v="13"/>
    <x v="3"/>
    <n v="0"/>
    <n v="0"/>
    <n v="0"/>
    <n v="0"/>
    <n v="0"/>
    <n v="0"/>
    <x v="0"/>
  </r>
  <r>
    <x v="0"/>
    <s v="東津軽郡蓬田村"/>
    <x v="13"/>
    <x v="4"/>
    <n v="0"/>
    <n v="0"/>
    <n v="0"/>
    <n v="0"/>
    <n v="0"/>
    <n v="0"/>
    <x v="0"/>
  </r>
  <r>
    <x v="0"/>
    <s v="東津軽郡蓬田村"/>
    <x v="13"/>
    <x v="5"/>
    <n v="1"/>
    <n v="2.13"/>
    <n v="1"/>
    <n v="2.63"/>
    <n v="0"/>
    <n v="0"/>
    <x v="0"/>
  </r>
  <r>
    <x v="0"/>
    <s v="東津軽郡蓬田村"/>
    <x v="13"/>
    <x v="6"/>
    <n v="10"/>
    <n v="21.28"/>
    <n v="6"/>
    <n v="15.79"/>
    <n v="4"/>
    <n v="44.44"/>
    <x v="0"/>
  </r>
  <r>
    <x v="0"/>
    <s v="東津軽郡蓬田村"/>
    <x v="13"/>
    <x v="7"/>
    <n v="0"/>
    <n v="0"/>
    <n v="0"/>
    <n v="0"/>
    <n v="0"/>
    <n v="0"/>
    <x v="0"/>
  </r>
  <r>
    <x v="0"/>
    <s v="東津軽郡蓬田村"/>
    <x v="13"/>
    <x v="8"/>
    <n v="0"/>
    <n v="0"/>
    <n v="0"/>
    <n v="0"/>
    <n v="0"/>
    <n v="0"/>
    <x v="0"/>
  </r>
  <r>
    <x v="0"/>
    <s v="東津軽郡蓬田村"/>
    <x v="13"/>
    <x v="9"/>
    <n v="0"/>
    <n v="0"/>
    <n v="0"/>
    <n v="0"/>
    <n v="0"/>
    <n v="0"/>
    <x v="0"/>
  </r>
  <r>
    <x v="0"/>
    <s v="東津軽郡蓬田村"/>
    <x v="13"/>
    <x v="10"/>
    <n v="5"/>
    <n v="10.64"/>
    <n v="5"/>
    <n v="13.16"/>
    <n v="0"/>
    <n v="0"/>
    <x v="0"/>
  </r>
  <r>
    <x v="0"/>
    <s v="東津軽郡蓬田村"/>
    <x v="13"/>
    <x v="11"/>
    <n v="6"/>
    <n v="12.77"/>
    <n v="6"/>
    <n v="15.79"/>
    <n v="0"/>
    <n v="0"/>
    <x v="0"/>
  </r>
  <r>
    <x v="0"/>
    <s v="東津軽郡蓬田村"/>
    <x v="13"/>
    <x v="12"/>
    <n v="0"/>
    <n v="0"/>
    <n v="0"/>
    <n v="0"/>
    <n v="0"/>
    <n v="0"/>
    <x v="0"/>
  </r>
  <r>
    <x v="0"/>
    <s v="東津軽郡蓬田村"/>
    <x v="13"/>
    <x v="13"/>
    <n v="3"/>
    <n v="6.38"/>
    <n v="1"/>
    <n v="2.63"/>
    <n v="2"/>
    <n v="22.22"/>
    <x v="0"/>
  </r>
  <r>
    <x v="0"/>
    <s v="東津軽郡蓬田村"/>
    <x v="13"/>
    <x v="14"/>
    <n v="6"/>
    <n v="12.77"/>
    <n v="6"/>
    <n v="15.79"/>
    <n v="0"/>
    <n v="0"/>
    <x v="0"/>
  </r>
  <r>
    <x v="0"/>
    <s v="東津軽郡外ヶ浜町"/>
    <x v="14"/>
    <x v="0"/>
    <n v="0"/>
    <n v="0"/>
    <n v="0"/>
    <n v="0"/>
    <n v="0"/>
    <n v="0"/>
    <x v="0"/>
  </r>
  <r>
    <x v="0"/>
    <s v="東津軽郡外ヶ浜町"/>
    <x v="14"/>
    <x v="1"/>
    <n v="37"/>
    <n v="18.97"/>
    <n v="27"/>
    <n v="18.75"/>
    <n v="10"/>
    <n v="22.73"/>
    <x v="0"/>
  </r>
  <r>
    <x v="0"/>
    <s v="東津軽郡外ヶ浜町"/>
    <x v="14"/>
    <x v="2"/>
    <n v="13"/>
    <n v="6.67"/>
    <n v="10"/>
    <n v="6.94"/>
    <n v="3"/>
    <n v="6.82"/>
    <x v="0"/>
  </r>
  <r>
    <x v="0"/>
    <s v="東津軽郡外ヶ浜町"/>
    <x v="14"/>
    <x v="3"/>
    <n v="2"/>
    <n v="1.03"/>
    <n v="0"/>
    <n v="0"/>
    <n v="2"/>
    <n v="4.55"/>
    <x v="0"/>
  </r>
  <r>
    <x v="0"/>
    <s v="東津軽郡外ヶ浜町"/>
    <x v="14"/>
    <x v="4"/>
    <n v="0"/>
    <n v="0"/>
    <n v="0"/>
    <n v="0"/>
    <n v="0"/>
    <n v="0"/>
    <x v="0"/>
  </r>
  <r>
    <x v="0"/>
    <s v="東津軽郡外ヶ浜町"/>
    <x v="14"/>
    <x v="5"/>
    <n v="5"/>
    <n v="2.56"/>
    <n v="1"/>
    <n v="0.69"/>
    <n v="2"/>
    <n v="4.55"/>
    <x v="5"/>
  </r>
  <r>
    <x v="0"/>
    <s v="東津軽郡外ヶ浜町"/>
    <x v="14"/>
    <x v="6"/>
    <n v="69"/>
    <n v="35.380000000000003"/>
    <n v="58"/>
    <n v="40.28"/>
    <n v="10"/>
    <n v="22.73"/>
    <x v="0"/>
  </r>
  <r>
    <x v="0"/>
    <s v="東津軽郡外ヶ浜町"/>
    <x v="14"/>
    <x v="7"/>
    <n v="0"/>
    <n v="0"/>
    <n v="0"/>
    <n v="0"/>
    <n v="0"/>
    <n v="0"/>
    <x v="0"/>
  </r>
  <r>
    <x v="0"/>
    <s v="東津軽郡外ヶ浜町"/>
    <x v="14"/>
    <x v="8"/>
    <n v="1"/>
    <n v="0.51"/>
    <n v="0"/>
    <n v="0"/>
    <n v="1"/>
    <n v="2.27"/>
    <x v="0"/>
  </r>
  <r>
    <x v="0"/>
    <s v="東津軽郡外ヶ浜町"/>
    <x v="14"/>
    <x v="9"/>
    <n v="3"/>
    <n v="1.54"/>
    <n v="3"/>
    <n v="2.08"/>
    <n v="0"/>
    <n v="0"/>
    <x v="0"/>
  </r>
  <r>
    <x v="0"/>
    <s v="東津軽郡外ヶ浜町"/>
    <x v="14"/>
    <x v="10"/>
    <n v="21"/>
    <n v="10.77"/>
    <n v="14"/>
    <n v="9.7200000000000006"/>
    <n v="7"/>
    <n v="15.91"/>
    <x v="0"/>
  </r>
  <r>
    <x v="0"/>
    <s v="東津軽郡外ヶ浜町"/>
    <x v="14"/>
    <x v="11"/>
    <n v="22"/>
    <n v="11.28"/>
    <n v="20"/>
    <n v="13.89"/>
    <n v="1"/>
    <n v="2.27"/>
    <x v="0"/>
  </r>
  <r>
    <x v="0"/>
    <s v="東津軽郡外ヶ浜町"/>
    <x v="14"/>
    <x v="12"/>
    <n v="4"/>
    <n v="2.0499999999999998"/>
    <n v="3"/>
    <n v="2.08"/>
    <n v="0"/>
    <n v="0"/>
    <x v="0"/>
  </r>
  <r>
    <x v="0"/>
    <s v="東津軽郡外ヶ浜町"/>
    <x v="14"/>
    <x v="13"/>
    <n v="9"/>
    <n v="4.62"/>
    <n v="2"/>
    <n v="1.39"/>
    <n v="5"/>
    <n v="11.36"/>
    <x v="0"/>
  </r>
  <r>
    <x v="0"/>
    <s v="東津軽郡外ヶ浜町"/>
    <x v="14"/>
    <x v="14"/>
    <n v="9"/>
    <n v="4.62"/>
    <n v="6"/>
    <n v="4.17"/>
    <n v="3"/>
    <n v="6.82"/>
    <x v="0"/>
  </r>
  <r>
    <x v="0"/>
    <s v="西津軽郡鰺ヶ沢町"/>
    <x v="15"/>
    <x v="0"/>
    <n v="0"/>
    <n v="0"/>
    <n v="0"/>
    <n v="0"/>
    <n v="0"/>
    <n v="0"/>
    <x v="0"/>
  </r>
  <r>
    <x v="0"/>
    <s v="西津軽郡鰺ヶ沢町"/>
    <x v="15"/>
    <x v="1"/>
    <n v="38"/>
    <n v="12.71"/>
    <n v="18"/>
    <n v="8.91"/>
    <n v="20"/>
    <n v="22.47"/>
    <x v="0"/>
  </r>
  <r>
    <x v="0"/>
    <s v="西津軽郡鰺ヶ沢町"/>
    <x v="15"/>
    <x v="2"/>
    <n v="20"/>
    <n v="6.69"/>
    <n v="9"/>
    <n v="4.46"/>
    <n v="11"/>
    <n v="12.36"/>
    <x v="0"/>
  </r>
  <r>
    <x v="0"/>
    <s v="西津軽郡鰺ヶ沢町"/>
    <x v="15"/>
    <x v="3"/>
    <n v="0"/>
    <n v="0"/>
    <n v="0"/>
    <n v="0"/>
    <n v="0"/>
    <n v="0"/>
    <x v="0"/>
  </r>
  <r>
    <x v="0"/>
    <s v="西津軽郡鰺ヶ沢町"/>
    <x v="15"/>
    <x v="4"/>
    <n v="2"/>
    <n v="0.67"/>
    <n v="0"/>
    <n v="0"/>
    <n v="2"/>
    <n v="2.25"/>
    <x v="0"/>
  </r>
  <r>
    <x v="0"/>
    <s v="西津軽郡鰺ヶ沢町"/>
    <x v="15"/>
    <x v="5"/>
    <n v="2"/>
    <n v="0.67"/>
    <n v="0"/>
    <n v="0"/>
    <n v="2"/>
    <n v="2.25"/>
    <x v="0"/>
  </r>
  <r>
    <x v="0"/>
    <s v="西津軽郡鰺ヶ沢町"/>
    <x v="15"/>
    <x v="6"/>
    <n v="91"/>
    <n v="30.43"/>
    <n v="65"/>
    <n v="32.18"/>
    <n v="26"/>
    <n v="29.21"/>
    <x v="0"/>
  </r>
  <r>
    <x v="0"/>
    <s v="西津軽郡鰺ヶ沢町"/>
    <x v="15"/>
    <x v="7"/>
    <n v="0"/>
    <n v="0"/>
    <n v="0"/>
    <n v="0"/>
    <n v="0"/>
    <n v="0"/>
    <x v="0"/>
  </r>
  <r>
    <x v="0"/>
    <s v="西津軽郡鰺ヶ沢町"/>
    <x v="15"/>
    <x v="8"/>
    <n v="12"/>
    <n v="4.01"/>
    <n v="7"/>
    <n v="3.47"/>
    <n v="5"/>
    <n v="5.62"/>
    <x v="0"/>
  </r>
  <r>
    <x v="0"/>
    <s v="西津軽郡鰺ヶ沢町"/>
    <x v="15"/>
    <x v="9"/>
    <n v="7"/>
    <n v="2.34"/>
    <n v="5"/>
    <n v="2.48"/>
    <n v="2"/>
    <n v="2.25"/>
    <x v="0"/>
  </r>
  <r>
    <x v="0"/>
    <s v="西津軽郡鰺ヶ沢町"/>
    <x v="15"/>
    <x v="10"/>
    <n v="33"/>
    <n v="11.04"/>
    <n v="28"/>
    <n v="13.86"/>
    <n v="5"/>
    <n v="5.62"/>
    <x v="0"/>
  </r>
  <r>
    <x v="0"/>
    <s v="西津軽郡鰺ヶ沢町"/>
    <x v="15"/>
    <x v="11"/>
    <n v="49"/>
    <n v="16.39"/>
    <n v="42"/>
    <n v="20.79"/>
    <n v="7"/>
    <n v="7.87"/>
    <x v="0"/>
  </r>
  <r>
    <x v="0"/>
    <s v="西津軽郡鰺ヶ沢町"/>
    <x v="15"/>
    <x v="12"/>
    <n v="10"/>
    <n v="3.34"/>
    <n v="6"/>
    <n v="2.97"/>
    <n v="1"/>
    <n v="1.1200000000000001"/>
    <x v="0"/>
  </r>
  <r>
    <x v="0"/>
    <s v="西津軽郡鰺ヶ沢町"/>
    <x v="15"/>
    <x v="13"/>
    <n v="9"/>
    <n v="3.01"/>
    <n v="5"/>
    <n v="2.48"/>
    <n v="3"/>
    <n v="3.37"/>
    <x v="0"/>
  </r>
  <r>
    <x v="0"/>
    <s v="西津軽郡鰺ヶ沢町"/>
    <x v="15"/>
    <x v="14"/>
    <n v="26"/>
    <n v="8.6999999999999993"/>
    <n v="17"/>
    <n v="8.42"/>
    <n v="5"/>
    <n v="5.62"/>
    <x v="0"/>
  </r>
  <r>
    <x v="0"/>
    <s v="西津軽郡深浦町"/>
    <x v="16"/>
    <x v="0"/>
    <n v="0"/>
    <n v="0"/>
    <n v="0"/>
    <n v="0"/>
    <n v="0"/>
    <n v="0"/>
    <x v="0"/>
  </r>
  <r>
    <x v="0"/>
    <s v="西津軽郡深浦町"/>
    <x v="16"/>
    <x v="1"/>
    <n v="43"/>
    <n v="16.93"/>
    <n v="33"/>
    <n v="18.23"/>
    <n v="10"/>
    <n v="15.63"/>
    <x v="0"/>
  </r>
  <r>
    <x v="0"/>
    <s v="西津軽郡深浦町"/>
    <x v="16"/>
    <x v="2"/>
    <n v="19"/>
    <n v="7.48"/>
    <n v="11"/>
    <n v="6.08"/>
    <n v="8"/>
    <n v="12.5"/>
    <x v="0"/>
  </r>
  <r>
    <x v="0"/>
    <s v="西津軽郡深浦町"/>
    <x v="16"/>
    <x v="3"/>
    <n v="1"/>
    <n v="0.39"/>
    <n v="0"/>
    <n v="0"/>
    <n v="1"/>
    <n v="1.56"/>
    <x v="0"/>
  </r>
  <r>
    <x v="0"/>
    <s v="西津軽郡深浦町"/>
    <x v="16"/>
    <x v="4"/>
    <n v="0"/>
    <n v="0"/>
    <n v="0"/>
    <n v="0"/>
    <n v="0"/>
    <n v="0"/>
    <x v="0"/>
  </r>
  <r>
    <x v="0"/>
    <s v="西津軽郡深浦町"/>
    <x v="16"/>
    <x v="5"/>
    <n v="3"/>
    <n v="1.18"/>
    <n v="2"/>
    <n v="1.1000000000000001"/>
    <n v="1"/>
    <n v="1.56"/>
    <x v="0"/>
  </r>
  <r>
    <x v="0"/>
    <s v="西津軽郡深浦町"/>
    <x v="16"/>
    <x v="6"/>
    <n v="72"/>
    <n v="28.35"/>
    <n v="50"/>
    <n v="27.62"/>
    <n v="22"/>
    <n v="34.380000000000003"/>
    <x v="0"/>
  </r>
  <r>
    <x v="0"/>
    <s v="西津軽郡深浦町"/>
    <x v="16"/>
    <x v="7"/>
    <n v="1"/>
    <n v="0.39"/>
    <n v="0"/>
    <n v="0"/>
    <n v="1"/>
    <n v="1.56"/>
    <x v="0"/>
  </r>
  <r>
    <x v="0"/>
    <s v="西津軽郡深浦町"/>
    <x v="16"/>
    <x v="8"/>
    <n v="1"/>
    <n v="0.39"/>
    <n v="0"/>
    <n v="0"/>
    <n v="1"/>
    <n v="1.56"/>
    <x v="0"/>
  </r>
  <r>
    <x v="0"/>
    <s v="西津軽郡深浦町"/>
    <x v="16"/>
    <x v="9"/>
    <n v="3"/>
    <n v="1.18"/>
    <n v="3"/>
    <n v="1.66"/>
    <n v="0"/>
    <n v="0"/>
    <x v="0"/>
  </r>
  <r>
    <x v="0"/>
    <s v="西津軽郡深浦町"/>
    <x v="16"/>
    <x v="10"/>
    <n v="36"/>
    <n v="14.17"/>
    <n v="30"/>
    <n v="16.57"/>
    <n v="4"/>
    <n v="6.25"/>
    <x v="0"/>
  </r>
  <r>
    <x v="0"/>
    <s v="西津軽郡深浦町"/>
    <x v="16"/>
    <x v="11"/>
    <n v="36"/>
    <n v="14.17"/>
    <n v="29"/>
    <n v="16.02"/>
    <n v="5"/>
    <n v="7.81"/>
    <x v="2"/>
  </r>
  <r>
    <x v="0"/>
    <s v="西津軽郡深浦町"/>
    <x v="16"/>
    <x v="12"/>
    <n v="5"/>
    <n v="1.97"/>
    <n v="1"/>
    <n v="0.55000000000000004"/>
    <n v="0"/>
    <n v="0"/>
    <x v="5"/>
  </r>
  <r>
    <x v="0"/>
    <s v="西津軽郡深浦町"/>
    <x v="16"/>
    <x v="13"/>
    <n v="18"/>
    <n v="7.09"/>
    <n v="10"/>
    <n v="5.52"/>
    <n v="7"/>
    <n v="10.94"/>
    <x v="0"/>
  </r>
  <r>
    <x v="0"/>
    <s v="西津軽郡深浦町"/>
    <x v="16"/>
    <x v="14"/>
    <n v="16"/>
    <n v="6.3"/>
    <n v="12"/>
    <n v="6.63"/>
    <n v="4"/>
    <n v="6.25"/>
    <x v="0"/>
  </r>
  <r>
    <x v="0"/>
    <s v="中津軽郡西目屋村"/>
    <x v="17"/>
    <x v="0"/>
    <n v="0"/>
    <n v="0"/>
    <n v="0"/>
    <n v="0"/>
    <n v="0"/>
    <n v="0"/>
    <x v="0"/>
  </r>
  <r>
    <x v="0"/>
    <s v="中津軽郡西目屋村"/>
    <x v="17"/>
    <x v="1"/>
    <n v="18"/>
    <n v="37.5"/>
    <n v="8"/>
    <n v="34.78"/>
    <n v="10"/>
    <n v="43.48"/>
    <x v="0"/>
  </r>
  <r>
    <x v="0"/>
    <s v="中津軽郡西目屋村"/>
    <x v="17"/>
    <x v="2"/>
    <n v="2"/>
    <n v="4.17"/>
    <n v="1"/>
    <n v="4.3499999999999996"/>
    <n v="1"/>
    <n v="4.3499999999999996"/>
    <x v="0"/>
  </r>
  <r>
    <x v="0"/>
    <s v="中津軽郡西目屋村"/>
    <x v="17"/>
    <x v="3"/>
    <n v="1"/>
    <n v="2.08"/>
    <n v="0"/>
    <n v="0"/>
    <n v="0"/>
    <n v="0"/>
    <x v="0"/>
  </r>
  <r>
    <x v="0"/>
    <s v="中津軽郡西目屋村"/>
    <x v="17"/>
    <x v="4"/>
    <n v="0"/>
    <n v="0"/>
    <n v="0"/>
    <n v="0"/>
    <n v="0"/>
    <n v="0"/>
    <x v="0"/>
  </r>
  <r>
    <x v="0"/>
    <s v="中津軽郡西目屋村"/>
    <x v="17"/>
    <x v="5"/>
    <n v="1"/>
    <n v="2.08"/>
    <n v="0"/>
    <n v="0"/>
    <n v="1"/>
    <n v="4.3499999999999996"/>
    <x v="0"/>
  </r>
  <r>
    <x v="0"/>
    <s v="中津軽郡西目屋村"/>
    <x v="17"/>
    <x v="6"/>
    <n v="6"/>
    <n v="12.5"/>
    <n v="4"/>
    <n v="17.39"/>
    <n v="2"/>
    <n v="8.6999999999999993"/>
    <x v="0"/>
  </r>
  <r>
    <x v="0"/>
    <s v="中津軽郡西目屋村"/>
    <x v="17"/>
    <x v="7"/>
    <n v="0"/>
    <n v="0"/>
    <n v="0"/>
    <n v="0"/>
    <n v="0"/>
    <n v="0"/>
    <x v="0"/>
  </r>
  <r>
    <x v="0"/>
    <s v="中津軽郡西目屋村"/>
    <x v="17"/>
    <x v="8"/>
    <n v="0"/>
    <n v="0"/>
    <n v="0"/>
    <n v="0"/>
    <n v="0"/>
    <n v="0"/>
    <x v="0"/>
  </r>
  <r>
    <x v="0"/>
    <s v="中津軽郡西目屋村"/>
    <x v="17"/>
    <x v="9"/>
    <n v="1"/>
    <n v="2.08"/>
    <n v="0"/>
    <n v="0"/>
    <n v="1"/>
    <n v="4.3499999999999996"/>
    <x v="0"/>
  </r>
  <r>
    <x v="0"/>
    <s v="中津軽郡西目屋村"/>
    <x v="17"/>
    <x v="10"/>
    <n v="6"/>
    <n v="12.5"/>
    <n v="2"/>
    <n v="8.6999999999999993"/>
    <n v="4"/>
    <n v="17.39"/>
    <x v="0"/>
  </r>
  <r>
    <x v="0"/>
    <s v="中津軽郡西目屋村"/>
    <x v="17"/>
    <x v="11"/>
    <n v="8"/>
    <n v="16.670000000000002"/>
    <n v="6"/>
    <n v="26.09"/>
    <n v="1"/>
    <n v="4.3499999999999996"/>
    <x v="0"/>
  </r>
  <r>
    <x v="0"/>
    <s v="中津軽郡西目屋村"/>
    <x v="17"/>
    <x v="12"/>
    <n v="1"/>
    <n v="2.08"/>
    <n v="1"/>
    <n v="4.3499999999999996"/>
    <n v="0"/>
    <n v="0"/>
    <x v="0"/>
  </r>
  <r>
    <x v="0"/>
    <s v="中津軽郡西目屋村"/>
    <x v="17"/>
    <x v="13"/>
    <n v="2"/>
    <n v="4.17"/>
    <n v="0"/>
    <n v="0"/>
    <n v="2"/>
    <n v="8.6999999999999993"/>
    <x v="0"/>
  </r>
  <r>
    <x v="0"/>
    <s v="中津軽郡西目屋村"/>
    <x v="17"/>
    <x v="14"/>
    <n v="2"/>
    <n v="4.17"/>
    <n v="1"/>
    <n v="4.3499999999999996"/>
    <n v="1"/>
    <n v="4.3499999999999996"/>
    <x v="0"/>
  </r>
  <r>
    <x v="0"/>
    <s v="南津軽郡藤崎町"/>
    <x v="18"/>
    <x v="0"/>
    <n v="0"/>
    <n v="0"/>
    <n v="0"/>
    <n v="0"/>
    <n v="0"/>
    <n v="0"/>
    <x v="0"/>
  </r>
  <r>
    <x v="0"/>
    <s v="南津軽郡藤崎町"/>
    <x v="18"/>
    <x v="1"/>
    <n v="42"/>
    <n v="14.74"/>
    <n v="13"/>
    <n v="6.84"/>
    <n v="29"/>
    <n v="30.85"/>
    <x v="0"/>
  </r>
  <r>
    <x v="0"/>
    <s v="南津軽郡藤崎町"/>
    <x v="18"/>
    <x v="2"/>
    <n v="13"/>
    <n v="4.5599999999999996"/>
    <n v="9"/>
    <n v="4.74"/>
    <n v="4"/>
    <n v="4.26"/>
    <x v="0"/>
  </r>
  <r>
    <x v="0"/>
    <s v="南津軽郡藤崎町"/>
    <x v="18"/>
    <x v="3"/>
    <n v="0"/>
    <n v="0"/>
    <n v="0"/>
    <n v="0"/>
    <n v="0"/>
    <n v="0"/>
    <x v="0"/>
  </r>
  <r>
    <x v="0"/>
    <s v="南津軽郡藤崎町"/>
    <x v="18"/>
    <x v="4"/>
    <n v="1"/>
    <n v="0.35"/>
    <n v="0"/>
    <n v="0"/>
    <n v="1"/>
    <n v="1.06"/>
    <x v="0"/>
  </r>
  <r>
    <x v="0"/>
    <s v="南津軽郡藤崎町"/>
    <x v="18"/>
    <x v="5"/>
    <n v="4"/>
    <n v="1.4"/>
    <n v="0"/>
    <n v="0"/>
    <n v="4"/>
    <n v="4.26"/>
    <x v="0"/>
  </r>
  <r>
    <x v="0"/>
    <s v="南津軽郡藤崎町"/>
    <x v="18"/>
    <x v="6"/>
    <n v="85"/>
    <n v="29.82"/>
    <n v="60"/>
    <n v="31.58"/>
    <n v="25"/>
    <n v="26.6"/>
    <x v="0"/>
  </r>
  <r>
    <x v="0"/>
    <s v="南津軽郡藤崎町"/>
    <x v="18"/>
    <x v="7"/>
    <n v="1"/>
    <n v="0.35"/>
    <n v="0"/>
    <n v="0"/>
    <n v="1"/>
    <n v="1.06"/>
    <x v="0"/>
  </r>
  <r>
    <x v="0"/>
    <s v="南津軽郡藤崎町"/>
    <x v="18"/>
    <x v="8"/>
    <n v="15"/>
    <n v="5.26"/>
    <n v="8"/>
    <n v="4.21"/>
    <n v="7"/>
    <n v="7.45"/>
    <x v="0"/>
  </r>
  <r>
    <x v="0"/>
    <s v="南津軽郡藤崎町"/>
    <x v="18"/>
    <x v="9"/>
    <n v="2"/>
    <n v="0.7"/>
    <n v="2"/>
    <n v="1.05"/>
    <n v="0"/>
    <n v="0"/>
    <x v="0"/>
  </r>
  <r>
    <x v="0"/>
    <s v="南津軽郡藤崎町"/>
    <x v="18"/>
    <x v="10"/>
    <n v="28"/>
    <n v="9.82"/>
    <n v="24"/>
    <n v="12.63"/>
    <n v="4"/>
    <n v="4.26"/>
    <x v="0"/>
  </r>
  <r>
    <x v="0"/>
    <s v="南津軽郡藤崎町"/>
    <x v="18"/>
    <x v="11"/>
    <n v="56"/>
    <n v="19.649999999999999"/>
    <n v="52"/>
    <n v="27.37"/>
    <n v="4"/>
    <n v="4.26"/>
    <x v="0"/>
  </r>
  <r>
    <x v="0"/>
    <s v="南津軽郡藤崎町"/>
    <x v="18"/>
    <x v="12"/>
    <n v="8"/>
    <n v="2.81"/>
    <n v="6"/>
    <n v="3.16"/>
    <n v="1"/>
    <n v="1.06"/>
    <x v="5"/>
  </r>
  <r>
    <x v="0"/>
    <s v="南津軽郡藤崎町"/>
    <x v="18"/>
    <x v="13"/>
    <n v="16"/>
    <n v="5.61"/>
    <n v="8"/>
    <n v="4.21"/>
    <n v="8"/>
    <n v="8.51"/>
    <x v="0"/>
  </r>
  <r>
    <x v="0"/>
    <s v="南津軽郡藤崎町"/>
    <x v="18"/>
    <x v="14"/>
    <n v="14"/>
    <n v="4.91"/>
    <n v="8"/>
    <n v="4.21"/>
    <n v="6"/>
    <n v="6.38"/>
    <x v="0"/>
  </r>
  <r>
    <x v="0"/>
    <s v="南津軽郡大鰐町"/>
    <x v="19"/>
    <x v="0"/>
    <n v="0"/>
    <n v="0"/>
    <n v="0"/>
    <n v="0"/>
    <n v="0"/>
    <n v="0"/>
    <x v="0"/>
  </r>
  <r>
    <x v="0"/>
    <s v="南津軽郡大鰐町"/>
    <x v="19"/>
    <x v="1"/>
    <n v="32"/>
    <n v="15.31"/>
    <n v="18"/>
    <n v="11.32"/>
    <n v="14"/>
    <n v="29.17"/>
    <x v="0"/>
  </r>
  <r>
    <x v="0"/>
    <s v="南津軽郡大鰐町"/>
    <x v="19"/>
    <x v="2"/>
    <n v="11"/>
    <n v="5.26"/>
    <n v="6"/>
    <n v="3.77"/>
    <n v="5"/>
    <n v="10.42"/>
    <x v="0"/>
  </r>
  <r>
    <x v="0"/>
    <s v="南津軽郡大鰐町"/>
    <x v="19"/>
    <x v="3"/>
    <n v="0"/>
    <n v="0"/>
    <n v="0"/>
    <n v="0"/>
    <n v="0"/>
    <n v="0"/>
    <x v="0"/>
  </r>
  <r>
    <x v="0"/>
    <s v="南津軽郡大鰐町"/>
    <x v="19"/>
    <x v="4"/>
    <n v="0"/>
    <n v="0"/>
    <n v="0"/>
    <n v="0"/>
    <n v="0"/>
    <n v="0"/>
    <x v="0"/>
  </r>
  <r>
    <x v="0"/>
    <s v="南津軽郡大鰐町"/>
    <x v="19"/>
    <x v="5"/>
    <n v="0"/>
    <n v="0"/>
    <n v="0"/>
    <n v="0"/>
    <n v="0"/>
    <n v="0"/>
    <x v="0"/>
  </r>
  <r>
    <x v="0"/>
    <s v="南津軽郡大鰐町"/>
    <x v="19"/>
    <x v="6"/>
    <n v="62"/>
    <n v="29.67"/>
    <n v="47"/>
    <n v="29.56"/>
    <n v="15"/>
    <n v="31.25"/>
    <x v="0"/>
  </r>
  <r>
    <x v="0"/>
    <s v="南津軽郡大鰐町"/>
    <x v="19"/>
    <x v="7"/>
    <n v="0"/>
    <n v="0"/>
    <n v="0"/>
    <n v="0"/>
    <n v="0"/>
    <n v="0"/>
    <x v="0"/>
  </r>
  <r>
    <x v="0"/>
    <s v="南津軽郡大鰐町"/>
    <x v="19"/>
    <x v="8"/>
    <n v="6"/>
    <n v="2.87"/>
    <n v="5"/>
    <n v="3.14"/>
    <n v="1"/>
    <n v="2.08"/>
    <x v="0"/>
  </r>
  <r>
    <x v="0"/>
    <s v="南津軽郡大鰐町"/>
    <x v="19"/>
    <x v="9"/>
    <n v="2"/>
    <n v="0.96"/>
    <n v="2"/>
    <n v="1.26"/>
    <n v="0"/>
    <n v="0"/>
    <x v="0"/>
  </r>
  <r>
    <x v="0"/>
    <s v="南津軽郡大鰐町"/>
    <x v="19"/>
    <x v="10"/>
    <n v="32"/>
    <n v="15.31"/>
    <n v="29"/>
    <n v="18.239999999999998"/>
    <n v="3"/>
    <n v="6.25"/>
    <x v="0"/>
  </r>
  <r>
    <x v="0"/>
    <s v="南津軽郡大鰐町"/>
    <x v="19"/>
    <x v="11"/>
    <n v="40"/>
    <n v="19.14"/>
    <n v="34"/>
    <n v="21.38"/>
    <n v="4"/>
    <n v="8.33"/>
    <x v="5"/>
  </r>
  <r>
    <x v="0"/>
    <s v="南津軽郡大鰐町"/>
    <x v="19"/>
    <x v="12"/>
    <n v="5"/>
    <n v="2.39"/>
    <n v="4"/>
    <n v="2.52"/>
    <n v="1"/>
    <n v="2.08"/>
    <x v="0"/>
  </r>
  <r>
    <x v="0"/>
    <s v="南津軽郡大鰐町"/>
    <x v="19"/>
    <x v="13"/>
    <n v="8"/>
    <n v="3.83"/>
    <n v="5"/>
    <n v="3.14"/>
    <n v="3"/>
    <n v="6.25"/>
    <x v="0"/>
  </r>
  <r>
    <x v="0"/>
    <s v="南津軽郡大鰐町"/>
    <x v="19"/>
    <x v="14"/>
    <n v="11"/>
    <n v="5.26"/>
    <n v="9"/>
    <n v="5.66"/>
    <n v="2"/>
    <n v="4.17"/>
    <x v="0"/>
  </r>
  <r>
    <x v="0"/>
    <s v="南津軽郡田舎館村"/>
    <x v="20"/>
    <x v="0"/>
    <n v="0"/>
    <n v="0"/>
    <n v="0"/>
    <n v="0"/>
    <n v="0"/>
    <n v="0"/>
    <x v="0"/>
  </r>
  <r>
    <x v="0"/>
    <s v="南津軽郡田舎館村"/>
    <x v="20"/>
    <x v="1"/>
    <n v="20"/>
    <n v="15.04"/>
    <n v="12"/>
    <n v="15.38"/>
    <n v="8"/>
    <n v="16"/>
    <x v="0"/>
  </r>
  <r>
    <x v="0"/>
    <s v="南津軽郡田舎館村"/>
    <x v="20"/>
    <x v="2"/>
    <n v="21"/>
    <n v="15.79"/>
    <n v="3"/>
    <n v="3.85"/>
    <n v="17"/>
    <n v="34"/>
    <x v="5"/>
  </r>
  <r>
    <x v="0"/>
    <s v="南津軽郡田舎館村"/>
    <x v="20"/>
    <x v="3"/>
    <n v="1"/>
    <n v="0.75"/>
    <n v="0"/>
    <n v="0"/>
    <n v="0"/>
    <n v="0"/>
    <x v="0"/>
  </r>
  <r>
    <x v="0"/>
    <s v="南津軽郡田舎館村"/>
    <x v="20"/>
    <x v="4"/>
    <n v="1"/>
    <n v="0.75"/>
    <n v="0"/>
    <n v="0"/>
    <n v="1"/>
    <n v="2"/>
    <x v="0"/>
  </r>
  <r>
    <x v="0"/>
    <s v="南津軽郡田舎館村"/>
    <x v="20"/>
    <x v="5"/>
    <n v="0"/>
    <n v="0"/>
    <n v="0"/>
    <n v="0"/>
    <n v="0"/>
    <n v="0"/>
    <x v="0"/>
  </r>
  <r>
    <x v="0"/>
    <s v="南津軽郡田舎館村"/>
    <x v="20"/>
    <x v="6"/>
    <n v="21"/>
    <n v="15.79"/>
    <n v="17"/>
    <n v="21.79"/>
    <n v="4"/>
    <n v="8"/>
    <x v="0"/>
  </r>
  <r>
    <x v="0"/>
    <s v="南津軽郡田舎館村"/>
    <x v="20"/>
    <x v="7"/>
    <n v="1"/>
    <n v="0.75"/>
    <n v="0"/>
    <n v="0"/>
    <n v="1"/>
    <n v="2"/>
    <x v="0"/>
  </r>
  <r>
    <x v="0"/>
    <s v="南津軽郡田舎館村"/>
    <x v="20"/>
    <x v="8"/>
    <n v="9"/>
    <n v="6.77"/>
    <n v="1"/>
    <n v="1.28"/>
    <n v="7"/>
    <n v="14"/>
    <x v="0"/>
  </r>
  <r>
    <x v="0"/>
    <s v="南津軽郡田舎館村"/>
    <x v="20"/>
    <x v="9"/>
    <n v="3"/>
    <n v="2.2599999999999998"/>
    <n v="3"/>
    <n v="3.85"/>
    <n v="0"/>
    <n v="0"/>
    <x v="0"/>
  </r>
  <r>
    <x v="0"/>
    <s v="南津軽郡田舎館村"/>
    <x v="20"/>
    <x v="10"/>
    <n v="22"/>
    <n v="16.54"/>
    <n v="17"/>
    <n v="21.79"/>
    <n v="4"/>
    <n v="8"/>
    <x v="0"/>
  </r>
  <r>
    <x v="0"/>
    <s v="南津軽郡田舎館村"/>
    <x v="20"/>
    <x v="11"/>
    <n v="19"/>
    <n v="14.29"/>
    <n v="18"/>
    <n v="23.08"/>
    <n v="1"/>
    <n v="2"/>
    <x v="0"/>
  </r>
  <r>
    <x v="0"/>
    <s v="南津軽郡田舎館村"/>
    <x v="20"/>
    <x v="12"/>
    <n v="4"/>
    <n v="3.01"/>
    <n v="2"/>
    <n v="2.56"/>
    <n v="2"/>
    <n v="4"/>
    <x v="0"/>
  </r>
  <r>
    <x v="0"/>
    <s v="南津軽郡田舎館村"/>
    <x v="20"/>
    <x v="13"/>
    <n v="5"/>
    <n v="3.76"/>
    <n v="2"/>
    <n v="2.56"/>
    <n v="3"/>
    <n v="6"/>
    <x v="0"/>
  </r>
  <r>
    <x v="0"/>
    <s v="南津軽郡田舎館村"/>
    <x v="20"/>
    <x v="14"/>
    <n v="6"/>
    <n v="4.51"/>
    <n v="3"/>
    <n v="3.85"/>
    <n v="2"/>
    <n v="4"/>
    <x v="5"/>
  </r>
  <r>
    <x v="0"/>
    <s v="北津軽郡板柳町"/>
    <x v="21"/>
    <x v="0"/>
    <n v="1"/>
    <n v="0.3"/>
    <n v="0"/>
    <n v="0"/>
    <n v="1"/>
    <n v="1.2"/>
    <x v="0"/>
  </r>
  <r>
    <x v="0"/>
    <s v="北津軽郡板柳町"/>
    <x v="21"/>
    <x v="1"/>
    <n v="47"/>
    <n v="14.11"/>
    <n v="25"/>
    <n v="10.039999999999999"/>
    <n v="22"/>
    <n v="26.51"/>
    <x v="0"/>
  </r>
  <r>
    <x v="0"/>
    <s v="北津軽郡板柳町"/>
    <x v="21"/>
    <x v="2"/>
    <n v="19"/>
    <n v="5.71"/>
    <n v="12"/>
    <n v="4.82"/>
    <n v="7"/>
    <n v="8.43"/>
    <x v="0"/>
  </r>
  <r>
    <x v="0"/>
    <s v="北津軽郡板柳町"/>
    <x v="21"/>
    <x v="3"/>
    <n v="2"/>
    <n v="0.6"/>
    <n v="0"/>
    <n v="0"/>
    <n v="2"/>
    <n v="2.41"/>
    <x v="0"/>
  </r>
  <r>
    <x v="0"/>
    <s v="北津軽郡板柳町"/>
    <x v="21"/>
    <x v="4"/>
    <n v="1"/>
    <n v="0.3"/>
    <n v="0"/>
    <n v="0"/>
    <n v="1"/>
    <n v="1.2"/>
    <x v="0"/>
  </r>
  <r>
    <x v="0"/>
    <s v="北津軽郡板柳町"/>
    <x v="21"/>
    <x v="5"/>
    <n v="4"/>
    <n v="1.2"/>
    <n v="2"/>
    <n v="0.8"/>
    <n v="2"/>
    <n v="2.41"/>
    <x v="0"/>
  </r>
  <r>
    <x v="0"/>
    <s v="北津軽郡板柳町"/>
    <x v="21"/>
    <x v="6"/>
    <n v="97"/>
    <n v="29.13"/>
    <n v="65"/>
    <n v="26.1"/>
    <n v="32"/>
    <n v="38.549999999999997"/>
    <x v="0"/>
  </r>
  <r>
    <x v="0"/>
    <s v="北津軽郡板柳町"/>
    <x v="21"/>
    <x v="7"/>
    <n v="0"/>
    <n v="0"/>
    <n v="0"/>
    <n v="0"/>
    <n v="0"/>
    <n v="0"/>
    <x v="0"/>
  </r>
  <r>
    <x v="0"/>
    <s v="北津軽郡板柳町"/>
    <x v="21"/>
    <x v="8"/>
    <n v="21"/>
    <n v="6.31"/>
    <n v="15"/>
    <n v="6.02"/>
    <n v="6"/>
    <n v="7.23"/>
    <x v="0"/>
  </r>
  <r>
    <x v="0"/>
    <s v="北津軽郡板柳町"/>
    <x v="21"/>
    <x v="9"/>
    <n v="5"/>
    <n v="1.5"/>
    <n v="5"/>
    <n v="2.0099999999999998"/>
    <n v="0"/>
    <n v="0"/>
    <x v="0"/>
  </r>
  <r>
    <x v="0"/>
    <s v="北津軽郡板柳町"/>
    <x v="21"/>
    <x v="10"/>
    <n v="43"/>
    <n v="12.91"/>
    <n v="41"/>
    <n v="16.47"/>
    <n v="2"/>
    <n v="2.41"/>
    <x v="0"/>
  </r>
  <r>
    <x v="0"/>
    <s v="北津軽郡板柳町"/>
    <x v="21"/>
    <x v="11"/>
    <n v="58"/>
    <n v="17.420000000000002"/>
    <n v="55"/>
    <n v="22.09"/>
    <n v="3"/>
    <n v="3.61"/>
    <x v="0"/>
  </r>
  <r>
    <x v="0"/>
    <s v="北津軽郡板柳町"/>
    <x v="21"/>
    <x v="12"/>
    <n v="7"/>
    <n v="2.1"/>
    <n v="5"/>
    <n v="2.0099999999999998"/>
    <n v="1"/>
    <n v="1.2"/>
    <x v="0"/>
  </r>
  <r>
    <x v="0"/>
    <s v="北津軽郡板柳町"/>
    <x v="21"/>
    <x v="13"/>
    <n v="13"/>
    <n v="3.9"/>
    <n v="10"/>
    <n v="4.0199999999999996"/>
    <n v="3"/>
    <n v="3.61"/>
    <x v="0"/>
  </r>
  <r>
    <x v="0"/>
    <s v="北津軽郡板柳町"/>
    <x v="21"/>
    <x v="14"/>
    <n v="15"/>
    <n v="4.5"/>
    <n v="14"/>
    <n v="5.62"/>
    <n v="1"/>
    <n v="1.2"/>
    <x v="0"/>
  </r>
  <r>
    <x v="0"/>
    <s v="北津軽郡鶴田町"/>
    <x v="22"/>
    <x v="0"/>
    <n v="0"/>
    <n v="0"/>
    <n v="0"/>
    <n v="0"/>
    <n v="0"/>
    <n v="0"/>
    <x v="0"/>
  </r>
  <r>
    <x v="0"/>
    <s v="北津軽郡鶴田町"/>
    <x v="22"/>
    <x v="1"/>
    <n v="54"/>
    <n v="21.09"/>
    <n v="39"/>
    <n v="19.5"/>
    <n v="15"/>
    <n v="27.78"/>
    <x v="0"/>
  </r>
  <r>
    <x v="0"/>
    <s v="北津軽郡鶴田町"/>
    <x v="22"/>
    <x v="2"/>
    <n v="16"/>
    <n v="6.25"/>
    <n v="9"/>
    <n v="4.5"/>
    <n v="7"/>
    <n v="12.96"/>
    <x v="0"/>
  </r>
  <r>
    <x v="0"/>
    <s v="北津軽郡鶴田町"/>
    <x v="22"/>
    <x v="3"/>
    <n v="0"/>
    <n v="0"/>
    <n v="0"/>
    <n v="0"/>
    <n v="0"/>
    <n v="0"/>
    <x v="0"/>
  </r>
  <r>
    <x v="0"/>
    <s v="北津軽郡鶴田町"/>
    <x v="22"/>
    <x v="4"/>
    <n v="0"/>
    <n v="0"/>
    <n v="0"/>
    <n v="0"/>
    <n v="0"/>
    <n v="0"/>
    <x v="0"/>
  </r>
  <r>
    <x v="0"/>
    <s v="北津軽郡鶴田町"/>
    <x v="22"/>
    <x v="5"/>
    <n v="1"/>
    <n v="0.39"/>
    <n v="0"/>
    <n v="0"/>
    <n v="1"/>
    <n v="1.85"/>
    <x v="0"/>
  </r>
  <r>
    <x v="0"/>
    <s v="北津軽郡鶴田町"/>
    <x v="22"/>
    <x v="6"/>
    <n v="59"/>
    <n v="23.05"/>
    <n v="48"/>
    <n v="24"/>
    <n v="11"/>
    <n v="20.37"/>
    <x v="0"/>
  </r>
  <r>
    <x v="0"/>
    <s v="北津軽郡鶴田町"/>
    <x v="22"/>
    <x v="7"/>
    <n v="2"/>
    <n v="0.78"/>
    <n v="1"/>
    <n v="0.5"/>
    <n v="1"/>
    <n v="1.85"/>
    <x v="0"/>
  </r>
  <r>
    <x v="0"/>
    <s v="北津軽郡鶴田町"/>
    <x v="22"/>
    <x v="8"/>
    <n v="10"/>
    <n v="3.91"/>
    <n v="7"/>
    <n v="3.5"/>
    <n v="3"/>
    <n v="5.56"/>
    <x v="0"/>
  </r>
  <r>
    <x v="0"/>
    <s v="北津軽郡鶴田町"/>
    <x v="22"/>
    <x v="9"/>
    <n v="9"/>
    <n v="3.52"/>
    <n v="8"/>
    <n v="4"/>
    <n v="1"/>
    <n v="1.85"/>
    <x v="0"/>
  </r>
  <r>
    <x v="0"/>
    <s v="北津軽郡鶴田町"/>
    <x v="22"/>
    <x v="10"/>
    <n v="30"/>
    <n v="11.72"/>
    <n v="25"/>
    <n v="12.5"/>
    <n v="5"/>
    <n v="9.26"/>
    <x v="0"/>
  </r>
  <r>
    <x v="0"/>
    <s v="北津軽郡鶴田町"/>
    <x v="22"/>
    <x v="11"/>
    <n v="49"/>
    <n v="19.14"/>
    <n v="43"/>
    <n v="21.5"/>
    <n v="6"/>
    <n v="11.11"/>
    <x v="0"/>
  </r>
  <r>
    <x v="0"/>
    <s v="北津軽郡鶴田町"/>
    <x v="22"/>
    <x v="12"/>
    <n v="7"/>
    <n v="2.73"/>
    <n v="6"/>
    <n v="3"/>
    <n v="0"/>
    <n v="0"/>
    <x v="0"/>
  </r>
  <r>
    <x v="0"/>
    <s v="北津軽郡鶴田町"/>
    <x v="22"/>
    <x v="13"/>
    <n v="6"/>
    <n v="2.34"/>
    <n v="3"/>
    <n v="1.5"/>
    <n v="2"/>
    <n v="3.7"/>
    <x v="0"/>
  </r>
  <r>
    <x v="0"/>
    <s v="北津軽郡鶴田町"/>
    <x v="22"/>
    <x v="14"/>
    <n v="13"/>
    <n v="5.08"/>
    <n v="11"/>
    <n v="5.5"/>
    <n v="2"/>
    <n v="3.7"/>
    <x v="0"/>
  </r>
  <r>
    <x v="0"/>
    <s v="北津軽郡中泊町"/>
    <x v="23"/>
    <x v="0"/>
    <n v="0"/>
    <n v="0"/>
    <n v="0"/>
    <n v="0"/>
    <n v="0"/>
    <n v="0"/>
    <x v="0"/>
  </r>
  <r>
    <x v="0"/>
    <s v="北津軽郡中泊町"/>
    <x v="23"/>
    <x v="1"/>
    <n v="59"/>
    <n v="21.07"/>
    <n v="31"/>
    <n v="16.489999999999998"/>
    <n v="28"/>
    <n v="34.15"/>
    <x v="0"/>
  </r>
  <r>
    <x v="0"/>
    <s v="北津軽郡中泊町"/>
    <x v="23"/>
    <x v="2"/>
    <n v="21"/>
    <n v="7.5"/>
    <n v="10"/>
    <n v="5.32"/>
    <n v="11"/>
    <n v="13.41"/>
    <x v="0"/>
  </r>
  <r>
    <x v="0"/>
    <s v="北津軽郡中泊町"/>
    <x v="23"/>
    <x v="3"/>
    <n v="1"/>
    <n v="0.36"/>
    <n v="0"/>
    <n v="0"/>
    <n v="0"/>
    <n v="0"/>
    <x v="0"/>
  </r>
  <r>
    <x v="0"/>
    <s v="北津軽郡中泊町"/>
    <x v="23"/>
    <x v="4"/>
    <n v="0"/>
    <n v="0"/>
    <n v="0"/>
    <n v="0"/>
    <n v="0"/>
    <n v="0"/>
    <x v="0"/>
  </r>
  <r>
    <x v="0"/>
    <s v="北津軽郡中泊町"/>
    <x v="23"/>
    <x v="5"/>
    <n v="7"/>
    <n v="2.5"/>
    <n v="1"/>
    <n v="0.53"/>
    <n v="6"/>
    <n v="7.32"/>
    <x v="0"/>
  </r>
  <r>
    <x v="0"/>
    <s v="北津軽郡中泊町"/>
    <x v="23"/>
    <x v="6"/>
    <n v="69"/>
    <n v="24.64"/>
    <n v="46"/>
    <n v="24.47"/>
    <n v="22"/>
    <n v="26.83"/>
    <x v="5"/>
  </r>
  <r>
    <x v="0"/>
    <s v="北津軽郡中泊町"/>
    <x v="23"/>
    <x v="7"/>
    <n v="2"/>
    <n v="0.71"/>
    <n v="0"/>
    <n v="0"/>
    <n v="2"/>
    <n v="2.44"/>
    <x v="0"/>
  </r>
  <r>
    <x v="0"/>
    <s v="北津軽郡中泊町"/>
    <x v="23"/>
    <x v="8"/>
    <n v="5"/>
    <n v="1.79"/>
    <n v="4"/>
    <n v="2.13"/>
    <n v="1"/>
    <n v="1.22"/>
    <x v="0"/>
  </r>
  <r>
    <x v="0"/>
    <s v="北津軽郡中泊町"/>
    <x v="23"/>
    <x v="9"/>
    <n v="2"/>
    <n v="0.71"/>
    <n v="2"/>
    <n v="1.06"/>
    <n v="0"/>
    <n v="0"/>
    <x v="0"/>
  </r>
  <r>
    <x v="0"/>
    <s v="北津軽郡中泊町"/>
    <x v="23"/>
    <x v="10"/>
    <n v="32"/>
    <n v="11.43"/>
    <n v="28"/>
    <n v="14.89"/>
    <n v="3"/>
    <n v="3.66"/>
    <x v="0"/>
  </r>
  <r>
    <x v="0"/>
    <s v="北津軽郡中泊町"/>
    <x v="23"/>
    <x v="11"/>
    <n v="49"/>
    <n v="17.5"/>
    <n v="46"/>
    <n v="24.47"/>
    <n v="2"/>
    <n v="2.44"/>
    <x v="0"/>
  </r>
  <r>
    <x v="0"/>
    <s v="北津軽郡中泊町"/>
    <x v="23"/>
    <x v="12"/>
    <n v="8"/>
    <n v="2.86"/>
    <n v="4"/>
    <n v="2.13"/>
    <n v="0"/>
    <n v="0"/>
    <x v="5"/>
  </r>
  <r>
    <x v="0"/>
    <s v="北津軽郡中泊町"/>
    <x v="23"/>
    <x v="13"/>
    <n v="5"/>
    <n v="1.79"/>
    <n v="4"/>
    <n v="2.13"/>
    <n v="1"/>
    <n v="1.22"/>
    <x v="0"/>
  </r>
  <r>
    <x v="0"/>
    <s v="北津軽郡中泊町"/>
    <x v="23"/>
    <x v="14"/>
    <n v="20"/>
    <n v="7.14"/>
    <n v="12"/>
    <n v="6.38"/>
    <n v="6"/>
    <n v="7.32"/>
    <x v="5"/>
  </r>
  <r>
    <x v="0"/>
    <s v="上北郡野辺地町"/>
    <x v="24"/>
    <x v="0"/>
    <n v="0"/>
    <n v="0"/>
    <n v="0"/>
    <n v="0"/>
    <n v="0"/>
    <n v="0"/>
    <x v="0"/>
  </r>
  <r>
    <x v="0"/>
    <s v="上北郡野辺地町"/>
    <x v="24"/>
    <x v="1"/>
    <n v="64"/>
    <n v="14.1"/>
    <n v="35"/>
    <n v="10.8"/>
    <n v="29"/>
    <n v="24.58"/>
    <x v="0"/>
  </r>
  <r>
    <x v="0"/>
    <s v="上北郡野辺地町"/>
    <x v="24"/>
    <x v="2"/>
    <n v="19"/>
    <n v="4.1900000000000004"/>
    <n v="11"/>
    <n v="3.4"/>
    <n v="8"/>
    <n v="6.78"/>
    <x v="0"/>
  </r>
  <r>
    <x v="0"/>
    <s v="上北郡野辺地町"/>
    <x v="24"/>
    <x v="3"/>
    <n v="2"/>
    <n v="0.44"/>
    <n v="0"/>
    <n v="0"/>
    <n v="2"/>
    <n v="1.69"/>
    <x v="0"/>
  </r>
  <r>
    <x v="0"/>
    <s v="上北郡野辺地町"/>
    <x v="24"/>
    <x v="4"/>
    <n v="3"/>
    <n v="0.66"/>
    <n v="0"/>
    <n v="0"/>
    <n v="3"/>
    <n v="2.54"/>
    <x v="0"/>
  </r>
  <r>
    <x v="0"/>
    <s v="上北郡野辺地町"/>
    <x v="24"/>
    <x v="5"/>
    <n v="3"/>
    <n v="0.66"/>
    <n v="1"/>
    <n v="0.31"/>
    <n v="2"/>
    <n v="1.69"/>
    <x v="0"/>
  </r>
  <r>
    <x v="0"/>
    <s v="上北郡野辺地町"/>
    <x v="24"/>
    <x v="6"/>
    <n v="108"/>
    <n v="23.79"/>
    <n v="69"/>
    <n v="21.3"/>
    <n v="39"/>
    <n v="33.049999999999997"/>
    <x v="0"/>
  </r>
  <r>
    <x v="0"/>
    <s v="上北郡野辺地町"/>
    <x v="24"/>
    <x v="7"/>
    <n v="3"/>
    <n v="0.66"/>
    <n v="1"/>
    <n v="0.31"/>
    <n v="2"/>
    <n v="1.69"/>
    <x v="0"/>
  </r>
  <r>
    <x v="0"/>
    <s v="上北郡野辺地町"/>
    <x v="24"/>
    <x v="8"/>
    <n v="55"/>
    <n v="12.11"/>
    <n v="48"/>
    <n v="14.81"/>
    <n v="7"/>
    <n v="5.93"/>
    <x v="0"/>
  </r>
  <r>
    <x v="0"/>
    <s v="上北郡野辺地町"/>
    <x v="24"/>
    <x v="9"/>
    <n v="8"/>
    <n v="1.76"/>
    <n v="5"/>
    <n v="1.54"/>
    <n v="3"/>
    <n v="2.54"/>
    <x v="0"/>
  </r>
  <r>
    <x v="0"/>
    <s v="上北郡野辺地町"/>
    <x v="24"/>
    <x v="10"/>
    <n v="81"/>
    <n v="17.84"/>
    <n v="70"/>
    <n v="21.6"/>
    <n v="10"/>
    <n v="8.4700000000000006"/>
    <x v="0"/>
  </r>
  <r>
    <x v="0"/>
    <s v="上北郡野辺地町"/>
    <x v="24"/>
    <x v="11"/>
    <n v="68"/>
    <n v="14.98"/>
    <n v="60"/>
    <n v="18.52"/>
    <n v="5"/>
    <n v="4.24"/>
    <x v="0"/>
  </r>
  <r>
    <x v="0"/>
    <s v="上北郡野辺地町"/>
    <x v="24"/>
    <x v="12"/>
    <n v="12"/>
    <n v="2.64"/>
    <n v="8"/>
    <n v="2.4700000000000002"/>
    <n v="1"/>
    <n v="0.85"/>
    <x v="0"/>
  </r>
  <r>
    <x v="0"/>
    <s v="上北郡野辺地町"/>
    <x v="24"/>
    <x v="13"/>
    <n v="16"/>
    <n v="3.52"/>
    <n v="10"/>
    <n v="3.09"/>
    <n v="3"/>
    <n v="2.54"/>
    <x v="0"/>
  </r>
  <r>
    <x v="0"/>
    <s v="上北郡野辺地町"/>
    <x v="24"/>
    <x v="14"/>
    <n v="12"/>
    <n v="2.64"/>
    <n v="6"/>
    <n v="1.85"/>
    <n v="4"/>
    <n v="3.39"/>
    <x v="0"/>
  </r>
  <r>
    <x v="0"/>
    <s v="上北郡七戸町"/>
    <x v="25"/>
    <x v="0"/>
    <n v="0"/>
    <n v="0"/>
    <n v="0"/>
    <n v="0"/>
    <n v="0"/>
    <n v="0"/>
    <x v="0"/>
  </r>
  <r>
    <x v="0"/>
    <s v="上北郡七戸町"/>
    <x v="25"/>
    <x v="1"/>
    <n v="42"/>
    <n v="10.77"/>
    <n v="19"/>
    <n v="7.36"/>
    <n v="23"/>
    <n v="18.399999999999999"/>
    <x v="0"/>
  </r>
  <r>
    <x v="0"/>
    <s v="上北郡七戸町"/>
    <x v="25"/>
    <x v="2"/>
    <n v="29"/>
    <n v="7.44"/>
    <n v="16"/>
    <n v="6.2"/>
    <n v="13"/>
    <n v="10.4"/>
    <x v="0"/>
  </r>
  <r>
    <x v="0"/>
    <s v="上北郡七戸町"/>
    <x v="25"/>
    <x v="3"/>
    <n v="1"/>
    <n v="0.26"/>
    <n v="0"/>
    <n v="0"/>
    <n v="1"/>
    <n v="0.8"/>
    <x v="0"/>
  </r>
  <r>
    <x v="0"/>
    <s v="上北郡七戸町"/>
    <x v="25"/>
    <x v="4"/>
    <n v="2"/>
    <n v="0.51"/>
    <n v="0"/>
    <n v="0"/>
    <n v="2"/>
    <n v="1.6"/>
    <x v="0"/>
  </r>
  <r>
    <x v="0"/>
    <s v="上北郡七戸町"/>
    <x v="25"/>
    <x v="5"/>
    <n v="3"/>
    <n v="0.77"/>
    <n v="0"/>
    <n v="0"/>
    <n v="3"/>
    <n v="2.4"/>
    <x v="0"/>
  </r>
  <r>
    <x v="0"/>
    <s v="上北郡七戸町"/>
    <x v="25"/>
    <x v="6"/>
    <n v="107"/>
    <n v="27.44"/>
    <n v="65"/>
    <n v="25.19"/>
    <n v="42"/>
    <n v="33.6"/>
    <x v="0"/>
  </r>
  <r>
    <x v="0"/>
    <s v="上北郡七戸町"/>
    <x v="25"/>
    <x v="7"/>
    <n v="1"/>
    <n v="0.26"/>
    <n v="0"/>
    <n v="0"/>
    <n v="1"/>
    <n v="0.8"/>
    <x v="0"/>
  </r>
  <r>
    <x v="0"/>
    <s v="上北郡七戸町"/>
    <x v="25"/>
    <x v="8"/>
    <n v="18"/>
    <n v="4.62"/>
    <n v="8"/>
    <n v="3.1"/>
    <n v="10"/>
    <n v="8"/>
    <x v="0"/>
  </r>
  <r>
    <x v="0"/>
    <s v="上北郡七戸町"/>
    <x v="25"/>
    <x v="9"/>
    <n v="12"/>
    <n v="3.08"/>
    <n v="8"/>
    <n v="3.1"/>
    <n v="4"/>
    <n v="3.2"/>
    <x v="0"/>
  </r>
  <r>
    <x v="0"/>
    <s v="上北郡七戸町"/>
    <x v="25"/>
    <x v="10"/>
    <n v="47"/>
    <n v="12.05"/>
    <n v="41"/>
    <n v="15.89"/>
    <n v="5"/>
    <n v="4"/>
    <x v="0"/>
  </r>
  <r>
    <x v="0"/>
    <s v="上北郡七戸町"/>
    <x v="25"/>
    <x v="11"/>
    <n v="80"/>
    <n v="20.51"/>
    <n v="73"/>
    <n v="28.29"/>
    <n v="5"/>
    <n v="4"/>
    <x v="0"/>
  </r>
  <r>
    <x v="0"/>
    <s v="上北郡七戸町"/>
    <x v="25"/>
    <x v="12"/>
    <n v="18"/>
    <n v="4.62"/>
    <n v="12"/>
    <n v="4.6500000000000004"/>
    <n v="2"/>
    <n v="1.6"/>
    <x v="0"/>
  </r>
  <r>
    <x v="0"/>
    <s v="上北郡七戸町"/>
    <x v="25"/>
    <x v="13"/>
    <n v="15"/>
    <n v="3.85"/>
    <n v="7"/>
    <n v="2.71"/>
    <n v="8"/>
    <n v="6.4"/>
    <x v="0"/>
  </r>
  <r>
    <x v="0"/>
    <s v="上北郡七戸町"/>
    <x v="25"/>
    <x v="14"/>
    <n v="15"/>
    <n v="3.85"/>
    <n v="9"/>
    <n v="3.49"/>
    <n v="6"/>
    <n v="4.8"/>
    <x v="0"/>
  </r>
  <r>
    <x v="0"/>
    <s v="上北郡六戸町"/>
    <x v="26"/>
    <x v="0"/>
    <n v="0"/>
    <n v="0"/>
    <n v="0"/>
    <n v="0"/>
    <n v="0"/>
    <n v="0"/>
    <x v="0"/>
  </r>
  <r>
    <x v="0"/>
    <s v="上北郡六戸町"/>
    <x v="26"/>
    <x v="1"/>
    <n v="40"/>
    <n v="19.32"/>
    <n v="15"/>
    <n v="11.54"/>
    <n v="25"/>
    <n v="32.89"/>
    <x v="0"/>
  </r>
  <r>
    <x v="0"/>
    <s v="上北郡六戸町"/>
    <x v="26"/>
    <x v="2"/>
    <n v="26"/>
    <n v="12.56"/>
    <n v="16"/>
    <n v="12.31"/>
    <n v="10"/>
    <n v="13.16"/>
    <x v="0"/>
  </r>
  <r>
    <x v="0"/>
    <s v="上北郡六戸町"/>
    <x v="26"/>
    <x v="3"/>
    <n v="0"/>
    <n v="0"/>
    <n v="0"/>
    <n v="0"/>
    <n v="0"/>
    <n v="0"/>
    <x v="0"/>
  </r>
  <r>
    <x v="0"/>
    <s v="上北郡六戸町"/>
    <x v="26"/>
    <x v="4"/>
    <n v="1"/>
    <n v="0.48"/>
    <n v="0"/>
    <n v="0"/>
    <n v="1"/>
    <n v="1.32"/>
    <x v="0"/>
  </r>
  <r>
    <x v="0"/>
    <s v="上北郡六戸町"/>
    <x v="26"/>
    <x v="5"/>
    <n v="1"/>
    <n v="0.48"/>
    <n v="0"/>
    <n v="0"/>
    <n v="1"/>
    <n v="1.32"/>
    <x v="0"/>
  </r>
  <r>
    <x v="0"/>
    <s v="上北郡六戸町"/>
    <x v="26"/>
    <x v="6"/>
    <n v="54"/>
    <n v="26.09"/>
    <n v="32"/>
    <n v="24.62"/>
    <n v="22"/>
    <n v="28.95"/>
    <x v="0"/>
  </r>
  <r>
    <x v="0"/>
    <s v="上北郡六戸町"/>
    <x v="26"/>
    <x v="7"/>
    <n v="1"/>
    <n v="0.48"/>
    <n v="0"/>
    <n v="0"/>
    <n v="1"/>
    <n v="1.32"/>
    <x v="0"/>
  </r>
  <r>
    <x v="0"/>
    <s v="上北郡六戸町"/>
    <x v="26"/>
    <x v="8"/>
    <n v="2"/>
    <n v="0.97"/>
    <n v="0"/>
    <n v="0"/>
    <n v="2"/>
    <n v="2.63"/>
    <x v="0"/>
  </r>
  <r>
    <x v="0"/>
    <s v="上北郡六戸町"/>
    <x v="26"/>
    <x v="9"/>
    <n v="2"/>
    <n v="0.97"/>
    <n v="1"/>
    <n v="0.77"/>
    <n v="1"/>
    <n v="1.32"/>
    <x v="0"/>
  </r>
  <r>
    <x v="0"/>
    <s v="上北郡六戸町"/>
    <x v="26"/>
    <x v="10"/>
    <n v="20"/>
    <n v="9.66"/>
    <n v="19"/>
    <n v="14.62"/>
    <n v="1"/>
    <n v="1.32"/>
    <x v="0"/>
  </r>
  <r>
    <x v="0"/>
    <s v="上北郡六戸町"/>
    <x v="26"/>
    <x v="11"/>
    <n v="35"/>
    <n v="16.91"/>
    <n v="32"/>
    <n v="24.62"/>
    <n v="3"/>
    <n v="3.95"/>
    <x v="0"/>
  </r>
  <r>
    <x v="0"/>
    <s v="上北郡六戸町"/>
    <x v="26"/>
    <x v="12"/>
    <n v="8"/>
    <n v="3.86"/>
    <n v="7"/>
    <n v="5.38"/>
    <n v="0"/>
    <n v="0"/>
    <x v="0"/>
  </r>
  <r>
    <x v="0"/>
    <s v="上北郡六戸町"/>
    <x v="26"/>
    <x v="13"/>
    <n v="10"/>
    <n v="4.83"/>
    <n v="3"/>
    <n v="2.31"/>
    <n v="7"/>
    <n v="9.2100000000000009"/>
    <x v="0"/>
  </r>
  <r>
    <x v="0"/>
    <s v="上北郡六戸町"/>
    <x v="26"/>
    <x v="14"/>
    <n v="7"/>
    <n v="3.38"/>
    <n v="5"/>
    <n v="3.85"/>
    <n v="2"/>
    <n v="2.63"/>
    <x v="0"/>
  </r>
  <r>
    <x v="0"/>
    <s v="上北郡横浜町"/>
    <x v="27"/>
    <x v="0"/>
    <n v="0"/>
    <n v="0"/>
    <n v="0"/>
    <n v="0"/>
    <n v="0"/>
    <n v="0"/>
    <x v="0"/>
  </r>
  <r>
    <x v="0"/>
    <s v="上北郡横浜町"/>
    <x v="27"/>
    <x v="1"/>
    <n v="18"/>
    <n v="12.77"/>
    <n v="13"/>
    <n v="12.26"/>
    <n v="5"/>
    <n v="19.23"/>
    <x v="0"/>
  </r>
  <r>
    <x v="0"/>
    <s v="上北郡横浜町"/>
    <x v="27"/>
    <x v="2"/>
    <n v="10"/>
    <n v="7.09"/>
    <n v="4"/>
    <n v="3.77"/>
    <n v="5"/>
    <n v="19.23"/>
    <x v="5"/>
  </r>
  <r>
    <x v="0"/>
    <s v="上北郡横浜町"/>
    <x v="27"/>
    <x v="3"/>
    <n v="1"/>
    <n v="0.71"/>
    <n v="0"/>
    <n v="0"/>
    <n v="0"/>
    <n v="0"/>
    <x v="0"/>
  </r>
  <r>
    <x v="0"/>
    <s v="上北郡横浜町"/>
    <x v="27"/>
    <x v="4"/>
    <n v="0"/>
    <n v="0"/>
    <n v="0"/>
    <n v="0"/>
    <n v="0"/>
    <n v="0"/>
    <x v="0"/>
  </r>
  <r>
    <x v="0"/>
    <s v="上北郡横浜町"/>
    <x v="27"/>
    <x v="5"/>
    <n v="4"/>
    <n v="2.84"/>
    <n v="3"/>
    <n v="2.83"/>
    <n v="1"/>
    <n v="3.85"/>
    <x v="0"/>
  </r>
  <r>
    <x v="0"/>
    <s v="上北郡横浜町"/>
    <x v="27"/>
    <x v="6"/>
    <n v="34"/>
    <n v="24.11"/>
    <n v="23"/>
    <n v="21.7"/>
    <n v="11"/>
    <n v="42.31"/>
    <x v="0"/>
  </r>
  <r>
    <x v="0"/>
    <s v="上北郡横浜町"/>
    <x v="27"/>
    <x v="7"/>
    <n v="0"/>
    <n v="0"/>
    <n v="0"/>
    <n v="0"/>
    <n v="0"/>
    <n v="0"/>
    <x v="0"/>
  </r>
  <r>
    <x v="0"/>
    <s v="上北郡横浜町"/>
    <x v="27"/>
    <x v="8"/>
    <n v="5"/>
    <n v="3.55"/>
    <n v="4"/>
    <n v="3.77"/>
    <n v="1"/>
    <n v="3.85"/>
    <x v="0"/>
  </r>
  <r>
    <x v="0"/>
    <s v="上北郡横浜町"/>
    <x v="27"/>
    <x v="9"/>
    <n v="2"/>
    <n v="1.42"/>
    <n v="2"/>
    <n v="1.89"/>
    <n v="0"/>
    <n v="0"/>
    <x v="0"/>
  </r>
  <r>
    <x v="0"/>
    <s v="上北郡横浜町"/>
    <x v="27"/>
    <x v="10"/>
    <n v="17"/>
    <n v="12.06"/>
    <n v="14"/>
    <n v="13.21"/>
    <n v="1"/>
    <n v="3.85"/>
    <x v="0"/>
  </r>
  <r>
    <x v="0"/>
    <s v="上北郡横浜町"/>
    <x v="27"/>
    <x v="11"/>
    <n v="31"/>
    <n v="21.99"/>
    <n v="30"/>
    <n v="28.3"/>
    <n v="0"/>
    <n v="0"/>
    <x v="0"/>
  </r>
  <r>
    <x v="0"/>
    <s v="上北郡横浜町"/>
    <x v="27"/>
    <x v="12"/>
    <n v="4"/>
    <n v="2.84"/>
    <n v="1"/>
    <n v="0.94"/>
    <n v="0"/>
    <n v="0"/>
    <x v="0"/>
  </r>
  <r>
    <x v="0"/>
    <s v="上北郡横浜町"/>
    <x v="27"/>
    <x v="13"/>
    <n v="5"/>
    <n v="3.55"/>
    <n v="4"/>
    <n v="3.77"/>
    <n v="1"/>
    <n v="3.85"/>
    <x v="0"/>
  </r>
  <r>
    <x v="0"/>
    <s v="上北郡横浜町"/>
    <x v="27"/>
    <x v="14"/>
    <n v="10"/>
    <n v="7.09"/>
    <n v="8"/>
    <n v="7.55"/>
    <n v="1"/>
    <n v="3.85"/>
    <x v="0"/>
  </r>
  <r>
    <x v="0"/>
    <s v="上北郡東北町"/>
    <x v="28"/>
    <x v="0"/>
    <n v="0"/>
    <n v="0"/>
    <n v="0"/>
    <n v="0"/>
    <n v="0"/>
    <n v="0"/>
    <x v="0"/>
  </r>
  <r>
    <x v="0"/>
    <s v="上北郡東北町"/>
    <x v="28"/>
    <x v="1"/>
    <n v="64"/>
    <n v="15.84"/>
    <n v="21"/>
    <n v="8.3699999999999992"/>
    <n v="43"/>
    <n v="31.39"/>
    <x v="0"/>
  </r>
  <r>
    <x v="0"/>
    <s v="上北郡東北町"/>
    <x v="28"/>
    <x v="2"/>
    <n v="20"/>
    <n v="4.95"/>
    <n v="11"/>
    <n v="4.38"/>
    <n v="9"/>
    <n v="6.57"/>
    <x v="0"/>
  </r>
  <r>
    <x v="0"/>
    <s v="上北郡東北町"/>
    <x v="28"/>
    <x v="3"/>
    <n v="0"/>
    <n v="0"/>
    <n v="0"/>
    <n v="0"/>
    <n v="0"/>
    <n v="0"/>
    <x v="0"/>
  </r>
  <r>
    <x v="0"/>
    <s v="上北郡東北町"/>
    <x v="28"/>
    <x v="4"/>
    <n v="0"/>
    <n v="0"/>
    <n v="0"/>
    <n v="0"/>
    <n v="0"/>
    <n v="0"/>
    <x v="0"/>
  </r>
  <r>
    <x v="0"/>
    <s v="上北郡東北町"/>
    <x v="28"/>
    <x v="5"/>
    <n v="6"/>
    <n v="1.49"/>
    <n v="0"/>
    <n v="0"/>
    <n v="6"/>
    <n v="4.38"/>
    <x v="0"/>
  </r>
  <r>
    <x v="0"/>
    <s v="上北郡東北町"/>
    <x v="28"/>
    <x v="6"/>
    <n v="104"/>
    <n v="25.74"/>
    <n v="60"/>
    <n v="23.9"/>
    <n v="44"/>
    <n v="32.119999999999997"/>
    <x v="0"/>
  </r>
  <r>
    <x v="0"/>
    <s v="上北郡東北町"/>
    <x v="28"/>
    <x v="7"/>
    <n v="1"/>
    <n v="0.25"/>
    <n v="0"/>
    <n v="0"/>
    <n v="1"/>
    <n v="0.73"/>
    <x v="0"/>
  </r>
  <r>
    <x v="0"/>
    <s v="上北郡東北町"/>
    <x v="28"/>
    <x v="8"/>
    <n v="19"/>
    <n v="4.7"/>
    <n v="12"/>
    <n v="4.78"/>
    <n v="7"/>
    <n v="5.1100000000000003"/>
    <x v="0"/>
  </r>
  <r>
    <x v="0"/>
    <s v="上北郡東北町"/>
    <x v="28"/>
    <x v="9"/>
    <n v="12"/>
    <n v="2.97"/>
    <n v="8"/>
    <n v="3.19"/>
    <n v="4"/>
    <n v="2.92"/>
    <x v="0"/>
  </r>
  <r>
    <x v="0"/>
    <s v="上北郡東北町"/>
    <x v="28"/>
    <x v="10"/>
    <n v="55"/>
    <n v="13.61"/>
    <n v="48"/>
    <n v="19.12"/>
    <n v="7"/>
    <n v="5.1100000000000003"/>
    <x v="0"/>
  </r>
  <r>
    <x v="0"/>
    <s v="上北郡東北町"/>
    <x v="28"/>
    <x v="11"/>
    <n v="63"/>
    <n v="15.59"/>
    <n v="60"/>
    <n v="23.9"/>
    <n v="1"/>
    <n v="0.73"/>
    <x v="5"/>
  </r>
  <r>
    <x v="0"/>
    <s v="上北郡東北町"/>
    <x v="28"/>
    <x v="12"/>
    <n v="24"/>
    <n v="5.94"/>
    <n v="11"/>
    <n v="4.38"/>
    <n v="1"/>
    <n v="0.73"/>
    <x v="0"/>
  </r>
  <r>
    <x v="0"/>
    <s v="上北郡東北町"/>
    <x v="28"/>
    <x v="13"/>
    <n v="21"/>
    <n v="5.2"/>
    <n v="10"/>
    <n v="3.98"/>
    <n v="11"/>
    <n v="8.0299999999999994"/>
    <x v="0"/>
  </r>
  <r>
    <x v="0"/>
    <s v="上北郡東北町"/>
    <x v="28"/>
    <x v="14"/>
    <n v="15"/>
    <n v="3.71"/>
    <n v="10"/>
    <n v="3.98"/>
    <n v="3"/>
    <n v="2.19"/>
    <x v="0"/>
  </r>
  <r>
    <x v="0"/>
    <s v="上北郡六ヶ所村"/>
    <x v="29"/>
    <x v="0"/>
    <n v="0"/>
    <n v="0"/>
    <n v="0"/>
    <n v="0"/>
    <n v="0"/>
    <n v="0"/>
    <x v="0"/>
  </r>
  <r>
    <x v="0"/>
    <s v="上北郡六ヶ所村"/>
    <x v="29"/>
    <x v="1"/>
    <n v="61"/>
    <n v="24.3"/>
    <n v="6"/>
    <n v="6.25"/>
    <n v="55"/>
    <n v="36.67"/>
    <x v="0"/>
  </r>
  <r>
    <x v="0"/>
    <s v="上北郡六ヶ所村"/>
    <x v="29"/>
    <x v="2"/>
    <n v="14"/>
    <n v="5.58"/>
    <n v="2"/>
    <n v="2.08"/>
    <n v="12"/>
    <n v="8"/>
    <x v="0"/>
  </r>
  <r>
    <x v="0"/>
    <s v="上北郡六ヶ所村"/>
    <x v="29"/>
    <x v="3"/>
    <n v="2"/>
    <n v="0.8"/>
    <n v="0"/>
    <n v="0"/>
    <n v="1"/>
    <n v="0.67"/>
    <x v="0"/>
  </r>
  <r>
    <x v="0"/>
    <s v="上北郡六ヶ所村"/>
    <x v="29"/>
    <x v="4"/>
    <n v="1"/>
    <n v="0.4"/>
    <n v="0"/>
    <n v="0"/>
    <n v="1"/>
    <n v="0.67"/>
    <x v="0"/>
  </r>
  <r>
    <x v="0"/>
    <s v="上北郡六ヶ所村"/>
    <x v="29"/>
    <x v="5"/>
    <n v="6"/>
    <n v="2.39"/>
    <n v="0"/>
    <n v="0"/>
    <n v="5"/>
    <n v="3.33"/>
    <x v="0"/>
  </r>
  <r>
    <x v="0"/>
    <s v="上北郡六ヶ所村"/>
    <x v="29"/>
    <x v="6"/>
    <n v="62"/>
    <n v="24.7"/>
    <n v="29"/>
    <n v="30.21"/>
    <n v="33"/>
    <n v="22"/>
    <x v="0"/>
  </r>
  <r>
    <x v="0"/>
    <s v="上北郡六ヶ所村"/>
    <x v="29"/>
    <x v="7"/>
    <n v="0"/>
    <n v="0"/>
    <n v="0"/>
    <n v="0"/>
    <n v="0"/>
    <n v="0"/>
    <x v="0"/>
  </r>
  <r>
    <x v="0"/>
    <s v="上北郡六ヶ所村"/>
    <x v="29"/>
    <x v="8"/>
    <n v="5"/>
    <n v="1.99"/>
    <n v="2"/>
    <n v="2.08"/>
    <n v="3"/>
    <n v="2"/>
    <x v="0"/>
  </r>
  <r>
    <x v="0"/>
    <s v="上北郡六ヶ所村"/>
    <x v="29"/>
    <x v="9"/>
    <n v="14"/>
    <n v="5.58"/>
    <n v="3"/>
    <n v="3.13"/>
    <n v="11"/>
    <n v="7.33"/>
    <x v="0"/>
  </r>
  <r>
    <x v="0"/>
    <s v="上北郡六ヶ所村"/>
    <x v="29"/>
    <x v="10"/>
    <n v="39"/>
    <n v="15.54"/>
    <n v="20"/>
    <n v="20.83"/>
    <n v="18"/>
    <n v="12"/>
    <x v="0"/>
  </r>
  <r>
    <x v="0"/>
    <s v="上北郡六ヶ所村"/>
    <x v="29"/>
    <x v="11"/>
    <n v="26"/>
    <n v="10.36"/>
    <n v="25"/>
    <n v="26.04"/>
    <n v="1"/>
    <n v="0.67"/>
    <x v="0"/>
  </r>
  <r>
    <x v="0"/>
    <s v="上北郡六ヶ所村"/>
    <x v="29"/>
    <x v="12"/>
    <n v="4"/>
    <n v="1.59"/>
    <n v="3"/>
    <n v="3.13"/>
    <n v="0"/>
    <n v="0"/>
    <x v="0"/>
  </r>
  <r>
    <x v="0"/>
    <s v="上北郡六ヶ所村"/>
    <x v="29"/>
    <x v="13"/>
    <n v="5"/>
    <n v="1.99"/>
    <n v="4"/>
    <n v="4.17"/>
    <n v="1"/>
    <n v="0.67"/>
    <x v="0"/>
  </r>
  <r>
    <x v="0"/>
    <s v="上北郡六ヶ所村"/>
    <x v="29"/>
    <x v="14"/>
    <n v="12"/>
    <n v="4.78"/>
    <n v="2"/>
    <n v="2.08"/>
    <n v="9"/>
    <n v="6"/>
    <x v="5"/>
  </r>
  <r>
    <x v="0"/>
    <s v="上北郡おいらせ町"/>
    <x v="30"/>
    <x v="0"/>
    <n v="0"/>
    <n v="0"/>
    <n v="0"/>
    <n v="0"/>
    <n v="0"/>
    <n v="0"/>
    <x v="0"/>
  </r>
  <r>
    <x v="0"/>
    <s v="上北郡おいらせ町"/>
    <x v="30"/>
    <x v="1"/>
    <n v="77"/>
    <n v="17.5"/>
    <n v="22"/>
    <n v="8.6999999999999993"/>
    <n v="55"/>
    <n v="29.73"/>
    <x v="0"/>
  </r>
  <r>
    <x v="0"/>
    <s v="上北郡おいらせ町"/>
    <x v="30"/>
    <x v="2"/>
    <n v="15"/>
    <n v="3.41"/>
    <n v="7"/>
    <n v="2.77"/>
    <n v="8"/>
    <n v="4.32"/>
    <x v="0"/>
  </r>
  <r>
    <x v="0"/>
    <s v="上北郡おいらせ町"/>
    <x v="30"/>
    <x v="3"/>
    <n v="0"/>
    <n v="0"/>
    <n v="0"/>
    <n v="0"/>
    <n v="0"/>
    <n v="0"/>
    <x v="0"/>
  </r>
  <r>
    <x v="0"/>
    <s v="上北郡おいらせ町"/>
    <x v="30"/>
    <x v="4"/>
    <n v="2"/>
    <n v="0.45"/>
    <n v="0"/>
    <n v="0"/>
    <n v="2"/>
    <n v="1.08"/>
    <x v="0"/>
  </r>
  <r>
    <x v="0"/>
    <s v="上北郡おいらせ町"/>
    <x v="30"/>
    <x v="5"/>
    <n v="6"/>
    <n v="1.36"/>
    <n v="2"/>
    <n v="0.79"/>
    <n v="4"/>
    <n v="2.16"/>
    <x v="0"/>
  </r>
  <r>
    <x v="0"/>
    <s v="上北郡おいらせ町"/>
    <x v="30"/>
    <x v="6"/>
    <n v="113"/>
    <n v="25.68"/>
    <n v="54"/>
    <n v="21.34"/>
    <n v="58"/>
    <n v="31.35"/>
    <x v="5"/>
  </r>
  <r>
    <x v="0"/>
    <s v="上北郡おいらせ町"/>
    <x v="30"/>
    <x v="7"/>
    <n v="6"/>
    <n v="1.36"/>
    <n v="0"/>
    <n v="0"/>
    <n v="6"/>
    <n v="3.24"/>
    <x v="0"/>
  </r>
  <r>
    <x v="0"/>
    <s v="上北郡おいらせ町"/>
    <x v="30"/>
    <x v="8"/>
    <n v="22"/>
    <n v="5"/>
    <n v="12"/>
    <n v="4.74"/>
    <n v="10"/>
    <n v="5.41"/>
    <x v="0"/>
  </r>
  <r>
    <x v="0"/>
    <s v="上北郡おいらせ町"/>
    <x v="30"/>
    <x v="9"/>
    <n v="13"/>
    <n v="2.95"/>
    <n v="9"/>
    <n v="3.56"/>
    <n v="4"/>
    <n v="2.16"/>
    <x v="0"/>
  </r>
  <r>
    <x v="0"/>
    <s v="上北郡おいらせ町"/>
    <x v="30"/>
    <x v="10"/>
    <n v="62"/>
    <n v="14.09"/>
    <n v="51"/>
    <n v="20.16"/>
    <n v="10"/>
    <n v="5.41"/>
    <x v="0"/>
  </r>
  <r>
    <x v="0"/>
    <s v="上北郡おいらせ町"/>
    <x v="30"/>
    <x v="11"/>
    <n v="73"/>
    <n v="16.59"/>
    <n v="64"/>
    <n v="25.3"/>
    <n v="9"/>
    <n v="4.8600000000000003"/>
    <x v="0"/>
  </r>
  <r>
    <x v="0"/>
    <s v="上北郡おいらせ町"/>
    <x v="30"/>
    <x v="12"/>
    <n v="20"/>
    <n v="4.55"/>
    <n v="15"/>
    <n v="5.93"/>
    <n v="5"/>
    <n v="2.7"/>
    <x v="0"/>
  </r>
  <r>
    <x v="0"/>
    <s v="上北郡おいらせ町"/>
    <x v="30"/>
    <x v="13"/>
    <n v="22"/>
    <n v="5"/>
    <n v="13"/>
    <n v="5.14"/>
    <n v="9"/>
    <n v="4.8600000000000003"/>
    <x v="0"/>
  </r>
  <r>
    <x v="0"/>
    <s v="上北郡おいらせ町"/>
    <x v="30"/>
    <x v="14"/>
    <n v="9"/>
    <n v="2.0499999999999998"/>
    <n v="4"/>
    <n v="1.58"/>
    <n v="5"/>
    <n v="2.7"/>
    <x v="0"/>
  </r>
  <r>
    <x v="0"/>
    <s v="下北郡大間町"/>
    <x v="31"/>
    <x v="0"/>
    <n v="0"/>
    <n v="0"/>
    <n v="0"/>
    <n v="0"/>
    <n v="0"/>
    <n v="0"/>
    <x v="0"/>
  </r>
  <r>
    <x v="0"/>
    <s v="下北郡大間町"/>
    <x v="31"/>
    <x v="1"/>
    <n v="31"/>
    <n v="15.82"/>
    <n v="19"/>
    <n v="13.19"/>
    <n v="12"/>
    <n v="23.08"/>
    <x v="0"/>
  </r>
  <r>
    <x v="0"/>
    <s v="下北郡大間町"/>
    <x v="31"/>
    <x v="2"/>
    <n v="16"/>
    <n v="8.16"/>
    <n v="9"/>
    <n v="6.25"/>
    <n v="7"/>
    <n v="13.46"/>
    <x v="0"/>
  </r>
  <r>
    <x v="0"/>
    <s v="下北郡大間町"/>
    <x v="31"/>
    <x v="3"/>
    <n v="1"/>
    <n v="0.51"/>
    <n v="0"/>
    <n v="0"/>
    <n v="1"/>
    <n v="1.92"/>
    <x v="0"/>
  </r>
  <r>
    <x v="0"/>
    <s v="下北郡大間町"/>
    <x v="31"/>
    <x v="4"/>
    <n v="0"/>
    <n v="0"/>
    <n v="0"/>
    <n v="0"/>
    <n v="0"/>
    <n v="0"/>
    <x v="0"/>
  </r>
  <r>
    <x v="0"/>
    <s v="下北郡大間町"/>
    <x v="31"/>
    <x v="5"/>
    <n v="1"/>
    <n v="0.51"/>
    <n v="0"/>
    <n v="0"/>
    <n v="1"/>
    <n v="1.92"/>
    <x v="0"/>
  </r>
  <r>
    <x v="0"/>
    <s v="下北郡大間町"/>
    <x v="31"/>
    <x v="6"/>
    <n v="38"/>
    <n v="19.39"/>
    <n v="21"/>
    <n v="14.58"/>
    <n v="17"/>
    <n v="32.69"/>
    <x v="0"/>
  </r>
  <r>
    <x v="0"/>
    <s v="下北郡大間町"/>
    <x v="31"/>
    <x v="7"/>
    <n v="0"/>
    <n v="0"/>
    <n v="0"/>
    <n v="0"/>
    <n v="0"/>
    <n v="0"/>
    <x v="0"/>
  </r>
  <r>
    <x v="0"/>
    <s v="下北郡大間町"/>
    <x v="31"/>
    <x v="8"/>
    <n v="28"/>
    <n v="14.29"/>
    <n v="25"/>
    <n v="17.36"/>
    <n v="3"/>
    <n v="5.77"/>
    <x v="0"/>
  </r>
  <r>
    <x v="0"/>
    <s v="下北郡大間町"/>
    <x v="31"/>
    <x v="9"/>
    <n v="4"/>
    <n v="2.04"/>
    <n v="1"/>
    <n v="0.69"/>
    <n v="3"/>
    <n v="5.77"/>
    <x v="0"/>
  </r>
  <r>
    <x v="0"/>
    <s v="下北郡大間町"/>
    <x v="31"/>
    <x v="10"/>
    <n v="41"/>
    <n v="20.92"/>
    <n v="40"/>
    <n v="27.78"/>
    <n v="1"/>
    <n v="1.92"/>
    <x v="0"/>
  </r>
  <r>
    <x v="0"/>
    <s v="下北郡大間町"/>
    <x v="31"/>
    <x v="11"/>
    <n v="27"/>
    <n v="13.78"/>
    <n v="24"/>
    <n v="16.670000000000002"/>
    <n v="3"/>
    <n v="5.77"/>
    <x v="0"/>
  </r>
  <r>
    <x v="0"/>
    <s v="下北郡大間町"/>
    <x v="31"/>
    <x v="12"/>
    <n v="2"/>
    <n v="1.02"/>
    <n v="2"/>
    <n v="1.39"/>
    <n v="0"/>
    <n v="0"/>
    <x v="0"/>
  </r>
  <r>
    <x v="0"/>
    <s v="下北郡大間町"/>
    <x v="31"/>
    <x v="13"/>
    <n v="2"/>
    <n v="1.02"/>
    <n v="2"/>
    <n v="1.39"/>
    <n v="0"/>
    <n v="0"/>
    <x v="0"/>
  </r>
  <r>
    <x v="0"/>
    <s v="下北郡大間町"/>
    <x v="31"/>
    <x v="14"/>
    <n v="5"/>
    <n v="2.5499999999999998"/>
    <n v="1"/>
    <n v="0.69"/>
    <n v="4"/>
    <n v="7.69"/>
    <x v="0"/>
  </r>
  <r>
    <x v="0"/>
    <s v="下北郡東通村"/>
    <x v="32"/>
    <x v="0"/>
    <n v="0"/>
    <n v="0"/>
    <n v="0"/>
    <n v="0"/>
    <n v="0"/>
    <n v="0"/>
    <x v="0"/>
  </r>
  <r>
    <x v="0"/>
    <s v="下北郡東通村"/>
    <x v="32"/>
    <x v="1"/>
    <n v="20"/>
    <n v="12.9"/>
    <n v="11"/>
    <n v="13.75"/>
    <n v="9"/>
    <n v="12.68"/>
    <x v="0"/>
  </r>
  <r>
    <x v="0"/>
    <s v="下北郡東通村"/>
    <x v="32"/>
    <x v="2"/>
    <n v="4"/>
    <n v="2.58"/>
    <n v="2"/>
    <n v="2.5"/>
    <n v="2"/>
    <n v="2.82"/>
    <x v="0"/>
  </r>
  <r>
    <x v="0"/>
    <s v="下北郡東通村"/>
    <x v="32"/>
    <x v="3"/>
    <n v="8"/>
    <n v="5.16"/>
    <n v="0"/>
    <n v="0"/>
    <n v="6"/>
    <n v="8.4499999999999993"/>
    <x v="0"/>
  </r>
  <r>
    <x v="0"/>
    <s v="下北郡東通村"/>
    <x v="32"/>
    <x v="4"/>
    <n v="0"/>
    <n v="0"/>
    <n v="0"/>
    <n v="0"/>
    <n v="0"/>
    <n v="0"/>
    <x v="0"/>
  </r>
  <r>
    <x v="0"/>
    <s v="下北郡東通村"/>
    <x v="32"/>
    <x v="5"/>
    <n v="2"/>
    <n v="1.29"/>
    <n v="0"/>
    <n v="0"/>
    <n v="2"/>
    <n v="2.82"/>
    <x v="0"/>
  </r>
  <r>
    <x v="0"/>
    <s v="下北郡東通村"/>
    <x v="32"/>
    <x v="6"/>
    <n v="49"/>
    <n v="31.61"/>
    <n v="34"/>
    <n v="42.5"/>
    <n v="15"/>
    <n v="21.13"/>
    <x v="0"/>
  </r>
  <r>
    <x v="0"/>
    <s v="下北郡東通村"/>
    <x v="32"/>
    <x v="7"/>
    <n v="0"/>
    <n v="0"/>
    <n v="0"/>
    <n v="0"/>
    <n v="0"/>
    <n v="0"/>
    <x v="0"/>
  </r>
  <r>
    <x v="0"/>
    <s v="下北郡東通村"/>
    <x v="32"/>
    <x v="8"/>
    <n v="10"/>
    <n v="6.45"/>
    <n v="1"/>
    <n v="1.25"/>
    <n v="9"/>
    <n v="12.68"/>
    <x v="0"/>
  </r>
  <r>
    <x v="0"/>
    <s v="下北郡東通村"/>
    <x v="32"/>
    <x v="9"/>
    <n v="3"/>
    <n v="1.94"/>
    <n v="0"/>
    <n v="0"/>
    <n v="3"/>
    <n v="4.2300000000000004"/>
    <x v="0"/>
  </r>
  <r>
    <x v="0"/>
    <s v="下北郡東通村"/>
    <x v="32"/>
    <x v="10"/>
    <n v="34"/>
    <n v="21.94"/>
    <n v="15"/>
    <n v="18.75"/>
    <n v="19"/>
    <n v="26.76"/>
    <x v="0"/>
  </r>
  <r>
    <x v="0"/>
    <s v="下北郡東通村"/>
    <x v="32"/>
    <x v="11"/>
    <n v="13"/>
    <n v="8.39"/>
    <n v="10"/>
    <n v="12.5"/>
    <n v="1"/>
    <n v="1.41"/>
    <x v="0"/>
  </r>
  <r>
    <x v="0"/>
    <s v="下北郡東通村"/>
    <x v="32"/>
    <x v="12"/>
    <n v="3"/>
    <n v="1.94"/>
    <n v="1"/>
    <n v="1.25"/>
    <n v="2"/>
    <n v="2.82"/>
    <x v="0"/>
  </r>
  <r>
    <x v="0"/>
    <s v="下北郡東通村"/>
    <x v="32"/>
    <x v="13"/>
    <n v="3"/>
    <n v="1.94"/>
    <n v="2"/>
    <n v="2.5"/>
    <n v="1"/>
    <n v="1.41"/>
    <x v="0"/>
  </r>
  <r>
    <x v="0"/>
    <s v="下北郡東通村"/>
    <x v="32"/>
    <x v="14"/>
    <n v="6"/>
    <n v="3.87"/>
    <n v="4"/>
    <n v="5"/>
    <n v="2"/>
    <n v="2.82"/>
    <x v="0"/>
  </r>
  <r>
    <x v="0"/>
    <s v="下北郡風間浦村"/>
    <x v="33"/>
    <x v="0"/>
    <n v="0"/>
    <n v="0"/>
    <n v="0"/>
    <n v="0"/>
    <n v="0"/>
    <n v="0"/>
    <x v="0"/>
  </r>
  <r>
    <x v="0"/>
    <s v="下北郡風間浦村"/>
    <x v="33"/>
    <x v="1"/>
    <n v="9"/>
    <n v="16.670000000000002"/>
    <n v="7"/>
    <n v="15.56"/>
    <n v="2"/>
    <n v="28.57"/>
    <x v="0"/>
  </r>
  <r>
    <x v="0"/>
    <s v="下北郡風間浦村"/>
    <x v="33"/>
    <x v="2"/>
    <n v="4"/>
    <n v="7.41"/>
    <n v="2"/>
    <n v="4.4400000000000004"/>
    <n v="2"/>
    <n v="28.57"/>
    <x v="0"/>
  </r>
  <r>
    <x v="0"/>
    <s v="下北郡風間浦村"/>
    <x v="33"/>
    <x v="3"/>
    <n v="1"/>
    <n v="1.85"/>
    <n v="0"/>
    <n v="0"/>
    <n v="0"/>
    <n v="0"/>
    <x v="0"/>
  </r>
  <r>
    <x v="0"/>
    <s v="下北郡風間浦村"/>
    <x v="33"/>
    <x v="4"/>
    <n v="0"/>
    <n v="0"/>
    <n v="0"/>
    <n v="0"/>
    <n v="0"/>
    <n v="0"/>
    <x v="0"/>
  </r>
  <r>
    <x v="0"/>
    <s v="下北郡風間浦村"/>
    <x v="33"/>
    <x v="5"/>
    <n v="1"/>
    <n v="1.85"/>
    <n v="1"/>
    <n v="2.2200000000000002"/>
    <n v="0"/>
    <n v="0"/>
    <x v="0"/>
  </r>
  <r>
    <x v="0"/>
    <s v="下北郡風間浦村"/>
    <x v="33"/>
    <x v="6"/>
    <n v="14"/>
    <n v="25.93"/>
    <n v="14"/>
    <n v="31.11"/>
    <n v="0"/>
    <n v="0"/>
    <x v="0"/>
  </r>
  <r>
    <x v="0"/>
    <s v="下北郡風間浦村"/>
    <x v="33"/>
    <x v="7"/>
    <n v="0"/>
    <n v="0"/>
    <n v="0"/>
    <n v="0"/>
    <n v="0"/>
    <n v="0"/>
    <x v="0"/>
  </r>
  <r>
    <x v="0"/>
    <s v="下北郡風間浦村"/>
    <x v="33"/>
    <x v="8"/>
    <n v="0"/>
    <n v="0"/>
    <n v="0"/>
    <n v="0"/>
    <n v="0"/>
    <n v="0"/>
    <x v="0"/>
  </r>
  <r>
    <x v="0"/>
    <s v="下北郡風間浦村"/>
    <x v="33"/>
    <x v="9"/>
    <n v="0"/>
    <n v="0"/>
    <n v="0"/>
    <n v="0"/>
    <n v="0"/>
    <n v="0"/>
    <x v="0"/>
  </r>
  <r>
    <x v="0"/>
    <s v="下北郡風間浦村"/>
    <x v="33"/>
    <x v="10"/>
    <n v="14"/>
    <n v="25.93"/>
    <n v="11"/>
    <n v="24.44"/>
    <n v="3"/>
    <n v="42.86"/>
    <x v="0"/>
  </r>
  <r>
    <x v="0"/>
    <s v="下北郡風間浦村"/>
    <x v="33"/>
    <x v="11"/>
    <n v="9"/>
    <n v="16.670000000000002"/>
    <n v="9"/>
    <n v="20"/>
    <n v="0"/>
    <n v="0"/>
    <x v="0"/>
  </r>
  <r>
    <x v="0"/>
    <s v="下北郡風間浦村"/>
    <x v="33"/>
    <x v="12"/>
    <n v="1"/>
    <n v="1.85"/>
    <n v="0"/>
    <n v="0"/>
    <n v="0"/>
    <n v="0"/>
    <x v="0"/>
  </r>
  <r>
    <x v="0"/>
    <s v="下北郡風間浦村"/>
    <x v="33"/>
    <x v="13"/>
    <n v="0"/>
    <n v="0"/>
    <n v="0"/>
    <n v="0"/>
    <n v="0"/>
    <n v="0"/>
    <x v="0"/>
  </r>
  <r>
    <x v="0"/>
    <s v="下北郡風間浦村"/>
    <x v="33"/>
    <x v="14"/>
    <n v="1"/>
    <n v="1.85"/>
    <n v="1"/>
    <n v="2.2200000000000002"/>
    <n v="0"/>
    <n v="0"/>
    <x v="0"/>
  </r>
  <r>
    <x v="0"/>
    <s v="下北郡佐井村"/>
    <x v="34"/>
    <x v="0"/>
    <n v="0"/>
    <n v="0"/>
    <n v="0"/>
    <n v="0"/>
    <n v="0"/>
    <n v="0"/>
    <x v="0"/>
  </r>
  <r>
    <x v="0"/>
    <s v="下北郡佐井村"/>
    <x v="34"/>
    <x v="1"/>
    <n v="11"/>
    <n v="16.420000000000002"/>
    <n v="7"/>
    <n v="14.29"/>
    <n v="4"/>
    <n v="26.67"/>
    <x v="0"/>
  </r>
  <r>
    <x v="0"/>
    <s v="下北郡佐井村"/>
    <x v="34"/>
    <x v="2"/>
    <n v="5"/>
    <n v="7.46"/>
    <n v="3"/>
    <n v="6.12"/>
    <n v="2"/>
    <n v="13.33"/>
    <x v="0"/>
  </r>
  <r>
    <x v="0"/>
    <s v="下北郡佐井村"/>
    <x v="34"/>
    <x v="3"/>
    <n v="1"/>
    <n v="1.49"/>
    <n v="0"/>
    <n v="0"/>
    <n v="0"/>
    <n v="0"/>
    <x v="0"/>
  </r>
  <r>
    <x v="0"/>
    <s v="下北郡佐井村"/>
    <x v="34"/>
    <x v="4"/>
    <n v="1"/>
    <n v="1.49"/>
    <n v="0"/>
    <n v="0"/>
    <n v="1"/>
    <n v="6.67"/>
    <x v="0"/>
  </r>
  <r>
    <x v="0"/>
    <s v="下北郡佐井村"/>
    <x v="34"/>
    <x v="5"/>
    <n v="2"/>
    <n v="2.99"/>
    <n v="2"/>
    <n v="4.08"/>
    <n v="0"/>
    <n v="0"/>
    <x v="0"/>
  </r>
  <r>
    <x v="0"/>
    <s v="下北郡佐井村"/>
    <x v="34"/>
    <x v="6"/>
    <n v="22"/>
    <n v="32.840000000000003"/>
    <n v="15"/>
    <n v="30.61"/>
    <n v="6"/>
    <n v="40"/>
    <x v="5"/>
  </r>
  <r>
    <x v="0"/>
    <s v="下北郡佐井村"/>
    <x v="34"/>
    <x v="7"/>
    <n v="0"/>
    <n v="0"/>
    <n v="0"/>
    <n v="0"/>
    <n v="0"/>
    <n v="0"/>
    <x v="0"/>
  </r>
  <r>
    <x v="0"/>
    <s v="下北郡佐井村"/>
    <x v="34"/>
    <x v="8"/>
    <n v="3"/>
    <n v="4.4800000000000004"/>
    <n v="3"/>
    <n v="6.12"/>
    <n v="0"/>
    <n v="0"/>
    <x v="0"/>
  </r>
  <r>
    <x v="0"/>
    <s v="下北郡佐井村"/>
    <x v="34"/>
    <x v="9"/>
    <n v="0"/>
    <n v="0"/>
    <n v="0"/>
    <n v="0"/>
    <n v="0"/>
    <n v="0"/>
    <x v="0"/>
  </r>
  <r>
    <x v="0"/>
    <s v="下北郡佐井村"/>
    <x v="34"/>
    <x v="10"/>
    <n v="13"/>
    <n v="19.399999999999999"/>
    <n v="12"/>
    <n v="24.49"/>
    <n v="1"/>
    <n v="6.67"/>
    <x v="0"/>
  </r>
  <r>
    <x v="0"/>
    <s v="下北郡佐井村"/>
    <x v="34"/>
    <x v="11"/>
    <n v="6"/>
    <n v="8.9600000000000009"/>
    <n v="6"/>
    <n v="12.24"/>
    <n v="0"/>
    <n v="0"/>
    <x v="0"/>
  </r>
  <r>
    <x v="0"/>
    <s v="下北郡佐井村"/>
    <x v="34"/>
    <x v="12"/>
    <n v="0"/>
    <n v="0"/>
    <n v="0"/>
    <n v="0"/>
    <n v="0"/>
    <n v="0"/>
    <x v="0"/>
  </r>
  <r>
    <x v="0"/>
    <s v="下北郡佐井村"/>
    <x v="34"/>
    <x v="13"/>
    <n v="2"/>
    <n v="2.99"/>
    <n v="1"/>
    <n v="2.04"/>
    <n v="0"/>
    <n v="0"/>
    <x v="5"/>
  </r>
  <r>
    <x v="0"/>
    <s v="下北郡佐井村"/>
    <x v="34"/>
    <x v="14"/>
    <n v="1"/>
    <n v="1.49"/>
    <n v="0"/>
    <n v="0"/>
    <n v="1"/>
    <n v="6.67"/>
    <x v="0"/>
  </r>
  <r>
    <x v="0"/>
    <s v="三戸郡三戸町"/>
    <x v="35"/>
    <x v="0"/>
    <n v="0"/>
    <n v="0"/>
    <n v="0"/>
    <n v="0"/>
    <n v="0"/>
    <n v="0"/>
    <x v="0"/>
  </r>
  <r>
    <x v="0"/>
    <s v="三戸郡三戸町"/>
    <x v="35"/>
    <x v="1"/>
    <n v="48"/>
    <n v="16.96"/>
    <n v="25"/>
    <n v="13.44"/>
    <n v="23"/>
    <n v="25.84"/>
    <x v="0"/>
  </r>
  <r>
    <x v="0"/>
    <s v="三戸郡三戸町"/>
    <x v="35"/>
    <x v="2"/>
    <n v="25"/>
    <n v="8.83"/>
    <n v="11"/>
    <n v="5.91"/>
    <n v="13"/>
    <n v="14.61"/>
    <x v="5"/>
  </r>
  <r>
    <x v="0"/>
    <s v="三戸郡三戸町"/>
    <x v="35"/>
    <x v="3"/>
    <n v="0"/>
    <n v="0"/>
    <n v="0"/>
    <n v="0"/>
    <n v="0"/>
    <n v="0"/>
    <x v="0"/>
  </r>
  <r>
    <x v="0"/>
    <s v="三戸郡三戸町"/>
    <x v="35"/>
    <x v="4"/>
    <n v="2"/>
    <n v="0.71"/>
    <n v="0"/>
    <n v="0"/>
    <n v="2"/>
    <n v="2.25"/>
    <x v="0"/>
  </r>
  <r>
    <x v="0"/>
    <s v="三戸郡三戸町"/>
    <x v="35"/>
    <x v="5"/>
    <n v="1"/>
    <n v="0.35"/>
    <n v="0"/>
    <n v="0"/>
    <n v="1"/>
    <n v="1.1200000000000001"/>
    <x v="0"/>
  </r>
  <r>
    <x v="0"/>
    <s v="三戸郡三戸町"/>
    <x v="35"/>
    <x v="6"/>
    <n v="93"/>
    <n v="32.86"/>
    <n v="64"/>
    <n v="34.409999999999997"/>
    <n v="29"/>
    <n v="32.58"/>
    <x v="0"/>
  </r>
  <r>
    <x v="0"/>
    <s v="三戸郡三戸町"/>
    <x v="35"/>
    <x v="7"/>
    <n v="2"/>
    <n v="0.71"/>
    <n v="0"/>
    <n v="0"/>
    <n v="2"/>
    <n v="2.25"/>
    <x v="0"/>
  </r>
  <r>
    <x v="0"/>
    <s v="三戸郡三戸町"/>
    <x v="35"/>
    <x v="8"/>
    <n v="8"/>
    <n v="2.83"/>
    <n v="4"/>
    <n v="2.15"/>
    <n v="4"/>
    <n v="4.49"/>
    <x v="0"/>
  </r>
  <r>
    <x v="0"/>
    <s v="三戸郡三戸町"/>
    <x v="35"/>
    <x v="9"/>
    <n v="9"/>
    <n v="3.18"/>
    <n v="6"/>
    <n v="3.23"/>
    <n v="2"/>
    <n v="2.25"/>
    <x v="0"/>
  </r>
  <r>
    <x v="0"/>
    <s v="三戸郡三戸町"/>
    <x v="35"/>
    <x v="10"/>
    <n v="24"/>
    <n v="8.48"/>
    <n v="21"/>
    <n v="11.29"/>
    <n v="2"/>
    <n v="2.25"/>
    <x v="0"/>
  </r>
  <r>
    <x v="0"/>
    <s v="三戸郡三戸町"/>
    <x v="35"/>
    <x v="11"/>
    <n v="41"/>
    <n v="14.49"/>
    <n v="34"/>
    <n v="18.28"/>
    <n v="7"/>
    <n v="7.87"/>
    <x v="0"/>
  </r>
  <r>
    <x v="0"/>
    <s v="三戸郡三戸町"/>
    <x v="35"/>
    <x v="12"/>
    <n v="6"/>
    <n v="2.12"/>
    <n v="4"/>
    <n v="2.15"/>
    <n v="0"/>
    <n v="0"/>
    <x v="0"/>
  </r>
  <r>
    <x v="0"/>
    <s v="三戸郡三戸町"/>
    <x v="35"/>
    <x v="13"/>
    <n v="11"/>
    <n v="3.89"/>
    <n v="7"/>
    <n v="3.76"/>
    <n v="2"/>
    <n v="2.25"/>
    <x v="0"/>
  </r>
  <r>
    <x v="0"/>
    <s v="三戸郡三戸町"/>
    <x v="35"/>
    <x v="14"/>
    <n v="13"/>
    <n v="4.59"/>
    <n v="10"/>
    <n v="5.38"/>
    <n v="2"/>
    <n v="2.25"/>
    <x v="0"/>
  </r>
  <r>
    <x v="0"/>
    <s v="三戸郡五戸町"/>
    <x v="36"/>
    <x v="0"/>
    <n v="0"/>
    <n v="0"/>
    <n v="0"/>
    <n v="0"/>
    <n v="0"/>
    <n v="0"/>
    <x v="0"/>
  </r>
  <r>
    <x v="0"/>
    <s v="三戸郡五戸町"/>
    <x v="36"/>
    <x v="1"/>
    <n v="36"/>
    <n v="10.62"/>
    <n v="8"/>
    <n v="3.76"/>
    <n v="28"/>
    <n v="22.95"/>
    <x v="0"/>
  </r>
  <r>
    <x v="0"/>
    <s v="三戸郡五戸町"/>
    <x v="36"/>
    <x v="2"/>
    <n v="40"/>
    <n v="11.8"/>
    <n v="17"/>
    <n v="7.98"/>
    <n v="23"/>
    <n v="18.850000000000001"/>
    <x v="0"/>
  </r>
  <r>
    <x v="0"/>
    <s v="三戸郡五戸町"/>
    <x v="36"/>
    <x v="3"/>
    <n v="0"/>
    <n v="0"/>
    <n v="0"/>
    <n v="0"/>
    <n v="0"/>
    <n v="0"/>
    <x v="0"/>
  </r>
  <r>
    <x v="0"/>
    <s v="三戸郡五戸町"/>
    <x v="36"/>
    <x v="4"/>
    <n v="2"/>
    <n v="0.59"/>
    <n v="0"/>
    <n v="0"/>
    <n v="2"/>
    <n v="1.64"/>
    <x v="0"/>
  </r>
  <r>
    <x v="0"/>
    <s v="三戸郡五戸町"/>
    <x v="36"/>
    <x v="5"/>
    <n v="2"/>
    <n v="0.59"/>
    <n v="1"/>
    <n v="0.47"/>
    <n v="0"/>
    <n v="0"/>
    <x v="5"/>
  </r>
  <r>
    <x v="0"/>
    <s v="三戸郡五戸町"/>
    <x v="36"/>
    <x v="6"/>
    <n v="107"/>
    <n v="31.56"/>
    <n v="68"/>
    <n v="31.92"/>
    <n v="39"/>
    <n v="31.97"/>
    <x v="0"/>
  </r>
  <r>
    <x v="0"/>
    <s v="三戸郡五戸町"/>
    <x v="36"/>
    <x v="7"/>
    <n v="1"/>
    <n v="0.28999999999999998"/>
    <n v="1"/>
    <n v="0.47"/>
    <n v="0"/>
    <n v="0"/>
    <x v="0"/>
  </r>
  <r>
    <x v="0"/>
    <s v="三戸郡五戸町"/>
    <x v="36"/>
    <x v="8"/>
    <n v="9"/>
    <n v="2.65"/>
    <n v="4"/>
    <n v="1.88"/>
    <n v="5"/>
    <n v="4.0999999999999996"/>
    <x v="0"/>
  </r>
  <r>
    <x v="0"/>
    <s v="三戸郡五戸町"/>
    <x v="36"/>
    <x v="9"/>
    <n v="7"/>
    <n v="2.06"/>
    <n v="5"/>
    <n v="2.35"/>
    <n v="2"/>
    <n v="1.64"/>
    <x v="0"/>
  </r>
  <r>
    <x v="0"/>
    <s v="三戸郡五戸町"/>
    <x v="36"/>
    <x v="10"/>
    <n v="41"/>
    <n v="12.09"/>
    <n v="32"/>
    <n v="15.02"/>
    <n v="8"/>
    <n v="6.56"/>
    <x v="0"/>
  </r>
  <r>
    <x v="0"/>
    <s v="三戸郡五戸町"/>
    <x v="36"/>
    <x v="11"/>
    <n v="58"/>
    <n v="17.11"/>
    <n v="51"/>
    <n v="23.94"/>
    <n v="6"/>
    <n v="4.92"/>
    <x v="5"/>
  </r>
  <r>
    <x v="0"/>
    <s v="三戸郡五戸町"/>
    <x v="36"/>
    <x v="12"/>
    <n v="7"/>
    <n v="2.06"/>
    <n v="6"/>
    <n v="2.82"/>
    <n v="0"/>
    <n v="0"/>
    <x v="0"/>
  </r>
  <r>
    <x v="0"/>
    <s v="三戸郡五戸町"/>
    <x v="36"/>
    <x v="13"/>
    <n v="13"/>
    <n v="3.83"/>
    <n v="11"/>
    <n v="5.16"/>
    <n v="2"/>
    <n v="1.64"/>
    <x v="0"/>
  </r>
  <r>
    <x v="0"/>
    <s v="三戸郡五戸町"/>
    <x v="36"/>
    <x v="14"/>
    <n v="16"/>
    <n v="4.72"/>
    <n v="9"/>
    <n v="4.2300000000000004"/>
    <n v="7"/>
    <n v="5.74"/>
    <x v="0"/>
  </r>
  <r>
    <x v="0"/>
    <s v="三戸郡田子町"/>
    <x v="37"/>
    <x v="0"/>
    <n v="0"/>
    <n v="0"/>
    <n v="0"/>
    <n v="0"/>
    <n v="0"/>
    <n v="0"/>
    <x v="0"/>
  </r>
  <r>
    <x v="0"/>
    <s v="三戸郡田子町"/>
    <x v="37"/>
    <x v="1"/>
    <n v="29"/>
    <n v="19.86"/>
    <n v="12"/>
    <n v="12.63"/>
    <n v="17"/>
    <n v="38.64"/>
    <x v="0"/>
  </r>
  <r>
    <x v="0"/>
    <s v="三戸郡田子町"/>
    <x v="37"/>
    <x v="2"/>
    <n v="12"/>
    <n v="8.2200000000000006"/>
    <n v="7"/>
    <n v="7.37"/>
    <n v="5"/>
    <n v="11.36"/>
    <x v="0"/>
  </r>
  <r>
    <x v="0"/>
    <s v="三戸郡田子町"/>
    <x v="37"/>
    <x v="3"/>
    <n v="1"/>
    <n v="0.68"/>
    <n v="0"/>
    <n v="0"/>
    <n v="0"/>
    <n v="0"/>
    <x v="0"/>
  </r>
  <r>
    <x v="0"/>
    <s v="三戸郡田子町"/>
    <x v="37"/>
    <x v="4"/>
    <n v="1"/>
    <n v="0.68"/>
    <n v="0"/>
    <n v="0"/>
    <n v="1"/>
    <n v="2.27"/>
    <x v="0"/>
  </r>
  <r>
    <x v="0"/>
    <s v="三戸郡田子町"/>
    <x v="37"/>
    <x v="5"/>
    <n v="3"/>
    <n v="2.0499999999999998"/>
    <n v="2"/>
    <n v="2.11"/>
    <n v="1"/>
    <n v="2.27"/>
    <x v="0"/>
  </r>
  <r>
    <x v="0"/>
    <s v="三戸郡田子町"/>
    <x v="37"/>
    <x v="6"/>
    <n v="36"/>
    <n v="24.66"/>
    <n v="23"/>
    <n v="24.21"/>
    <n v="13"/>
    <n v="29.55"/>
    <x v="0"/>
  </r>
  <r>
    <x v="0"/>
    <s v="三戸郡田子町"/>
    <x v="37"/>
    <x v="7"/>
    <n v="0"/>
    <n v="0"/>
    <n v="0"/>
    <n v="0"/>
    <n v="0"/>
    <n v="0"/>
    <x v="0"/>
  </r>
  <r>
    <x v="0"/>
    <s v="三戸郡田子町"/>
    <x v="37"/>
    <x v="8"/>
    <n v="4"/>
    <n v="2.74"/>
    <n v="4"/>
    <n v="4.21"/>
    <n v="0"/>
    <n v="0"/>
    <x v="0"/>
  </r>
  <r>
    <x v="0"/>
    <s v="三戸郡田子町"/>
    <x v="37"/>
    <x v="9"/>
    <n v="2"/>
    <n v="1.37"/>
    <n v="1"/>
    <n v="1.05"/>
    <n v="1"/>
    <n v="2.27"/>
    <x v="0"/>
  </r>
  <r>
    <x v="0"/>
    <s v="三戸郡田子町"/>
    <x v="37"/>
    <x v="10"/>
    <n v="18"/>
    <n v="12.33"/>
    <n v="16"/>
    <n v="16.84"/>
    <n v="1"/>
    <n v="2.27"/>
    <x v="0"/>
  </r>
  <r>
    <x v="0"/>
    <s v="三戸郡田子町"/>
    <x v="37"/>
    <x v="11"/>
    <n v="28"/>
    <n v="19.18"/>
    <n v="25"/>
    <n v="26.32"/>
    <n v="2"/>
    <n v="4.55"/>
    <x v="0"/>
  </r>
  <r>
    <x v="0"/>
    <s v="三戸郡田子町"/>
    <x v="37"/>
    <x v="12"/>
    <n v="5"/>
    <n v="3.42"/>
    <n v="2"/>
    <n v="2.11"/>
    <n v="0"/>
    <n v="0"/>
    <x v="0"/>
  </r>
  <r>
    <x v="0"/>
    <s v="三戸郡田子町"/>
    <x v="37"/>
    <x v="13"/>
    <n v="3"/>
    <n v="2.0499999999999998"/>
    <n v="0"/>
    <n v="0"/>
    <n v="2"/>
    <n v="4.55"/>
    <x v="0"/>
  </r>
  <r>
    <x v="0"/>
    <s v="三戸郡田子町"/>
    <x v="37"/>
    <x v="14"/>
    <n v="4"/>
    <n v="2.74"/>
    <n v="3"/>
    <n v="3.16"/>
    <n v="1"/>
    <n v="2.27"/>
    <x v="0"/>
  </r>
  <r>
    <x v="0"/>
    <s v="三戸郡南部町"/>
    <x v="38"/>
    <x v="0"/>
    <n v="0"/>
    <n v="0"/>
    <n v="0"/>
    <n v="0"/>
    <n v="0"/>
    <n v="0"/>
    <x v="0"/>
  </r>
  <r>
    <x v="0"/>
    <s v="三戸郡南部町"/>
    <x v="38"/>
    <x v="1"/>
    <n v="52"/>
    <n v="15.25"/>
    <n v="22"/>
    <n v="10.43"/>
    <n v="30"/>
    <n v="23.81"/>
    <x v="0"/>
  </r>
  <r>
    <x v="0"/>
    <s v="三戸郡南部町"/>
    <x v="38"/>
    <x v="2"/>
    <n v="31"/>
    <n v="9.09"/>
    <n v="18"/>
    <n v="8.5299999999999994"/>
    <n v="13"/>
    <n v="10.32"/>
    <x v="0"/>
  </r>
  <r>
    <x v="0"/>
    <s v="三戸郡南部町"/>
    <x v="38"/>
    <x v="3"/>
    <n v="0"/>
    <n v="0"/>
    <n v="0"/>
    <n v="0"/>
    <n v="0"/>
    <n v="0"/>
    <x v="0"/>
  </r>
  <r>
    <x v="0"/>
    <s v="三戸郡南部町"/>
    <x v="38"/>
    <x v="4"/>
    <n v="0"/>
    <n v="0"/>
    <n v="0"/>
    <n v="0"/>
    <n v="0"/>
    <n v="0"/>
    <x v="0"/>
  </r>
  <r>
    <x v="0"/>
    <s v="三戸郡南部町"/>
    <x v="38"/>
    <x v="5"/>
    <n v="5"/>
    <n v="1.47"/>
    <n v="1"/>
    <n v="0.47"/>
    <n v="3"/>
    <n v="2.38"/>
    <x v="0"/>
  </r>
  <r>
    <x v="0"/>
    <s v="三戸郡南部町"/>
    <x v="38"/>
    <x v="6"/>
    <n v="110"/>
    <n v="32.26"/>
    <n v="70"/>
    <n v="33.18"/>
    <n v="40"/>
    <n v="31.75"/>
    <x v="0"/>
  </r>
  <r>
    <x v="0"/>
    <s v="三戸郡南部町"/>
    <x v="38"/>
    <x v="7"/>
    <n v="2"/>
    <n v="0.59"/>
    <n v="2"/>
    <n v="0.95"/>
    <n v="0"/>
    <n v="0"/>
    <x v="0"/>
  </r>
  <r>
    <x v="0"/>
    <s v="三戸郡南部町"/>
    <x v="38"/>
    <x v="8"/>
    <n v="6"/>
    <n v="1.76"/>
    <n v="1"/>
    <n v="0.47"/>
    <n v="5"/>
    <n v="3.97"/>
    <x v="0"/>
  </r>
  <r>
    <x v="0"/>
    <s v="三戸郡南部町"/>
    <x v="38"/>
    <x v="9"/>
    <n v="6"/>
    <n v="1.76"/>
    <n v="3"/>
    <n v="1.42"/>
    <n v="3"/>
    <n v="2.38"/>
    <x v="0"/>
  </r>
  <r>
    <x v="0"/>
    <s v="三戸郡南部町"/>
    <x v="38"/>
    <x v="10"/>
    <n v="21"/>
    <n v="6.16"/>
    <n v="14"/>
    <n v="6.64"/>
    <n v="6"/>
    <n v="4.76"/>
    <x v="0"/>
  </r>
  <r>
    <x v="0"/>
    <s v="三戸郡南部町"/>
    <x v="38"/>
    <x v="11"/>
    <n v="66"/>
    <n v="19.350000000000001"/>
    <n v="61"/>
    <n v="28.91"/>
    <n v="5"/>
    <n v="3.97"/>
    <x v="0"/>
  </r>
  <r>
    <x v="0"/>
    <s v="三戸郡南部町"/>
    <x v="38"/>
    <x v="12"/>
    <n v="4"/>
    <n v="1.17"/>
    <n v="3"/>
    <n v="1.42"/>
    <n v="0"/>
    <n v="0"/>
    <x v="0"/>
  </r>
  <r>
    <x v="0"/>
    <s v="三戸郡南部町"/>
    <x v="38"/>
    <x v="13"/>
    <n v="24"/>
    <n v="7.04"/>
    <n v="8"/>
    <n v="3.79"/>
    <n v="16"/>
    <n v="12.7"/>
    <x v="0"/>
  </r>
  <r>
    <x v="0"/>
    <s v="三戸郡南部町"/>
    <x v="38"/>
    <x v="14"/>
    <n v="14"/>
    <n v="4.1100000000000003"/>
    <n v="8"/>
    <n v="3.79"/>
    <n v="5"/>
    <n v="3.97"/>
    <x v="0"/>
  </r>
  <r>
    <x v="0"/>
    <s v="三戸郡階上町"/>
    <x v="39"/>
    <x v="0"/>
    <n v="0"/>
    <n v="0"/>
    <n v="0"/>
    <n v="0"/>
    <n v="0"/>
    <n v="0"/>
    <x v="0"/>
  </r>
  <r>
    <x v="0"/>
    <s v="三戸郡階上町"/>
    <x v="39"/>
    <x v="1"/>
    <n v="99"/>
    <n v="31.33"/>
    <n v="65"/>
    <n v="27.9"/>
    <n v="34"/>
    <n v="42.5"/>
    <x v="0"/>
  </r>
  <r>
    <x v="0"/>
    <s v="三戸郡階上町"/>
    <x v="39"/>
    <x v="2"/>
    <n v="16"/>
    <n v="5.0599999999999996"/>
    <n v="10"/>
    <n v="4.29"/>
    <n v="6"/>
    <n v="7.5"/>
    <x v="0"/>
  </r>
  <r>
    <x v="0"/>
    <s v="三戸郡階上町"/>
    <x v="39"/>
    <x v="3"/>
    <n v="1"/>
    <n v="0.32"/>
    <n v="1"/>
    <n v="0.43"/>
    <n v="0"/>
    <n v="0"/>
    <x v="0"/>
  </r>
  <r>
    <x v="0"/>
    <s v="三戸郡階上町"/>
    <x v="39"/>
    <x v="4"/>
    <n v="0"/>
    <n v="0"/>
    <n v="0"/>
    <n v="0"/>
    <n v="0"/>
    <n v="0"/>
    <x v="0"/>
  </r>
  <r>
    <x v="0"/>
    <s v="三戸郡階上町"/>
    <x v="39"/>
    <x v="5"/>
    <n v="9"/>
    <n v="2.85"/>
    <n v="4"/>
    <n v="1.72"/>
    <n v="5"/>
    <n v="6.25"/>
    <x v="0"/>
  </r>
  <r>
    <x v="0"/>
    <s v="三戸郡階上町"/>
    <x v="39"/>
    <x v="6"/>
    <n v="56"/>
    <n v="17.72"/>
    <n v="45"/>
    <n v="19.309999999999999"/>
    <n v="11"/>
    <n v="13.75"/>
    <x v="0"/>
  </r>
  <r>
    <x v="0"/>
    <s v="三戸郡階上町"/>
    <x v="39"/>
    <x v="7"/>
    <n v="5"/>
    <n v="1.58"/>
    <n v="4"/>
    <n v="1.72"/>
    <n v="1"/>
    <n v="1.25"/>
    <x v="0"/>
  </r>
  <r>
    <x v="0"/>
    <s v="三戸郡階上町"/>
    <x v="39"/>
    <x v="8"/>
    <n v="12"/>
    <n v="3.8"/>
    <n v="9"/>
    <n v="3.86"/>
    <n v="3"/>
    <n v="3.75"/>
    <x v="0"/>
  </r>
  <r>
    <x v="0"/>
    <s v="三戸郡階上町"/>
    <x v="39"/>
    <x v="9"/>
    <n v="10"/>
    <n v="3.16"/>
    <n v="9"/>
    <n v="3.86"/>
    <n v="1"/>
    <n v="1.25"/>
    <x v="0"/>
  </r>
  <r>
    <x v="0"/>
    <s v="三戸郡階上町"/>
    <x v="39"/>
    <x v="10"/>
    <n v="37"/>
    <n v="11.71"/>
    <n v="32"/>
    <n v="13.73"/>
    <n v="4"/>
    <n v="5"/>
    <x v="0"/>
  </r>
  <r>
    <x v="0"/>
    <s v="三戸郡階上町"/>
    <x v="39"/>
    <x v="11"/>
    <n v="37"/>
    <n v="11.71"/>
    <n v="34"/>
    <n v="14.59"/>
    <n v="3"/>
    <n v="3.75"/>
    <x v="0"/>
  </r>
  <r>
    <x v="0"/>
    <s v="三戸郡階上町"/>
    <x v="39"/>
    <x v="12"/>
    <n v="7"/>
    <n v="2.2200000000000002"/>
    <n v="6"/>
    <n v="2.58"/>
    <n v="0"/>
    <n v="0"/>
    <x v="0"/>
  </r>
  <r>
    <x v="0"/>
    <s v="三戸郡階上町"/>
    <x v="39"/>
    <x v="13"/>
    <n v="12"/>
    <n v="3.8"/>
    <n v="5"/>
    <n v="2.15"/>
    <n v="7"/>
    <n v="8.75"/>
    <x v="0"/>
  </r>
  <r>
    <x v="0"/>
    <s v="三戸郡階上町"/>
    <x v="39"/>
    <x v="14"/>
    <n v="15"/>
    <n v="4.75"/>
    <n v="9"/>
    <n v="3.86"/>
    <n v="5"/>
    <n v="6.25"/>
    <x v="0"/>
  </r>
  <r>
    <x v="0"/>
    <s v="三戸郡新郷村"/>
    <x v="40"/>
    <x v="0"/>
    <n v="0"/>
    <n v="0"/>
    <n v="0"/>
    <n v="0"/>
    <n v="0"/>
    <n v="0"/>
    <x v="0"/>
  </r>
  <r>
    <x v="0"/>
    <s v="三戸郡新郷村"/>
    <x v="40"/>
    <x v="1"/>
    <n v="6"/>
    <n v="9.09"/>
    <n v="4"/>
    <n v="9.52"/>
    <n v="2"/>
    <n v="10"/>
    <x v="0"/>
  </r>
  <r>
    <x v="0"/>
    <s v="三戸郡新郷村"/>
    <x v="40"/>
    <x v="2"/>
    <n v="5"/>
    <n v="7.58"/>
    <n v="2"/>
    <n v="4.76"/>
    <n v="2"/>
    <n v="10"/>
    <x v="5"/>
  </r>
  <r>
    <x v="0"/>
    <s v="三戸郡新郷村"/>
    <x v="40"/>
    <x v="3"/>
    <n v="1"/>
    <n v="1.52"/>
    <n v="0"/>
    <n v="0"/>
    <n v="1"/>
    <n v="5"/>
    <x v="0"/>
  </r>
  <r>
    <x v="0"/>
    <s v="三戸郡新郷村"/>
    <x v="40"/>
    <x v="4"/>
    <n v="1"/>
    <n v="1.52"/>
    <n v="0"/>
    <n v="0"/>
    <n v="1"/>
    <n v="5"/>
    <x v="0"/>
  </r>
  <r>
    <x v="0"/>
    <s v="三戸郡新郷村"/>
    <x v="40"/>
    <x v="5"/>
    <n v="2"/>
    <n v="3.03"/>
    <n v="1"/>
    <n v="2.38"/>
    <n v="1"/>
    <n v="5"/>
    <x v="0"/>
  </r>
  <r>
    <x v="0"/>
    <s v="三戸郡新郷村"/>
    <x v="40"/>
    <x v="6"/>
    <n v="23"/>
    <n v="34.85"/>
    <n v="16"/>
    <n v="38.1"/>
    <n v="7"/>
    <n v="35"/>
    <x v="0"/>
  </r>
  <r>
    <x v="0"/>
    <s v="三戸郡新郷村"/>
    <x v="40"/>
    <x v="7"/>
    <n v="0"/>
    <n v="0"/>
    <n v="0"/>
    <n v="0"/>
    <n v="0"/>
    <n v="0"/>
    <x v="0"/>
  </r>
  <r>
    <x v="0"/>
    <s v="三戸郡新郷村"/>
    <x v="40"/>
    <x v="8"/>
    <n v="2"/>
    <n v="3.03"/>
    <n v="0"/>
    <n v="0"/>
    <n v="2"/>
    <n v="10"/>
    <x v="0"/>
  </r>
  <r>
    <x v="0"/>
    <s v="三戸郡新郷村"/>
    <x v="40"/>
    <x v="9"/>
    <n v="1"/>
    <n v="1.52"/>
    <n v="1"/>
    <n v="2.38"/>
    <n v="0"/>
    <n v="0"/>
    <x v="0"/>
  </r>
  <r>
    <x v="0"/>
    <s v="三戸郡新郷村"/>
    <x v="40"/>
    <x v="10"/>
    <n v="5"/>
    <n v="7.58"/>
    <n v="4"/>
    <n v="9.52"/>
    <n v="1"/>
    <n v="5"/>
    <x v="0"/>
  </r>
  <r>
    <x v="0"/>
    <s v="三戸郡新郷村"/>
    <x v="40"/>
    <x v="11"/>
    <n v="13"/>
    <n v="19.7"/>
    <n v="11"/>
    <n v="26.19"/>
    <n v="1"/>
    <n v="5"/>
    <x v="5"/>
  </r>
  <r>
    <x v="0"/>
    <s v="三戸郡新郷村"/>
    <x v="40"/>
    <x v="12"/>
    <n v="4"/>
    <n v="6.06"/>
    <n v="1"/>
    <n v="2.38"/>
    <n v="1"/>
    <n v="5"/>
    <x v="0"/>
  </r>
  <r>
    <x v="0"/>
    <s v="三戸郡新郷村"/>
    <x v="40"/>
    <x v="13"/>
    <n v="2"/>
    <n v="3.03"/>
    <n v="1"/>
    <n v="2.38"/>
    <n v="1"/>
    <n v="5"/>
    <x v="0"/>
  </r>
  <r>
    <x v="0"/>
    <s v="三戸郡新郷村"/>
    <x v="40"/>
    <x v="14"/>
    <n v="1"/>
    <n v="1.52"/>
    <n v="1"/>
    <n v="2.38"/>
    <n v="0"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4"/>
  </r>
  <r>
    <x v="0"/>
    <x v="0"/>
    <x v="0"/>
    <x v="11"/>
    <x v="11"/>
    <x v="11"/>
    <x v="11"/>
    <x v="11"/>
    <x v="11"/>
    <x v="11"/>
    <x v="11"/>
    <x v="11"/>
    <x v="11"/>
    <x v="4"/>
  </r>
  <r>
    <x v="0"/>
    <x v="0"/>
    <x v="0"/>
    <x v="12"/>
    <x v="12"/>
    <x v="12"/>
    <x v="12"/>
    <x v="12"/>
    <x v="12"/>
    <x v="12"/>
    <x v="12"/>
    <x v="12"/>
    <x v="12"/>
    <x v="5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3"/>
    <x v="1"/>
  </r>
  <r>
    <x v="0"/>
    <x v="0"/>
    <x v="0"/>
    <x v="15"/>
    <x v="15"/>
    <x v="15"/>
    <x v="15"/>
    <x v="15"/>
    <x v="15"/>
    <x v="15"/>
    <x v="15"/>
    <x v="15"/>
    <x v="14"/>
    <x v="4"/>
  </r>
  <r>
    <x v="0"/>
    <x v="0"/>
    <x v="0"/>
    <x v="16"/>
    <x v="16"/>
    <x v="16"/>
    <x v="16"/>
    <x v="16"/>
    <x v="16"/>
    <x v="16"/>
    <x v="16"/>
    <x v="16"/>
    <x v="15"/>
    <x v="1"/>
  </r>
  <r>
    <x v="0"/>
    <x v="0"/>
    <x v="0"/>
    <x v="17"/>
    <x v="17"/>
    <x v="17"/>
    <x v="17"/>
    <x v="17"/>
    <x v="17"/>
    <x v="17"/>
    <x v="17"/>
    <x v="17"/>
    <x v="16"/>
    <x v="6"/>
  </r>
  <r>
    <x v="0"/>
    <x v="0"/>
    <x v="0"/>
    <x v="18"/>
    <x v="18"/>
    <x v="18"/>
    <x v="18"/>
    <x v="18"/>
    <x v="18"/>
    <x v="18"/>
    <x v="18"/>
    <x v="18"/>
    <x v="17"/>
    <x v="1"/>
  </r>
  <r>
    <x v="0"/>
    <x v="0"/>
    <x v="0"/>
    <x v="19"/>
    <x v="19"/>
    <x v="19"/>
    <x v="19"/>
    <x v="19"/>
    <x v="19"/>
    <x v="19"/>
    <x v="19"/>
    <x v="19"/>
    <x v="18"/>
    <x v="1"/>
  </r>
  <r>
    <x v="0"/>
    <x v="1"/>
    <x v="1"/>
    <x v="1"/>
    <x v="1"/>
    <x v="1"/>
    <x v="0"/>
    <x v="10"/>
    <x v="20"/>
    <x v="20"/>
    <x v="20"/>
    <x v="20"/>
    <x v="19"/>
    <x v="1"/>
  </r>
  <r>
    <x v="0"/>
    <x v="1"/>
    <x v="1"/>
    <x v="0"/>
    <x v="0"/>
    <x v="0"/>
    <x v="1"/>
    <x v="20"/>
    <x v="21"/>
    <x v="21"/>
    <x v="21"/>
    <x v="21"/>
    <x v="20"/>
    <x v="1"/>
  </r>
  <r>
    <x v="0"/>
    <x v="1"/>
    <x v="1"/>
    <x v="3"/>
    <x v="3"/>
    <x v="3"/>
    <x v="2"/>
    <x v="21"/>
    <x v="22"/>
    <x v="22"/>
    <x v="22"/>
    <x v="22"/>
    <x v="21"/>
    <x v="1"/>
  </r>
  <r>
    <x v="0"/>
    <x v="1"/>
    <x v="1"/>
    <x v="2"/>
    <x v="2"/>
    <x v="2"/>
    <x v="3"/>
    <x v="22"/>
    <x v="23"/>
    <x v="23"/>
    <x v="23"/>
    <x v="23"/>
    <x v="22"/>
    <x v="4"/>
  </r>
  <r>
    <x v="0"/>
    <x v="1"/>
    <x v="1"/>
    <x v="4"/>
    <x v="4"/>
    <x v="4"/>
    <x v="4"/>
    <x v="23"/>
    <x v="24"/>
    <x v="24"/>
    <x v="24"/>
    <x v="20"/>
    <x v="19"/>
    <x v="4"/>
  </r>
  <r>
    <x v="0"/>
    <x v="1"/>
    <x v="1"/>
    <x v="5"/>
    <x v="5"/>
    <x v="5"/>
    <x v="5"/>
    <x v="24"/>
    <x v="25"/>
    <x v="25"/>
    <x v="25"/>
    <x v="24"/>
    <x v="23"/>
    <x v="1"/>
  </r>
  <r>
    <x v="0"/>
    <x v="1"/>
    <x v="1"/>
    <x v="6"/>
    <x v="6"/>
    <x v="6"/>
    <x v="6"/>
    <x v="25"/>
    <x v="26"/>
    <x v="26"/>
    <x v="26"/>
    <x v="25"/>
    <x v="24"/>
    <x v="1"/>
  </r>
  <r>
    <x v="0"/>
    <x v="1"/>
    <x v="1"/>
    <x v="8"/>
    <x v="8"/>
    <x v="8"/>
    <x v="7"/>
    <x v="26"/>
    <x v="27"/>
    <x v="27"/>
    <x v="27"/>
    <x v="26"/>
    <x v="25"/>
    <x v="1"/>
  </r>
  <r>
    <x v="0"/>
    <x v="1"/>
    <x v="1"/>
    <x v="7"/>
    <x v="7"/>
    <x v="7"/>
    <x v="8"/>
    <x v="27"/>
    <x v="28"/>
    <x v="28"/>
    <x v="28"/>
    <x v="27"/>
    <x v="26"/>
    <x v="7"/>
  </r>
  <r>
    <x v="0"/>
    <x v="1"/>
    <x v="1"/>
    <x v="11"/>
    <x v="11"/>
    <x v="11"/>
    <x v="9"/>
    <x v="28"/>
    <x v="29"/>
    <x v="29"/>
    <x v="29"/>
    <x v="28"/>
    <x v="27"/>
    <x v="1"/>
  </r>
  <r>
    <x v="0"/>
    <x v="1"/>
    <x v="1"/>
    <x v="14"/>
    <x v="14"/>
    <x v="14"/>
    <x v="10"/>
    <x v="29"/>
    <x v="30"/>
    <x v="30"/>
    <x v="30"/>
    <x v="29"/>
    <x v="28"/>
    <x v="1"/>
  </r>
  <r>
    <x v="0"/>
    <x v="1"/>
    <x v="1"/>
    <x v="10"/>
    <x v="10"/>
    <x v="10"/>
    <x v="11"/>
    <x v="30"/>
    <x v="31"/>
    <x v="31"/>
    <x v="31"/>
    <x v="30"/>
    <x v="29"/>
    <x v="1"/>
  </r>
  <r>
    <x v="0"/>
    <x v="1"/>
    <x v="1"/>
    <x v="9"/>
    <x v="9"/>
    <x v="9"/>
    <x v="12"/>
    <x v="31"/>
    <x v="32"/>
    <x v="32"/>
    <x v="32"/>
    <x v="29"/>
    <x v="28"/>
    <x v="1"/>
  </r>
  <r>
    <x v="0"/>
    <x v="1"/>
    <x v="1"/>
    <x v="15"/>
    <x v="15"/>
    <x v="15"/>
    <x v="13"/>
    <x v="32"/>
    <x v="33"/>
    <x v="33"/>
    <x v="33"/>
    <x v="31"/>
    <x v="1"/>
    <x v="1"/>
  </r>
  <r>
    <x v="0"/>
    <x v="1"/>
    <x v="1"/>
    <x v="18"/>
    <x v="18"/>
    <x v="18"/>
    <x v="14"/>
    <x v="33"/>
    <x v="12"/>
    <x v="34"/>
    <x v="34"/>
    <x v="32"/>
    <x v="30"/>
    <x v="1"/>
  </r>
  <r>
    <x v="0"/>
    <x v="1"/>
    <x v="1"/>
    <x v="12"/>
    <x v="12"/>
    <x v="12"/>
    <x v="15"/>
    <x v="34"/>
    <x v="34"/>
    <x v="35"/>
    <x v="35"/>
    <x v="33"/>
    <x v="31"/>
    <x v="1"/>
  </r>
  <r>
    <x v="0"/>
    <x v="1"/>
    <x v="1"/>
    <x v="19"/>
    <x v="19"/>
    <x v="19"/>
    <x v="16"/>
    <x v="35"/>
    <x v="35"/>
    <x v="36"/>
    <x v="36"/>
    <x v="31"/>
    <x v="1"/>
    <x v="1"/>
  </r>
  <r>
    <x v="0"/>
    <x v="1"/>
    <x v="1"/>
    <x v="13"/>
    <x v="13"/>
    <x v="13"/>
    <x v="17"/>
    <x v="36"/>
    <x v="36"/>
    <x v="19"/>
    <x v="37"/>
    <x v="34"/>
    <x v="32"/>
    <x v="1"/>
  </r>
  <r>
    <x v="0"/>
    <x v="1"/>
    <x v="1"/>
    <x v="16"/>
    <x v="16"/>
    <x v="16"/>
    <x v="18"/>
    <x v="37"/>
    <x v="37"/>
    <x v="37"/>
    <x v="38"/>
    <x v="35"/>
    <x v="33"/>
    <x v="1"/>
  </r>
  <r>
    <x v="0"/>
    <x v="1"/>
    <x v="1"/>
    <x v="20"/>
    <x v="20"/>
    <x v="20"/>
    <x v="19"/>
    <x v="38"/>
    <x v="17"/>
    <x v="38"/>
    <x v="39"/>
    <x v="36"/>
    <x v="34"/>
    <x v="1"/>
  </r>
  <r>
    <x v="0"/>
    <x v="2"/>
    <x v="2"/>
    <x v="0"/>
    <x v="0"/>
    <x v="0"/>
    <x v="0"/>
    <x v="39"/>
    <x v="38"/>
    <x v="39"/>
    <x v="40"/>
    <x v="37"/>
    <x v="35"/>
    <x v="1"/>
  </r>
  <r>
    <x v="0"/>
    <x v="2"/>
    <x v="2"/>
    <x v="1"/>
    <x v="1"/>
    <x v="1"/>
    <x v="1"/>
    <x v="40"/>
    <x v="39"/>
    <x v="40"/>
    <x v="41"/>
    <x v="38"/>
    <x v="36"/>
    <x v="1"/>
  </r>
  <r>
    <x v="0"/>
    <x v="2"/>
    <x v="2"/>
    <x v="2"/>
    <x v="2"/>
    <x v="2"/>
    <x v="2"/>
    <x v="41"/>
    <x v="40"/>
    <x v="41"/>
    <x v="42"/>
    <x v="39"/>
    <x v="37"/>
    <x v="1"/>
  </r>
  <r>
    <x v="0"/>
    <x v="2"/>
    <x v="2"/>
    <x v="3"/>
    <x v="3"/>
    <x v="3"/>
    <x v="3"/>
    <x v="42"/>
    <x v="41"/>
    <x v="42"/>
    <x v="43"/>
    <x v="40"/>
    <x v="38"/>
    <x v="1"/>
  </r>
  <r>
    <x v="0"/>
    <x v="2"/>
    <x v="2"/>
    <x v="4"/>
    <x v="4"/>
    <x v="4"/>
    <x v="4"/>
    <x v="43"/>
    <x v="42"/>
    <x v="43"/>
    <x v="44"/>
    <x v="41"/>
    <x v="39"/>
    <x v="1"/>
  </r>
  <r>
    <x v="0"/>
    <x v="2"/>
    <x v="2"/>
    <x v="5"/>
    <x v="5"/>
    <x v="5"/>
    <x v="5"/>
    <x v="44"/>
    <x v="43"/>
    <x v="44"/>
    <x v="45"/>
    <x v="42"/>
    <x v="21"/>
    <x v="1"/>
  </r>
  <r>
    <x v="0"/>
    <x v="2"/>
    <x v="2"/>
    <x v="7"/>
    <x v="7"/>
    <x v="7"/>
    <x v="6"/>
    <x v="33"/>
    <x v="44"/>
    <x v="45"/>
    <x v="46"/>
    <x v="43"/>
    <x v="40"/>
    <x v="2"/>
  </r>
  <r>
    <x v="0"/>
    <x v="2"/>
    <x v="2"/>
    <x v="9"/>
    <x v="9"/>
    <x v="9"/>
    <x v="7"/>
    <x v="45"/>
    <x v="45"/>
    <x v="46"/>
    <x v="47"/>
    <x v="38"/>
    <x v="36"/>
    <x v="1"/>
  </r>
  <r>
    <x v="0"/>
    <x v="2"/>
    <x v="2"/>
    <x v="12"/>
    <x v="12"/>
    <x v="12"/>
    <x v="8"/>
    <x v="46"/>
    <x v="46"/>
    <x v="47"/>
    <x v="12"/>
    <x v="44"/>
    <x v="41"/>
    <x v="0"/>
  </r>
  <r>
    <x v="0"/>
    <x v="2"/>
    <x v="2"/>
    <x v="11"/>
    <x v="11"/>
    <x v="11"/>
    <x v="9"/>
    <x v="47"/>
    <x v="47"/>
    <x v="48"/>
    <x v="48"/>
    <x v="45"/>
    <x v="42"/>
    <x v="4"/>
  </r>
  <r>
    <x v="0"/>
    <x v="2"/>
    <x v="2"/>
    <x v="10"/>
    <x v="10"/>
    <x v="10"/>
    <x v="10"/>
    <x v="48"/>
    <x v="48"/>
    <x v="49"/>
    <x v="49"/>
    <x v="46"/>
    <x v="43"/>
    <x v="1"/>
  </r>
  <r>
    <x v="0"/>
    <x v="2"/>
    <x v="2"/>
    <x v="6"/>
    <x v="6"/>
    <x v="6"/>
    <x v="11"/>
    <x v="49"/>
    <x v="49"/>
    <x v="50"/>
    <x v="50"/>
    <x v="47"/>
    <x v="44"/>
    <x v="1"/>
  </r>
  <r>
    <x v="0"/>
    <x v="2"/>
    <x v="2"/>
    <x v="14"/>
    <x v="14"/>
    <x v="14"/>
    <x v="12"/>
    <x v="50"/>
    <x v="50"/>
    <x v="51"/>
    <x v="51"/>
    <x v="48"/>
    <x v="45"/>
    <x v="1"/>
  </r>
  <r>
    <x v="0"/>
    <x v="2"/>
    <x v="2"/>
    <x v="8"/>
    <x v="8"/>
    <x v="8"/>
    <x v="13"/>
    <x v="51"/>
    <x v="51"/>
    <x v="52"/>
    <x v="52"/>
    <x v="49"/>
    <x v="46"/>
    <x v="1"/>
  </r>
  <r>
    <x v="0"/>
    <x v="2"/>
    <x v="2"/>
    <x v="13"/>
    <x v="13"/>
    <x v="13"/>
    <x v="14"/>
    <x v="52"/>
    <x v="52"/>
    <x v="53"/>
    <x v="53"/>
    <x v="50"/>
    <x v="47"/>
    <x v="1"/>
  </r>
  <r>
    <x v="0"/>
    <x v="2"/>
    <x v="2"/>
    <x v="15"/>
    <x v="15"/>
    <x v="15"/>
    <x v="15"/>
    <x v="53"/>
    <x v="53"/>
    <x v="54"/>
    <x v="54"/>
    <x v="51"/>
    <x v="48"/>
    <x v="1"/>
  </r>
  <r>
    <x v="0"/>
    <x v="2"/>
    <x v="2"/>
    <x v="21"/>
    <x v="21"/>
    <x v="21"/>
    <x v="16"/>
    <x v="54"/>
    <x v="54"/>
    <x v="55"/>
    <x v="55"/>
    <x v="50"/>
    <x v="47"/>
    <x v="1"/>
  </r>
  <r>
    <x v="0"/>
    <x v="2"/>
    <x v="2"/>
    <x v="17"/>
    <x v="17"/>
    <x v="17"/>
    <x v="17"/>
    <x v="55"/>
    <x v="55"/>
    <x v="56"/>
    <x v="56"/>
    <x v="52"/>
    <x v="49"/>
    <x v="1"/>
  </r>
  <r>
    <x v="0"/>
    <x v="2"/>
    <x v="2"/>
    <x v="18"/>
    <x v="18"/>
    <x v="18"/>
    <x v="18"/>
    <x v="56"/>
    <x v="56"/>
    <x v="57"/>
    <x v="57"/>
    <x v="53"/>
    <x v="50"/>
    <x v="1"/>
  </r>
  <r>
    <x v="0"/>
    <x v="2"/>
    <x v="2"/>
    <x v="22"/>
    <x v="22"/>
    <x v="22"/>
    <x v="19"/>
    <x v="57"/>
    <x v="57"/>
    <x v="58"/>
    <x v="58"/>
    <x v="54"/>
    <x v="51"/>
    <x v="1"/>
  </r>
  <r>
    <x v="0"/>
    <x v="3"/>
    <x v="3"/>
    <x v="1"/>
    <x v="1"/>
    <x v="1"/>
    <x v="0"/>
    <x v="58"/>
    <x v="58"/>
    <x v="59"/>
    <x v="59"/>
    <x v="55"/>
    <x v="52"/>
    <x v="1"/>
  </r>
  <r>
    <x v="0"/>
    <x v="3"/>
    <x v="3"/>
    <x v="0"/>
    <x v="0"/>
    <x v="0"/>
    <x v="1"/>
    <x v="59"/>
    <x v="59"/>
    <x v="60"/>
    <x v="60"/>
    <x v="56"/>
    <x v="53"/>
    <x v="1"/>
  </r>
  <r>
    <x v="0"/>
    <x v="3"/>
    <x v="3"/>
    <x v="3"/>
    <x v="3"/>
    <x v="3"/>
    <x v="2"/>
    <x v="60"/>
    <x v="60"/>
    <x v="61"/>
    <x v="61"/>
    <x v="57"/>
    <x v="54"/>
    <x v="1"/>
  </r>
  <r>
    <x v="0"/>
    <x v="3"/>
    <x v="3"/>
    <x v="2"/>
    <x v="2"/>
    <x v="2"/>
    <x v="3"/>
    <x v="61"/>
    <x v="61"/>
    <x v="62"/>
    <x v="62"/>
    <x v="58"/>
    <x v="55"/>
    <x v="4"/>
  </r>
  <r>
    <x v="0"/>
    <x v="3"/>
    <x v="3"/>
    <x v="4"/>
    <x v="4"/>
    <x v="4"/>
    <x v="4"/>
    <x v="62"/>
    <x v="62"/>
    <x v="63"/>
    <x v="63"/>
    <x v="45"/>
    <x v="17"/>
    <x v="1"/>
  </r>
  <r>
    <x v="0"/>
    <x v="3"/>
    <x v="3"/>
    <x v="7"/>
    <x v="7"/>
    <x v="7"/>
    <x v="5"/>
    <x v="63"/>
    <x v="63"/>
    <x v="64"/>
    <x v="64"/>
    <x v="59"/>
    <x v="56"/>
    <x v="4"/>
  </r>
  <r>
    <x v="0"/>
    <x v="3"/>
    <x v="3"/>
    <x v="5"/>
    <x v="5"/>
    <x v="5"/>
    <x v="6"/>
    <x v="64"/>
    <x v="64"/>
    <x v="65"/>
    <x v="65"/>
    <x v="60"/>
    <x v="57"/>
    <x v="1"/>
  </r>
  <r>
    <x v="0"/>
    <x v="3"/>
    <x v="3"/>
    <x v="6"/>
    <x v="6"/>
    <x v="6"/>
    <x v="7"/>
    <x v="65"/>
    <x v="65"/>
    <x v="66"/>
    <x v="48"/>
    <x v="61"/>
    <x v="6"/>
    <x v="1"/>
  </r>
  <r>
    <x v="0"/>
    <x v="3"/>
    <x v="3"/>
    <x v="10"/>
    <x v="10"/>
    <x v="10"/>
    <x v="8"/>
    <x v="44"/>
    <x v="66"/>
    <x v="67"/>
    <x v="66"/>
    <x v="62"/>
    <x v="58"/>
    <x v="1"/>
  </r>
  <r>
    <x v="0"/>
    <x v="3"/>
    <x v="3"/>
    <x v="8"/>
    <x v="8"/>
    <x v="8"/>
    <x v="9"/>
    <x v="66"/>
    <x v="67"/>
    <x v="68"/>
    <x v="67"/>
    <x v="63"/>
    <x v="59"/>
    <x v="1"/>
  </r>
  <r>
    <x v="0"/>
    <x v="3"/>
    <x v="3"/>
    <x v="9"/>
    <x v="9"/>
    <x v="9"/>
    <x v="10"/>
    <x v="67"/>
    <x v="68"/>
    <x v="69"/>
    <x v="68"/>
    <x v="45"/>
    <x v="17"/>
    <x v="1"/>
  </r>
  <r>
    <x v="0"/>
    <x v="3"/>
    <x v="3"/>
    <x v="11"/>
    <x v="11"/>
    <x v="11"/>
    <x v="11"/>
    <x v="68"/>
    <x v="69"/>
    <x v="70"/>
    <x v="69"/>
    <x v="36"/>
    <x v="60"/>
    <x v="1"/>
  </r>
  <r>
    <x v="0"/>
    <x v="3"/>
    <x v="3"/>
    <x v="12"/>
    <x v="12"/>
    <x v="12"/>
    <x v="12"/>
    <x v="69"/>
    <x v="70"/>
    <x v="47"/>
    <x v="70"/>
    <x v="64"/>
    <x v="61"/>
    <x v="8"/>
  </r>
  <r>
    <x v="0"/>
    <x v="3"/>
    <x v="3"/>
    <x v="14"/>
    <x v="14"/>
    <x v="14"/>
    <x v="13"/>
    <x v="70"/>
    <x v="34"/>
    <x v="71"/>
    <x v="71"/>
    <x v="65"/>
    <x v="62"/>
    <x v="1"/>
  </r>
  <r>
    <x v="0"/>
    <x v="3"/>
    <x v="3"/>
    <x v="15"/>
    <x v="15"/>
    <x v="15"/>
    <x v="14"/>
    <x v="71"/>
    <x v="71"/>
    <x v="72"/>
    <x v="72"/>
    <x v="66"/>
    <x v="63"/>
    <x v="4"/>
  </r>
  <r>
    <x v="0"/>
    <x v="3"/>
    <x v="3"/>
    <x v="16"/>
    <x v="16"/>
    <x v="16"/>
    <x v="15"/>
    <x v="72"/>
    <x v="72"/>
    <x v="73"/>
    <x v="73"/>
    <x v="41"/>
    <x v="64"/>
    <x v="1"/>
  </r>
  <r>
    <x v="0"/>
    <x v="3"/>
    <x v="3"/>
    <x v="18"/>
    <x v="18"/>
    <x v="18"/>
    <x v="16"/>
    <x v="73"/>
    <x v="53"/>
    <x v="12"/>
    <x v="74"/>
    <x v="67"/>
    <x v="65"/>
    <x v="1"/>
  </r>
  <r>
    <x v="0"/>
    <x v="3"/>
    <x v="3"/>
    <x v="13"/>
    <x v="13"/>
    <x v="13"/>
    <x v="17"/>
    <x v="74"/>
    <x v="73"/>
    <x v="74"/>
    <x v="75"/>
    <x v="68"/>
    <x v="66"/>
    <x v="1"/>
  </r>
  <r>
    <x v="0"/>
    <x v="3"/>
    <x v="3"/>
    <x v="19"/>
    <x v="19"/>
    <x v="19"/>
    <x v="18"/>
    <x v="75"/>
    <x v="55"/>
    <x v="75"/>
    <x v="76"/>
    <x v="69"/>
    <x v="67"/>
    <x v="1"/>
  </r>
  <r>
    <x v="0"/>
    <x v="3"/>
    <x v="3"/>
    <x v="23"/>
    <x v="23"/>
    <x v="23"/>
    <x v="18"/>
    <x v="75"/>
    <x v="55"/>
    <x v="76"/>
    <x v="38"/>
    <x v="38"/>
    <x v="68"/>
    <x v="4"/>
  </r>
  <r>
    <x v="0"/>
    <x v="4"/>
    <x v="4"/>
    <x v="1"/>
    <x v="1"/>
    <x v="1"/>
    <x v="0"/>
    <x v="76"/>
    <x v="74"/>
    <x v="77"/>
    <x v="77"/>
    <x v="70"/>
    <x v="69"/>
    <x v="1"/>
  </r>
  <r>
    <x v="0"/>
    <x v="4"/>
    <x v="4"/>
    <x v="0"/>
    <x v="0"/>
    <x v="0"/>
    <x v="1"/>
    <x v="37"/>
    <x v="75"/>
    <x v="78"/>
    <x v="78"/>
    <x v="71"/>
    <x v="70"/>
    <x v="1"/>
  </r>
  <r>
    <x v="0"/>
    <x v="4"/>
    <x v="4"/>
    <x v="2"/>
    <x v="2"/>
    <x v="2"/>
    <x v="2"/>
    <x v="77"/>
    <x v="76"/>
    <x v="54"/>
    <x v="79"/>
    <x v="59"/>
    <x v="71"/>
    <x v="1"/>
  </r>
  <r>
    <x v="0"/>
    <x v="4"/>
    <x v="4"/>
    <x v="3"/>
    <x v="3"/>
    <x v="3"/>
    <x v="3"/>
    <x v="78"/>
    <x v="77"/>
    <x v="79"/>
    <x v="80"/>
    <x v="46"/>
    <x v="72"/>
    <x v="1"/>
  </r>
  <r>
    <x v="0"/>
    <x v="4"/>
    <x v="4"/>
    <x v="6"/>
    <x v="6"/>
    <x v="6"/>
    <x v="4"/>
    <x v="79"/>
    <x v="78"/>
    <x v="73"/>
    <x v="81"/>
    <x v="30"/>
    <x v="73"/>
    <x v="1"/>
  </r>
  <r>
    <x v="0"/>
    <x v="4"/>
    <x v="4"/>
    <x v="5"/>
    <x v="5"/>
    <x v="5"/>
    <x v="5"/>
    <x v="80"/>
    <x v="79"/>
    <x v="80"/>
    <x v="82"/>
    <x v="50"/>
    <x v="74"/>
    <x v="1"/>
  </r>
  <r>
    <x v="0"/>
    <x v="4"/>
    <x v="4"/>
    <x v="4"/>
    <x v="4"/>
    <x v="4"/>
    <x v="6"/>
    <x v="81"/>
    <x v="80"/>
    <x v="81"/>
    <x v="83"/>
    <x v="72"/>
    <x v="11"/>
    <x v="1"/>
  </r>
  <r>
    <x v="0"/>
    <x v="4"/>
    <x v="4"/>
    <x v="9"/>
    <x v="9"/>
    <x v="9"/>
    <x v="7"/>
    <x v="82"/>
    <x v="81"/>
    <x v="82"/>
    <x v="84"/>
    <x v="73"/>
    <x v="75"/>
    <x v="1"/>
  </r>
  <r>
    <x v="0"/>
    <x v="4"/>
    <x v="4"/>
    <x v="10"/>
    <x v="10"/>
    <x v="10"/>
    <x v="8"/>
    <x v="83"/>
    <x v="82"/>
    <x v="68"/>
    <x v="85"/>
    <x v="74"/>
    <x v="76"/>
    <x v="1"/>
  </r>
  <r>
    <x v="0"/>
    <x v="4"/>
    <x v="4"/>
    <x v="13"/>
    <x v="13"/>
    <x v="13"/>
    <x v="9"/>
    <x v="84"/>
    <x v="83"/>
    <x v="83"/>
    <x v="86"/>
    <x v="71"/>
    <x v="70"/>
    <x v="1"/>
  </r>
  <r>
    <x v="0"/>
    <x v="4"/>
    <x v="4"/>
    <x v="7"/>
    <x v="7"/>
    <x v="7"/>
    <x v="10"/>
    <x v="85"/>
    <x v="84"/>
    <x v="84"/>
    <x v="50"/>
    <x v="71"/>
    <x v="70"/>
    <x v="6"/>
  </r>
  <r>
    <x v="0"/>
    <x v="4"/>
    <x v="4"/>
    <x v="11"/>
    <x v="11"/>
    <x v="11"/>
    <x v="11"/>
    <x v="86"/>
    <x v="85"/>
    <x v="58"/>
    <x v="54"/>
    <x v="70"/>
    <x v="69"/>
    <x v="1"/>
  </r>
  <r>
    <x v="0"/>
    <x v="4"/>
    <x v="4"/>
    <x v="12"/>
    <x v="12"/>
    <x v="12"/>
    <x v="12"/>
    <x v="87"/>
    <x v="86"/>
    <x v="85"/>
    <x v="87"/>
    <x v="75"/>
    <x v="77"/>
    <x v="1"/>
  </r>
  <r>
    <x v="0"/>
    <x v="4"/>
    <x v="4"/>
    <x v="8"/>
    <x v="8"/>
    <x v="8"/>
    <x v="13"/>
    <x v="88"/>
    <x v="87"/>
    <x v="86"/>
    <x v="88"/>
    <x v="76"/>
    <x v="78"/>
    <x v="1"/>
  </r>
  <r>
    <x v="0"/>
    <x v="4"/>
    <x v="4"/>
    <x v="19"/>
    <x v="19"/>
    <x v="19"/>
    <x v="14"/>
    <x v="89"/>
    <x v="88"/>
    <x v="87"/>
    <x v="89"/>
    <x v="73"/>
    <x v="75"/>
    <x v="1"/>
  </r>
  <r>
    <x v="0"/>
    <x v="4"/>
    <x v="4"/>
    <x v="17"/>
    <x v="17"/>
    <x v="17"/>
    <x v="15"/>
    <x v="90"/>
    <x v="89"/>
    <x v="12"/>
    <x v="8"/>
    <x v="71"/>
    <x v="70"/>
    <x v="1"/>
  </r>
  <r>
    <x v="0"/>
    <x v="4"/>
    <x v="4"/>
    <x v="21"/>
    <x v="21"/>
    <x v="21"/>
    <x v="16"/>
    <x v="91"/>
    <x v="90"/>
    <x v="58"/>
    <x v="54"/>
    <x v="71"/>
    <x v="70"/>
    <x v="1"/>
  </r>
  <r>
    <x v="0"/>
    <x v="4"/>
    <x v="4"/>
    <x v="24"/>
    <x v="24"/>
    <x v="24"/>
    <x v="17"/>
    <x v="92"/>
    <x v="91"/>
    <x v="87"/>
    <x v="89"/>
    <x v="71"/>
    <x v="70"/>
    <x v="1"/>
  </r>
  <r>
    <x v="0"/>
    <x v="4"/>
    <x v="4"/>
    <x v="15"/>
    <x v="15"/>
    <x v="15"/>
    <x v="17"/>
    <x v="92"/>
    <x v="91"/>
    <x v="35"/>
    <x v="90"/>
    <x v="73"/>
    <x v="75"/>
    <x v="1"/>
  </r>
  <r>
    <x v="0"/>
    <x v="4"/>
    <x v="4"/>
    <x v="16"/>
    <x v="16"/>
    <x v="16"/>
    <x v="19"/>
    <x v="93"/>
    <x v="92"/>
    <x v="88"/>
    <x v="91"/>
    <x v="77"/>
    <x v="79"/>
    <x v="1"/>
  </r>
  <r>
    <x v="0"/>
    <x v="4"/>
    <x v="4"/>
    <x v="23"/>
    <x v="23"/>
    <x v="23"/>
    <x v="19"/>
    <x v="93"/>
    <x v="92"/>
    <x v="86"/>
    <x v="88"/>
    <x v="73"/>
    <x v="75"/>
    <x v="1"/>
  </r>
  <r>
    <x v="0"/>
    <x v="4"/>
    <x v="4"/>
    <x v="14"/>
    <x v="14"/>
    <x v="14"/>
    <x v="19"/>
    <x v="93"/>
    <x v="92"/>
    <x v="57"/>
    <x v="92"/>
    <x v="71"/>
    <x v="70"/>
    <x v="1"/>
  </r>
  <r>
    <x v="0"/>
    <x v="5"/>
    <x v="5"/>
    <x v="1"/>
    <x v="1"/>
    <x v="1"/>
    <x v="0"/>
    <x v="94"/>
    <x v="93"/>
    <x v="89"/>
    <x v="93"/>
    <x v="50"/>
    <x v="80"/>
    <x v="1"/>
  </r>
  <r>
    <x v="0"/>
    <x v="5"/>
    <x v="5"/>
    <x v="0"/>
    <x v="0"/>
    <x v="0"/>
    <x v="1"/>
    <x v="95"/>
    <x v="38"/>
    <x v="90"/>
    <x v="94"/>
    <x v="78"/>
    <x v="81"/>
    <x v="1"/>
  </r>
  <r>
    <x v="0"/>
    <x v="5"/>
    <x v="5"/>
    <x v="2"/>
    <x v="2"/>
    <x v="2"/>
    <x v="2"/>
    <x v="47"/>
    <x v="94"/>
    <x v="91"/>
    <x v="95"/>
    <x v="79"/>
    <x v="82"/>
    <x v="1"/>
  </r>
  <r>
    <x v="0"/>
    <x v="5"/>
    <x v="5"/>
    <x v="4"/>
    <x v="4"/>
    <x v="4"/>
    <x v="3"/>
    <x v="96"/>
    <x v="95"/>
    <x v="92"/>
    <x v="3"/>
    <x v="80"/>
    <x v="83"/>
    <x v="1"/>
  </r>
  <r>
    <x v="0"/>
    <x v="5"/>
    <x v="5"/>
    <x v="3"/>
    <x v="3"/>
    <x v="3"/>
    <x v="3"/>
    <x v="96"/>
    <x v="95"/>
    <x v="18"/>
    <x v="96"/>
    <x v="81"/>
    <x v="84"/>
    <x v="1"/>
  </r>
  <r>
    <x v="0"/>
    <x v="5"/>
    <x v="5"/>
    <x v="5"/>
    <x v="5"/>
    <x v="5"/>
    <x v="5"/>
    <x v="75"/>
    <x v="96"/>
    <x v="93"/>
    <x v="97"/>
    <x v="82"/>
    <x v="85"/>
    <x v="1"/>
  </r>
  <r>
    <x v="0"/>
    <x v="5"/>
    <x v="5"/>
    <x v="6"/>
    <x v="6"/>
    <x v="6"/>
    <x v="6"/>
    <x v="77"/>
    <x v="97"/>
    <x v="94"/>
    <x v="98"/>
    <x v="83"/>
    <x v="86"/>
    <x v="1"/>
  </r>
  <r>
    <x v="0"/>
    <x v="5"/>
    <x v="5"/>
    <x v="13"/>
    <x v="13"/>
    <x v="13"/>
    <x v="7"/>
    <x v="97"/>
    <x v="98"/>
    <x v="55"/>
    <x v="99"/>
    <x v="70"/>
    <x v="87"/>
    <x v="1"/>
  </r>
  <r>
    <x v="0"/>
    <x v="5"/>
    <x v="5"/>
    <x v="12"/>
    <x v="12"/>
    <x v="12"/>
    <x v="8"/>
    <x v="98"/>
    <x v="82"/>
    <x v="47"/>
    <x v="100"/>
    <x v="84"/>
    <x v="88"/>
    <x v="1"/>
  </r>
  <r>
    <x v="0"/>
    <x v="5"/>
    <x v="5"/>
    <x v="11"/>
    <x v="11"/>
    <x v="11"/>
    <x v="9"/>
    <x v="99"/>
    <x v="66"/>
    <x v="76"/>
    <x v="101"/>
    <x v="85"/>
    <x v="89"/>
    <x v="1"/>
  </r>
  <r>
    <x v="0"/>
    <x v="5"/>
    <x v="5"/>
    <x v="9"/>
    <x v="9"/>
    <x v="9"/>
    <x v="9"/>
    <x v="99"/>
    <x v="66"/>
    <x v="72"/>
    <x v="102"/>
    <x v="30"/>
    <x v="90"/>
    <x v="1"/>
  </r>
  <r>
    <x v="0"/>
    <x v="5"/>
    <x v="5"/>
    <x v="7"/>
    <x v="7"/>
    <x v="7"/>
    <x v="11"/>
    <x v="100"/>
    <x v="99"/>
    <x v="95"/>
    <x v="103"/>
    <x v="72"/>
    <x v="91"/>
    <x v="1"/>
  </r>
  <r>
    <x v="0"/>
    <x v="5"/>
    <x v="5"/>
    <x v="10"/>
    <x v="10"/>
    <x v="10"/>
    <x v="12"/>
    <x v="101"/>
    <x v="100"/>
    <x v="96"/>
    <x v="104"/>
    <x v="77"/>
    <x v="92"/>
    <x v="1"/>
  </r>
  <r>
    <x v="0"/>
    <x v="5"/>
    <x v="5"/>
    <x v="8"/>
    <x v="8"/>
    <x v="8"/>
    <x v="13"/>
    <x v="102"/>
    <x v="101"/>
    <x v="84"/>
    <x v="105"/>
    <x v="62"/>
    <x v="93"/>
    <x v="1"/>
  </r>
  <r>
    <x v="0"/>
    <x v="5"/>
    <x v="5"/>
    <x v="14"/>
    <x v="14"/>
    <x v="14"/>
    <x v="14"/>
    <x v="103"/>
    <x v="35"/>
    <x v="37"/>
    <x v="106"/>
    <x v="73"/>
    <x v="94"/>
    <x v="1"/>
  </r>
  <r>
    <x v="0"/>
    <x v="5"/>
    <x v="5"/>
    <x v="15"/>
    <x v="15"/>
    <x v="15"/>
    <x v="15"/>
    <x v="84"/>
    <x v="102"/>
    <x v="34"/>
    <x v="107"/>
    <x v="70"/>
    <x v="87"/>
    <x v="1"/>
  </r>
  <r>
    <x v="0"/>
    <x v="5"/>
    <x v="5"/>
    <x v="17"/>
    <x v="17"/>
    <x v="17"/>
    <x v="16"/>
    <x v="104"/>
    <x v="103"/>
    <x v="97"/>
    <x v="108"/>
    <x v="86"/>
    <x v="95"/>
    <x v="1"/>
  </r>
  <r>
    <x v="0"/>
    <x v="5"/>
    <x v="5"/>
    <x v="24"/>
    <x v="24"/>
    <x v="24"/>
    <x v="17"/>
    <x v="87"/>
    <x v="104"/>
    <x v="34"/>
    <x v="107"/>
    <x v="77"/>
    <x v="92"/>
    <x v="4"/>
  </r>
  <r>
    <x v="0"/>
    <x v="5"/>
    <x v="5"/>
    <x v="16"/>
    <x v="16"/>
    <x v="16"/>
    <x v="17"/>
    <x v="87"/>
    <x v="104"/>
    <x v="98"/>
    <x v="109"/>
    <x v="86"/>
    <x v="95"/>
    <x v="1"/>
  </r>
  <r>
    <x v="0"/>
    <x v="5"/>
    <x v="5"/>
    <x v="20"/>
    <x v="20"/>
    <x v="20"/>
    <x v="17"/>
    <x v="87"/>
    <x v="104"/>
    <x v="99"/>
    <x v="110"/>
    <x v="73"/>
    <x v="94"/>
    <x v="1"/>
  </r>
  <r>
    <x v="0"/>
    <x v="5"/>
    <x v="5"/>
    <x v="19"/>
    <x v="19"/>
    <x v="19"/>
    <x v="17"/>
    <x v="87"/>
    <x v="104"/>
    <x v="87"/>
    <x v="111"/>
    <x v="70"/>
    <x v="87"/>
    <x v="1"/>
  </r>
  <r>
    <x v="0"/>
    <x v="6"/>
    <x v="6"/>
    <x v="1"/>
    <x v="1"/>
    <x v="1"/>
    <x v="0"/>
    <x v="105"/>
    <x v="39"/>
    <x v="100"/>
    <x v="112"/>
    <x v="87"/>
    <x v="96"/>
    <x v="1"/>
  </r>
  <r>
    <x v="0"/>
    <x v="6"/>
    <x v="6"/>
    <x v="0"/>
    <x v="0"/>
    <x v="0"/>
    <x v="1"/>
    <x v="106"/>
    <x v="105"/>
    <x v="101"/>
    <x v="113"/>
    <x v="88"/>
    <x v="97"/>
    <x v="1"/>
  </r>
  <r>
    <x v="0"/>
    <x v="6"/>
    <x v="6"/>
    <x v="3"/>
    <x v="3"/>
    <x v="3"/>
    <x v="2"/>
    <x v="107"/>
    <x v="106"/>
    <x v="102"/>
    <x v="114"/>
    <x v="89"/>
    <x v="98"/>
    <x v="1"/>
  </r>
  <r>
    <x v="0"/>
    <x v="6"/>
    <x v="6"/>
    <x v="2"/>
    <x v="2"/>
    <x v="2"/>
    <x v="3"/>
    <x v="108"/>
    <x v="107"/>
    <x v="48"/>
    <x v="115"/>
    <x v="53"/>
    <x v="99"/>
    <x v="1"/>
  </r>
  <r>
    <x v="0"/>
    <x v="6"/>
    <x v="6"/>
    <x v="5"/>
    <x v="5"/>
    <x v="5"/>
    <x v="4"/>
    <x v="109"/>
    <x v="108"/>
    <x v="76"/>
    <x v="116"/>
    <x v="47"/>
    <x v="100"/>
    <x v="1"/>
  </r>
  <r>
    <x v="0"/>
    <x v="6"/>
    <x v="6"/>
    <x v="4"/>
    <x v="4"/>
    <x v="4"/>
    <x v="5"/>
    <x v="110"/>
    <x v="109"/>
    <x v="103"/>
    <x v="117"/>
    <x v="52"/>
    <x v="101"/>
    <x v="1"/>
  </r>
  <r>
    <x v="0"/>
    <x v="6"/>
    <x v="6"/>
    <x v="6"/>
    <x v="6"/>
    <x v="6"/>
    <x v="6"/>
    <x v="111"/>
    <x v="110"/>
    <x v="37"/>
    <x v="118"/>
    <x v="34"/>
    <x v="102"/>
    <x v="1"/>
  </r>
  <r>
    <x v="0"/>
    <x v="6"/>
    <x v="6"/>
    <x v="10"/>
    <x v="10"/>
    <x v="10"/>
    <x v="6"/>
    <x v="111"/>
    <x v="110"/>
    <x v="103"/>
    <x v="117"/>
    <x v="71"/>
    <x v="103"/>
    <x v="1"/>
  </r>
  <r>
    <x v="0"/>
    <x v="6"/>
    <x v="6"/>
    <x v="9"/>
    <x v="9"/>
    <x v="9"/>
    <x v="8"/>
    <x v="99"/>
    <x v="66"/>
    <x v="94"/>
    <x v="119"/>
    <x v="90"/>
    <x v="104"/>
    <x v="1"/>
  </r>
  <r>
    <x v="0"/>
    <x v="6"/>
    <x v="6"/>
    <x v="7"/>
    <x v="7"/>
    <x v="7"/>
    <x v="9"/>
    <x v="112"/>
    <x v="111"/>
    <x v="96"/>
    <x v="120"/>
    <x v="91"/>
    <x v="105"/>
    <x v="4"/>
  </r>
  <r>
    <x v="0"/>
    <x v="6"/>
    <x v="6"/>
    <x v="11"/>
    <x v="11"/>
    <x v="11"/>
    <x v="10"/>
    <x v="113"/>
    <x v="69"/>
    <x v="104"/>
    <x v="121"/>
    <x v="48"/>
    <x v="106"/>
    <x v="1"/>
  </r>
  <r>
    <x v="0"/>
    <x v="6"/>
    <x v="6"/>
    <x v="13"/>
    <x v="13"/>
    <x v="13"/>
    <x v="11"/>
    <x v="114"/>
    <x v="12"/>
    <x v="105"/>
    <x v="13"/>
    <x v="73"/>
    <x v="107"/>
    <x v="1"/>
  </r>
  <r>
    <x v="0"/>
    <x v="6"/>
    <x v="6"/>
    <x v="15"/>
    <x v="15"/>
    <x v="15"/>
    <x v="12"/>
    <x v="115"/>
    <x v="112"/>
    <x v="106"/>
    <x v="122"/>
    <x v="92"/>
    <x v="108"/>
    <x v="1"/>
  </r>
  <r>
    <x v="0"/>
    <x v="6"/>
    <x v="6"/>
    <x v="8"/>
    <x v="8"/>
    <x v="8"/>
    <x v="13"/>
    <x v="103"/>
    <x v="35"/>
    <x v="98"/>
    <x v="109"/>
    <x v="80"/>
    <x v="44"/>
    <x v="1"/>
  </r>
  <r>
    <x v="0"/>
    <x v="6"/>
    <x v="6"/>
    <x v="12"/>
    <x v="12"/>
    <x v="12"/>
    <x v="14"/>
    <x v="116"/>
    <x v="113"/>
    <x v="47"/>
    <x v="100"/>
    <x v="93"/>
    <x v="109"/>
    <x v="1"/>
  </r>
  <r>
    <x v="0"/>
    <x v="6"/>
    <x v="6"/>
    <x v="14"/>
    <x v="14"/>
    <x v="14"/>
    <x v="15"/>
    <x v="82"/>
    <x v="114"/>
    <x v="68"/>
    <x v="123"/>
    <x v="71"/>
    <x v="103"/>
    <x v="1"/>
  </r>
  <r>
    <x v="0"/>
    <x v="6"/>
    <x v="6"/>
    <x v="25"/>
    <x v="25"/>
    <x v="25"/>
    <x v="16"/>
    <x v="117"/>
    <x v="115"/>
    <x v="98"/>
    <x v="109"/>
    <x v="75"/>
    <x v="51"/>
    <x v="1"/>
  </r>
  <r>
    <x v="0"/>
    <x v="6"/>
    <x v="6"/>
    <x v="24"/>
    <x v="24"/>
    <x v="24"/>
    <x v="17"/>
    <x v="84"/>
    <x v="102"/>
    <x v="75"/>
    <x v="124"/>
    <x v="73"/>
    <x v="107"/>
    <x v="1"/>
  </r>
  <r>
    <x v="0"/>
    <x v="6"/>
    <x v="6"/>
    <x v="17"/>
    <x v="17"/>
    <x v="17"/>
    <x v="17"/>
    <x v="84"/>
    <x v="102"/>
    <x v="38"/>
    <x v="125"/>
    <x v="72"/>
    <x v="110"/>
    <x v="1"/>
  </r>
  <r>
    <x v="0"/>
    <x v="6"/>
    <x v="6"/>
    <x v="16"/>
    <x v="16"/>
    <x v="16"/>
    <x v="19"/>
    <x v="85"/>
    <x v="116"/>
    <x v="57"/>
    <x v="126"/>
    <x v="30"/>
    <x v="111"/>
    <x v="1"/>
  </r>
  <r>
    <x v="0"/>
    <x v="6"/>
    <x v="6"/>
    <x v="23"/>
    <x v="23"/>
    <x v="23"/>
    <x v="19"/>
    <x v="85"/>
    <x v="116"/>
    <x v="58"/>
    <x v="127"/>
    <x v="50"/>
    <x v="14"/>
    <x v="1"/>
  </r>
  <r>
    <x v="0"/>
    <x v="6"/>
    <x v="6"/>
    <x v="21"/>
    <x v="21"/>
    <x v="21"/>
    <x v="19"/>
    <x v="85"/>
    <x v="116"/>
    <x v="84"/>
    <x v="105"/>
    <x v="72"/>
    <x v="110"/>
    <x v="1"/>
  </r>
  <r>
    <x v="0"/>
    <x v="7"/>
    <x v="7"/>
    <x v="1"/>
    <x v="1"/>
    <x v="1"/>
    <x v="0"/>
    <x v="118"/>
    <x v="117"/>
    <x v="107"/>
    <x v="128"/>
    <x v="83"/>
    <x v="112"/>
    <x v="1"/>
  </r>
  <r>
    <x v="0"/>
    <x v="7"/>
    <x v="7"/>
    <x v="0"/>
    <x v="0"/>
    <x v="0"/>
    <x v="1"/>
    <x v="119"/>
    <x v="118"/>
    <x v="108"/>
    <x v="129"/>
    <x v="92"/>
    <x v="113"/>
    <x v="1"/>
  </r>
  <r>
    <x v="0"/>
    <x v="7"/>
    <x v="7"/>
    <x v="2"/>
    <x v="2"/>
    <x v="2"/>
    <x v="2"/>
    <x v="55"/>
    <x v="119"/>
    <x v="109"/>
    <x v="130"/>
    <x v="59"/>
    <x v="114"/>
    <x v="1"/>
  </r>
  <r>
    <x v="0"/>
    <x v="7"/>
    <x v="7"/>
    <x v="5"/>
    <x v="5"/>
    <x v="5"/>
    <x v="3"/>
    <x v="97"/>
    <x v="120"/>
    <x v="84"/>
    <x v="131"/>
    <x v="94"/>
    <x v="115"/>
    <x v="1"/>
  </r>
  <r>
    <x v="0"/>
    <x v="7"/>
    <x v="7"/>
    <x v="3"/>
    <x v="3"/>
    <x v="3"/>
    <x v="4"/>
    <x v="120"/>
    <x v="121"/>
    <x v="52"/>
    <x v="132"/>
    <x v="43"/>
    <x v="116"/>
    <x v="1"/>
  </r>
  <r>
    <x v="0"/>
    <x v="7"/>
    <x v="7"/>
    <x v="7"/>
    <x v="7"/>
    <x v="7"/>
    <x v="5"/>
    <x v="121"/>
    <x v="122"/>
    <x v="18"/>
    <x v="133"/>
    <x v="87"/>
    <x v="117"/>
    <x v="1"/>
  </r>
  <r>
    <x v="0"/>
    <x v="7"/>
    <x v="7"/>
    <x v="4"/>
    <x v="4"/>
    <x v="4"/>
    <x v="6"/>
    <x v="113"/>
    <x v="123"/>
    <x v="73"/>
    <x v="134"/>
    <x v="75"/>
    <x v="19"/>
    <x v="1"/>
  </r>
  <r>
    <x v="0"/>
    <x v="7"/>
    <x v="7"/>
    <x v="10"/>
    <x v="10"/>
    <x v="10"/>
    <x v="7"/>
    <x v="122"/>
    <x v="124"/>
    <x v="73"/>
    <x v="134"/>
    <x v="95"/>
    <x v="118"/>
    <x v="1"/>
  </r>
  <r>
    <x v="0"/>
    <x v="7"/>
    <x v="7"/>
    <x v="6"/>
    <x v="6"/>
    <x v="6"/>
    <x v="8"/>
    <x v="116"/>
    <x v="125"/>
    <x v="97"/>
    <x v="135"/>
    <x v="92"/>
    <x v="113"/>
    <x v="1"/>
  </r>
  <r>
    <x v="0"/>
    <x v="7"/>
    <x v="7"/>
    <x v="8"/>
    <x v="8"/>
    <x v="8"/>
    <x v="9"/>
    <x v="123"/>
    <x v="126"/>
    <x v="58"/>
    <x v="136"/>
    <x v="78"/>
    <x v="119"/>
    <x v="1"/>
  </r>
  <r>
    <x v="0"/>
    <x v="7"/>
    <x v="7"/>
    <x v="15"/>
    <x v="15"/>
    <x v="15"/>
    <x v="10"/>
    <x v="83"/>
    <x v="101"/>
    <x v="98"/>
    <x v="137"/>
    <x v="30"/>
    <x v="120"/>
    <x v="1"/>
  </r>
  <r>
    <x v="0"/>
    <x v="7"/>
    <x v="7"/>
    <x v="13"/>
    <x v="13"/>
    <x v="13"/>
    <x v="11"/>
    <x v="124"/>
    <x v="127"/>
    <x v="106"/>
    <x v="138"/>
    <x v="70"/>
    <x v="121"/>
    <x v="1"/>
  </r>
  <r>
    <x v="0"/>
    <x v="7"/>
    <x v="7"/>
    <x v="11"/>
    <x v="11"/>
    <x v="11"/>
    <x v="12"/>
    <x v="117"/>
    <x v="50"/>
    <x v="84"/>
    <x v="131"/>
    <x v="87"/>
    <x v="117"/>
    <x v="1"/>
  </r>
  <r>
    <x v="0"/>
    <x v="7"/>
    <x v="7"/>
    <x v="9"/>
    <x v="9"/>
    <x v="9"/>
    <x v="13"/>
    <x v="125"/>
    <x v="128"/>
    <x v="84"/>
    <x v="131"/>
    <x v="86"/>
    <x v="122"/>
    <x v="1"/>
  </r>
  <r>
    <x v="0"/>
    <x v="7"/>
    <x v="7"/>
    <x v="12"/>
    <x v="12"/>
    <x v="12"/>
    <x v="13"/>
    <x v="125"/>
    <x v="128"/>
    <x v="85"/>
    <x v="87"/>
    <x v="90"/>
    <x v="123"/>
    <x v="4"/>
  </r>
  <r>
    <x v="0"/>
    <x v="7"/>
    <x v="7"/>
    <x v="17"/>
    <x v="17"/>
    <x v="17"/>
    <x v="15"/>
    <x v="104"/>
    <x v="129"/>
    <x v="99"/>
    <x v="139"/>
    <x v="72"/>
    <x v="79"/>
    <x v="1"/>
  </r>
  <r>
    <x v="0"/>
    <x v="7"/>
    <x v="7"/>
    <x v="14"/>
    <x v="14"/>
    <x v="14"/>
    <x v="16"/>
    <x v="87"/>
    <x v="73"/>
    <x v="97"/>
    <x v="135"/>
    <x v="77"/>
    <x v="124"/>
    <x v="1"/>
  </r>
  <r>
    <x v="0"/>
    <x v="7"/>
    <x v="7"/>
    <x v="23"/>
    <x v="23"/>
    <x v="23"/>
    <x v="17"/>
    <x v="88"/>
    <x v="130"/>
    <x v="57"/>
    <x v="140"/>
    <x v="70"/>
    <x v="121"/>
    <x v="1"/>
  </r>
  <r>
    <x v="0"/>
    <x v="7"/>
    <x v="7"/>
    <x v="18"/>
    <x v="18"/>
    <x v="18"/>
    <x v="18"/>
    <x v="90"/>
    <x v="131"/>
    <x v="85"/>
    <x v="87"/>
    <x v="87"/>
    <x v="117"/>
    <x v="1"/>
  </r>
  <r>
    <x v="0"/>
    <x v="7"/>
    <x v="7"/>
    <x v="26"/>
    <x v="26"/>
    <x v="26"/>
    <x v="19"/>
    <x v="91"/>
    <x v="132"/>
    <x v="86"/>
    <x v="141"/>
    <x v="72"/>
    <x v="79"/>
    <x v="1"/>
  </r>
  <r>
    <x v="0"/>
    <x v="7"/>
    <x v="7"/>
    <x v="27"/>
    <x v="27"/>
    <x v="27"/>
    <x v="19"/>
    <x v="91"/>
    <x v="132"/>
    <x v="35"/>
    <x v="142"/>
    <x v="86"/>
    <x v="122"/>
    <x v="1"/>
  </r>
  <r>
    <x v="0"/>
    <x v="8"/>
    <x v="8"/>
    <x v="1"/>
    <x v="1"/>
    <x v="1"/>
    <x v="0"/>
    <x v="126"/>
    <x v="133"/>
    <x v="110"/>
    <x v="143"/>
    <x v="87"/>
    <x v="125"/>
    <x v="1"/>
  </r>
  <r>
    <x v="0"/>
    <x v="8"/>
    <x v="8"/>
    <x v="0"/>
    <x v="0"/>
    <x v="0"/>
    <x v="1"/>
    <x v="106"/>
    <x v="134"/>
    <x v="111"/>
    <x v="144"/>
    <x v="92"/>
    <x v="126"/>
    <x v="1"/>
  </r>
  <r>
    <x v="0"/>
    <x v="8"/>
    <x v="8"/>
    <x v="2"/>
    <x v="2"/>
    <x v="2"/>
    <x v="2"/>
    <x v="127"/>
    <x v="135"/>
    <x v="103"/>
    <x v="145"/>
    <x v="53"/>
    <x v="127"/>
    <x v="1"/>
  </r>
  <r>
    <x v="0"/>
    <x v="8"/>
    <x v="8"/>
    <x v="4"/>
    <x v="4"/>
    <x v="4"/>
    <x v="3"/>
    <x v="109"/>
    <x v="136"/>
    <x v="112"/>
    <x v="146"/>
    <x v="48"/>
    <x v="24"/>
    <x v="1"/>
  </r>
  <r>
    <x v="0"/>
    <x v="8"/>
    <x v="8"/>
    <x v="5"/>
    <x v="5"/>
    <x v="5"/>
    <x v="4"/>
    <x v="128"/>
    <x v="137"/>
    <x v="113"/>
    <x v="147"/>
    <x v="34"/>
    <x v="128"/>
    <x v="1"/>
  </r>
  <r>
    <x v="0"/>
    <x v="8"/>
    <x v="8"/>
    <x v="3"/>
    <x v="3"/>
    <x v="3"/>
    <x v="4"/>
    <x v="128"/>
    <x v="137"/>
    <x v="114"/>
    <x v="148"/>
    <x v="65"/>
    <x v="129"/>
    <x v="1"/>
  </r>
  <r>
    <x v="0"/>
    <x v="8"/>
    <x v="8"/>
    <x v="7"/>
    <x v="7"/>
    <x v="7"/>
    <x v="6"/>
    <x v="129"/>
    <x v="138"/>
    <x v="115"/>
    <x v="149"/>
    <x v="73"/>
    <x v="62"/>
    <x v="1"/>
  </r>
  <r>
    <x v="0"/>
    <x v="8"/>
    <x v="8"/>
    <x v="6"/>
    <x v="6"/>
    <x v="6"/>
    <x v="7"/>
    <x v="99"/>
    <x v="139"/>
    <x v="96"/>
    <x v="150"/>
    <x v="50"/>
    <x v="130"/>
    <x v="1"/>
  </r>
  <r>
    <x v="0"/>
    <x v="8"/>
    <x v="8"/>
    <x v="9"/>
    <x v="9"/>
    <x v="9"/>
    <x v="8"/>
    <x v="112"/>
    <x v="140"/>
    <x v="94"/>
    <x v="151"/>
    <x v="30"/>
    <x v="131"/>
    <x v="1"/>
  </r>
  <r>
    <x v="0"/>
    <x v="8"/>
    <x v="8"/>
    <x v="11"/>
    <x v="11"/>
    <x v="11"/>
    <x v="9"/>
    <x v="130"/>
    <x v="141"/>
    <x v="36"/>
    <x v="53"/>
    <x v="78"/>
    <x v="132"/>
    <x v="1"/>
  </r>
  <r>
    <x v="0"/>
    <x v="8"/>
    <x v="8"/>
    <x v="8"/>
    <x v="8"/>
    <x v="8"/>
    <x v="10"/>
    <x v="79"/>
    <x v="68"/>
    <x v="37"/>
    <x v="152"/>
    <x v="96"/>
    <x v="133"/>
    <x v="1"/>
  </r>
  <r>
    <x v="0"/>
    <x v="8"/>
    <x v="8"/>
    <x v="10"/>
    <x v="10"/>
    <x v="10"/>
    <x v="11"/>
    <x v="131"/>
    <x v="50"/>
    <x v="93"/>
    <x v="153"/>
    <x v="95"/>
    <x v="134"/>
    <x v="1"/>
  </r>
  <r>
    <x v="0"/>
    <x v="8"/>
    <x v="8"/>
    <x v="21"/>
    <x v="21"/>
    <x v="21"/>
    <x v="12"/>
    <x v="82"/>
    <x v="142"/>
    <x v="104"/>
    <x v="11"/>
    <x v="86"/>
    <x v="135"/>
    <x v="1"/>
  </r>
  <r>
    <x v="0"/>
    <x v="8"/>
    <x v="8"/>
    <x v="13"/>
    <x v="13"/>
    <x v="13"/>
    <x v="13"/>
    <x v="132"/>
    <x v="143"/>
    <x v="82"/>
    <x v="154"/>
    <x v="91"/>
    <x v="56"/>
    <x v="1"/>
  </r>
  <r>
    <x v="0"/>
    <x v="8"/>
    <x v="8"/>
    <x v="12"/>
    <x v="12"/>
    <x v="12"/>
    <x v="14"/>
    <x v="123"/>
    <x v="129"/>
    <x v="85"/>
    <x v="87"/>
    <x v="48"/>
    <x v="24"/>
    <x v="1"/>
  </r>
  <r>
    <x v="0"/>
    <x v="8"/>
    <x v="8"/>
    <x v="14"/>
    <x v="14"/>
    <x v="14"/>
    <x v="15"/>
    <x v="83"/>
    <x v="144"/>
    <x v="104"/>
    <x v="11"/>
    <x v="77"/>
    <x v="105"/>
    <x v="1"/>
  </r>
  <r>
    <x v="0"/>
    <x v="8"/>
    <x v="8"/>
    <x v="17"/>
    <x v="17"/>
    <x v="17"/>
    <x v="16"/>
    <x v="84"/>
    <x v="89"/>
    <x v="34"/>
    <x v="155"/>
    <x v="70"/>
    <x v="136"/>
    <x v="1"/>
  </r>
  <r>
    <x v="0"/>
    <x v="8"/>
    <x v="8"/>
    <x v="23"/>
    <x v="23"/>
    <x v="23"/>
    <x v="17"/>
    <x v="133"/>
    <x v="19"/>
    <x v="87"/>
    <x v="156"/>
    <x v="46"/>
    <x v="137"/>
    <x v="1"/>
  </r>
  <r>
    <x v="0"/>
    <x v="8"/>
    <x v="8"/>
    <x v="15"/>
    <x v="15"/>
    <x v="15"/>
    <x v="17"/>
    <x v="133"/>
    <x v="19"/>
    <x v="99"/>
    <x v="157"/>
    <x v="72"/>
    <x v="138"/>
    <x v="1"/>
  </r>
  <r>
    <x v="0"/>
    <x v="8"/>
    <x v="8"/>
    <x v="16"/>
    <x v="16"/>
    <x v="16"/>
    <x v="19"/>
    <x v="86"/>
    <x v="145"/>
    <x v="57"/>
    <x v="158"/>
    <x v="46"/>
    <x v="137"/>
    <x v="1"/>
  </r>
  <r>
    <x v="0"/>
    <x v="8"/>
    <x v="8"/>
    <x v="28"/>
    <x v="28"/>
    <x v="28"/>
    <x v="19"/>
    <x v="86"/>
    <x v="145"/>
    <x v="88"/>
    <x v="159"/>
    <x v="76"/>
    <x v="139"/>
    <x v="1"/>
  </r>
  <r>
    <x v="0"/>
    <x v="9"/>
    <x v="9"/>
    <x v="0"/>
    <x v="0"/>
    <x v="0"/>
    <x v="0"/>
    <x v="134"/>
    <x v="133"/>
    <x v="116"/>
    <x v="160"/>
    <x v="95"/>
    <x v="140"/>
    <x v="1"/>
  </r>
  <r>
    <x v="0"/>
    <x v="9"/>
    <x v="9"/>
    <x v="2"/>
    <x v="2"/>
    <x v="2"/>
    <x v="1"/>
    <x v="53"/>
    <x v="146"/>
    <x v="114"/>
    <x v="161"/>
    <x v="62"/>
    <x v="141"/>
    <x v="1"/>
  </r>
  <r>
    <x v="0"/>
    <x v="9"/>
    <x v="9"/>
    <x v="5"/>
    <x v="5"/>
    <x v="5"/>
    <x v="2"/>
    <x v="57"/>
    <x v="94"/>
    <x v="37"/>
    <x v="162"/>
    <x v="62"/>
    <x v="141"/>
    <x v="1"/>
  </r>
  <r>
    <x v="0"/>
    <x v="9"/>
    <x v="9"/>
    <x v="1"/>
    <x v="1"/>
    <x v="1"/>
    <x v="2"/>
    <x v="57"/>
    <x v="94"/>
    <x v="117"/>
    <x v="163"/>
    <x v="71"/>
    <x v="142"/>
    <x v="1"/>
  </r>
  <r>
    <x v="0"/>
    <x v="9"/>
    <x v="9"/>
    <x v="4"/>
    <x v="4"/>
    <x v="4"/>
    <x v="4"/>
    <x v="112"/>
    <x v="147"/>
    <x v="118"/>
    <x v="164"/>
    <x v="86"/>
    <x v="143"/>
    <x v="1"/>
  </r>
  <r>
    <x v="0"/>
    <x v="9"/>
    <x v="9"/>
    <x v="6"/>
    <x v="6"/>
    <x v="6"/>
    <x v="5"/>
    <x v="135"/>
    <x v="148"/>
    <x v="73"/>
    <x v="165"/>
    <x v="46"/>
    <x v="144"/>
    <x v="1"/>
  </r>
  <r>
    <x v="0"/>
    <x v="9"/>
    <x v="9"/>
    <x v="13"/>
    <x v="13"/>
    <x v="13"/>
    <x v="6"/>
    <x v="131"/>
    <x v="149"/>
    <x v="54"/>
    <x v="166"/>
    <x v="97"/>
    <x v="145"/>
    <x v="1"/>
  </r>
  <r>
    <x v="0"/>
    <x v="9"/>
    <x v="9"/>
    <x v="9"/>
    <x v="9"/>
    <x v="9"/>
    <x v="7"/>
    <x v="123"/>
    <x v="150"/>
    <x v="104"/>
    <x v="167"/>
    <x v="91"/>
    <x v="146"/>
    <x v="1"/>
  </r>
  <r>
    <x v="0"/>
    <x v="9"/>
    <x v="9"/>
    <x v="8"/>
    <x v="8"/>
    <x v="8"/>
    <x v="8"/>
    <x v="136"/>
    <x v="151"/>
    <x v="52"/>
    <x v="168"/>
    <x v="91"/>
    <x v="146"/>
    <x v="1"/>
  </r>
  <r>
    <x v="0"/>
    <x v="9"/>
    <x v="9"/>
    <x v="11"/>
    <x v="11"/>
    <x v="11"/>
    <x v="8"/>
    <x v="136"/>
    <x v="151"/>
    <x v="12"/>
    <x v="169"/>
    <x v="75"/>
    <x v="147"/>
    <x v="1"/>
  </r>
  <r>
    <x v="0"/>
    <x v="9"/>
    <x v="9"/>
    <x v="10"/>
    <x v="10"/>
    <x v="10"/>
    <x v="10"/>
    <x v="104"/>
    <x v="152"/>
    <x v="83"/>
    <x v="170"/>
    <x v="74"/>
    <x v="148"/>
    <x v="1"/>
  </r>
  <r>
    <x v="0"/>
    <x v="9"/>
    <x v="9"/>
    <x v="7"/>
    <x v="7"/>
    <x v="7"/>
    <x v="11"/>
    <x v="86"/>
    <x v="153"/>
    <x v="38"/>
    <x v="171"/>
    <x v="71"/>
    <x v="142"/>
    <x v="1"/>
  </r>
  <r>
    <x v="0"/>
    <x v="9"/>
    <x v="9"/>
    <x v="3"/>
    <x v="3"/>
    <x v="3"/>
    <x v="12"/>
    <x v="87"/>
    <x v="154"/>
    <x v="12"/>
    <x v="169"/>
    <x v="72"/>
    <x v="149"/>
    <x v="1"/>
  </r>
  <r>
    <x v="0"/>
    <x v="9"/>
    <x v="9"/>
    <x v="12"/>
    <x v="12"/>
    <x v="12"/>
    <x v="12"/>
    <x v="87"/>
    <x v="154"/>
    <x v="47"/>
    <x v="172"/>
    <x v="76"/>
    <x v="150"/>
    <x v="1"/>
  </r>
  <r>
    <x v="0"/>
    <x v="9"/>
    <x v="9"/>
    <x v="24"/>
    <x v="24"/>
    <x v="24"/>
    <x v="14"/>
    <x v="91"/>
    <x v="155"/>
    <x v="47"/>
    <x v="172"/>
    <x v="98"/>
    <x v="151"/>
    <x v="1"/>
  </r>
  <r>
    <x v="0"/>
    <x v="9"/>
    <x v="9"/>
    <x v="16"/>
    <x v="16"/>
    <x v="16"/>
    <x v="15"/>
    <x v="93"/>
    <x v="156"/>
    <x v="47"/>
    <x v="172"/>
    <x v="86"/>
    <x v="143"/>
    <x v="1"/>
  </r>
  <r>
    <x v="0"/>
    <x v="9"/>
    <x v="9"/>
    <x v="15"/>
    <x v="15"/>
    <x v="15"/>
    <x v="15"/>
    <x v="93"/>
    <x v="156"/>
    <x v="57"/>
    <x v="173"/>
    <x v="71"/>
    <x v="142"/>
    <x v="1"/>
  </r>
  <r>
    <x v="0"/>
    <x v="9"/>
    <x v="9"/>
    <x v="20"/>
    <x v="20"/>
    <x v="20"/>
    <x v="17"/>
    <x v="137"/>
    <x v="157"/>
    <x v="35"/>
    <x v="38"/>
    <x v="71"/>
    <x v="142"/>
    <x v="1"/>
  </r>
  <r>
    <x v="0"/>
    <x v="9"/>
    <x v="9"/>
    <x v="23"/>
    <x v="23"/>
    <x v="23"/>
    <x v="18"/>
    <x v="138"/>
    <x v="158"/>
    <x v="35"/>
    <x v="38"/>
    <x v="95"/>
    <x v="140"/>
    <x v="1"/>
  </r>
  <r>
    <x v="0"/>
    <x v="9"/>
    <x v="9"/>
    <x v="29"/>
    <x v="29"/>
    <x v="29"/>
    <x v="19"/>
    <x v="139"/>
    <x v="159"/>
    <x v="88"/>
    <x v="174"/>
    <x v="74"/>
    <x v="148"/>
    <x v="1"/>
  </r>
  <r>
    <x v="0"/>
    <x v="9"/>
    <x v="9"/>
    <x v="30"/>
    <x v="30"/>
    <x v="30"/>
    <x v="19"/>
    <x v="139"/>
    <x v="159"/>
    <x v="88"/>
    <x v="174"/>
    <x v="74"/>
    <x v="148"/>
    <x v="1"/>
  </r>
  <r>
    <x v="0"/>
    <x v="9"/>
    <x v="9"/>
    <x v="19"/>
    <x v="19"/>
    <x v="19"/>
    <x v="19"/>
    <x v="139"/>
    <x v="159"/>
    <x v="47"/>
    <x v="172"/>
    <x v="71"/>
    <x v="142"/>
    <x v="1"/>
  </r>
  <r>
    <x v="0"/>
    <x v="9"/>
    <x v="9"/>
    <x v="17"/>
    <x v="17"/>
    <x v="17"/>
    <x v="19"/>
    <x v="139"/>
    <x v="159"/>
    <x v="88"/>
    <x v="174"/>
    <x v="74"/>
    <x v="148"/>
    <x v="1"/>
  </r>
  <r>
    <x v="0"/>
    <x v="10"/>
    <x v="10"/>
    <x v="0"/>
    <x v="0"/>
    <x v="0"/>
    <x v="0"/>
    <x v="110"/>
    <x v="160"/>
    <x v="119"/>
    <x v="175"/>
    <x v="77"/>
    <x v="152"/>
    <x v="7"/>
  </r>
  <r>
    <x v="0"/>
    <x v="10"/>
    <x v="10"/>
    <x v="1"/>
    <x v="1"/>
    <x v="1"/>
    <x v="1"/>
    <x v="140"/>
    <x v="161"/>
    <x v="51"/>
    <x v="176"/>
    <x v="71"/>
    <x v="153"/>
    <x v="1"/>
  </r>
  <r>
    <x v="0"/>
    <x v="10"/>
    <x v="10"/>
    <x v="5"/>
    <x v="5"/>
    <x v="5"/>
    <x v="2"/>
    <x v="77"/>
    <x v="162"/>
    <x v="113"/>
    <x v="177"/>
    <x v="80"/>
    <x v="154"/>
    <x v="1"/>
  </r>
  <r>
    <x v="0"/>
    <x v="10"/>
    <x v="10"/>
    <x v="2"/>
    <x v="2"/>
    <x v="2"/>
    <x v="3"/>
    <x v="101"/>
    <x v="147"/>
    <x v="109"/>
    <x v="133"/>
    <x v="76"/>
    <x v="155"/>
    <x v="1"/>
  </r>
  <r>
    <x v="0"/>
    <x v="10"/>
    <x v="10"/>
    <x v="6"/>
    <x v="6"/>
    <x v="6"/>
    <x v="4"/>
    <x v="135"/>
    <x v="163"/>
    <x v="94"/>
    <x v="178"/>
    <x v="72"/>
    <x v="156"/>
    <x v="1"/>
  </r>
  <r>
    <x v="0"/>
    <x v="10"/>
    <x v="10"/>
    <x v="4"/>
    <x v="4"/>
    <x v="4"/>
    <x v="4"/>
    <x v="135"/>
    <x v="163"/>
    <x v="120"/>
    <x v="179"/>
    <x v="73"/>
    <x v="157"/>
    <x v="1"/>
  </r>
  <r>
    <x v="0"/>
    <x v="10"/>
    <x v="10"/>
    <x v="9"/>
    <x v="9"/>
    <x v="9"/>
    <x v="6"/>
    <x v="83"/>
    <x v="164"/>
    <x v="104"/>
    <x v="180"/>
    <x v="77"/>
    <x v="152"/>
    <x v="1"/>
  </r>
  <r>
    <x v="0"/>
    <x v="10"/>
    <x v="10"/>
    <x v="3"/>
    <x v="3"/>
    <x v="3"/>
    <x v="7"/>
    <x v="86"/>
    <x v="165"/>
    <x v="97"/>
    <x v="13"/>
    <x v="91"/>
    <x v="158"/>
    <x v="1"/>
  </r>
  <r>
    <x v="0"/>
    <x v="10"/>
    <x v="10"/>
    <x v="10"/>
    <x v="10"/>
    <x v="10"/>
    <x v="8"/>
    <x v="88"/>
    <x v="11"/>
    <x v="38"/>
    <x v="181"/>
    <x v="97"/>
    <x v="159"/>
    <x v="1"/>
  </r>
  <r>
    <x v="0"/>
    <x v="10"/>
    <x v="10"/>
    <x v="13"/>
    <x v="13"/>
    <x v="13"/>
    <x v="8"/>
    <x v="88"/>
    <x v="11"/>
    <x v="38"/>
    <x v="181"/>
    <x v="97"/>
    <x v="159"/>
    <x v="1"/>
  </r>
  <r>
    <x v="0"/>
    <x v="10"/>
    <x v="10"/>
    <x v="8"/>
    <x v="8"/>
    <x v="8"/>
    <x v="10"/>
    <x v="141"/>
    <x v="154"/>
    <x v="34"/>
    <x v="182"/>
    <x v="71"/>
    <x v="153"/>
    <x v="1"/>
  </r>
  <r>
    <x v="0"/>
    <x v="10"/>
    <x v="10"/>
    <x v="12"/>
    <x v="12"/>
    <x v="12"/>
    <x v="11"/>
    <x v="89"/>
    <x v="166"/>
    <x v="85"/>
    <x v="87"/>
    <x v="87"/>
    <x v="160"/>
    <x v="4"/>
  </r>
  <r>
    <x v="0"/>
    <x v="10"/>
    <x v="10"/>
    <x v="11"/>
    <x v="11"/>
    <x v="11"/>
    <x v="12"/>
    <x v="93"/>
    <x v="167"/>
    <x v="87"/>
    <x v="17"/>
    <x v="95"/>
    <x v="161"/>
    <x v="1"/>
  </r>
  <r>
    <x v="0"/>
    <x v="10"/>
    <x v="10"/>
    <x v="17"/>
    <x v="17"/>
    <x v="17"/>
    <x v="12"/>
    <x v="93"/>
    <x v="167"/>
    <x v="58"/>
    <x v="183"/>
    <x v="97"/>
    <x v="159"/>
    <x v="1"/>
  </r>
  <r>
    <x v="0"/>
    <x v="10"/>
    <x v="10"/>
    <x v="7"/>
    <x v="7"/>
    <x v="7"/>
    <x v="14"/>
    <x v="142"/>
    <x v="168"/>
    <x v="12"/>
    <x v="184"/>
    <x v="99"/>
    <x v="162"/>
    <x v="1"/>
  </r>
  <r>
    <x v="0"/>
    <x v="10"/>
    <x v="10"/>
    <x v="24"/>
    <x v="24"/>
    <x v="24"/>
    <x v="15"/>
    <x v="137"/>
    <x v="169"/>
    <x v="57"/>
    <x v="185"/>
    <x v="97"/>
    <x v="159"/>
    <x v="1"/>
  </r>
  <r>
    <x v="0"/>
    <x v="10"/>
    <x v="10"/>
    <x v="31"/>
    <x v="31"/>
    <x v="31"/>
    <x v="15"/>
    <x v="137"/>
    <x v="169"/>
    <x v="88"/>
    <x v="186"/>
    <x v="95"/>
    <x v="161"/>
    <x v="1"/>
  </r>
  <r>
    <x v="0"/>
    <x v="10"/>
    <x v="10"/>
    <x v="14"/>
    <x v="14"/>
    <x v="14"/>
    <x v="17"/>
    <x v="138"/>
    <x v="104"/>
    <x v="35"/>
    <x v="52"/>
    <x v="95"/>
    <x v="161"/>
    <x v="1"/>
  </r>
  <r>
    <x v="0"/>
    <x v="10"/>
    <x v="10"/>
    <x v="15"/>
    <x v="15"/>
    <x v="15"/>
    <x v="17"/>
    <x v="138"/>
    <x v="104"/>
    <x v="88"/>
    <x v="186"/>
    <x v="97"/>
    <x v="159"/>
    <x v="1"/>
  </r>
  <r>
    <x v="0"/>
    <x v="10"/>
    <x v="10"/>
    <x v="32"/>
    <x v="32"/>
    <x v="32"/>
    <x v="19"/>
    <x v="139"/>
    <x v="170"/>
    <x v="57"/>
    <x v="185"/>
    <x v="99"/>
    <x v="162"/>
    <x v="1"/>
  </r>
  <r>
    <x v="0"/>
    <x v="10"/>
    <x v="10"/>
    <x v="16"/>
    <x v="16"/>
    <x v="16"/>
    <x v="19"/>
    <x v="139"/>
    <x v="170"/>
    <x v="47"/>
    <x v="187"/>
    <x v="71"/>
    <x v="153"/>
    <x v="1"/>
  </r>
  <r>
    <x v="0"/>
    <x v="10"/>
    <x v="10"/>
    <x v="28"/>
    <x v="28"/>
    <x v="28"/>
    <x v="19"/>
    <x v="139"/>
    <x v="170"/>
    <x v="47"/>
    <x v="187"/>
    <x v="71"/>
    <x v="153"/>
    <x v="1"/>
  </r>
  <r>
    <x v="0"/>
    <x v="10"/>
    <x v="10"/>
    <x v="26"/>
    <x v="26"/>
    <x v="26"/>
    <x v="19"/>
    <x v="139"/>
    <x v="170"/>
    <x v="86"/>
    <x v="19"/>
    <x v="97"/>
    <x v="159"/>
    <x v="1"/>
  </r>
  <r>
    <x v="0"/>
    <x v="11"/>
    <x v="11"/>
    <x v="4"/>
    <x v="4"/>
    <x v="4"/>
    <x v="0"/>
    <x v="115"/>
    <x v="171"/>
    <x v="81"/>
    <x v="188"/>
    <x v="77"/>
    <x v="163"/>
    <x v="4"/>
  </r>
  <r>
    <x v="0"/>
    <x v="11"/>
    <x v="11"/>
    <x v="1"/>
    <x v="1"/>
    <x v="1"/>
    <x v="1"/>
    <x v="82"/>
    <x v="172"/>
    <x v="73"/>
    <x v="189"/>
    <x v="99"/>
    <x v="162"/>
    <x v="1"/>
  </r>
  <r>
    <x v="0"/>
    <x v="11"/>
    <x v="11"/>
    <x v="0"/>
    <x v="0"/>
    <x v="0"/>
    <x v="1"/>
    <x v="82"/>
    <x v="172"/>
    <x v="105"/>
    <x v="190"/>
    <x v="74"/>
    <x v="164"/>
    <x v="1"/>
  </r>
  <r>
    <x v="0"/>
    <x v="11"/>
    <x v="11"/>
    <x v="2"/>
    <x v="2"/>
    <x v="2"/>
    <x v="3"/>
    <x v="87"/>
    <x v="173"/>
    <x v="38"/>
    <x v="191"/>
    <x v="95"/>
    <x v="165"/>
    <x v="1"/>
  </r>
  <r>
    <x v="0"/>
    <x v="11"/>
    <x v="11"/>
    <x v="5"/>
    <x v="5"/>
    <x v="5"/>
    <x v="4"/>
    <x v="88"/>
    <x v="174"/>
    <x v="12"/>
    <x v="192"/>
    <x v="86"/>
    <x v="166"/>
    <x v="1"/>
  </r>
  <r>
    <x v="0"/>
    <x v="11"/>
    <x v="11"/>
    <x v="6"/>
    <x v="6"/>
    <x v="6"/>
    <x v="5"/>
    <x v="142"/>
    <x v="27"/>
    <x v="58"/>
    <x v="193"/>
    <x v="74"/>
    <x v="164"/>
    <x v="1"/>
  </r>
  <r>
    <x v="0"/>
    <x v="11"/>
    <x v="11"/>
    <x v="9"/>
    <x v="9"/>
    <x v="9"/>
    <x v="5"/>
    <x v="142"/>
    <x v="27"/>
    <x v="12"/>
    <x v="192"/>
    <x v="99"/>
    <x v="162"/>
    <x v="1"/>
  </r>
  <r>
    <x v="0"/>
    <x v="11"/>
    <x v="11"/>
    <x v="17"/>
    <x v="17"/>
    <x v="17"/>
    <x v="7"/>
    <x v="137"/>
    <x v="175"/>
    <x v="88"/>
    <x v="194"/>
    <x v="99"/>
    <x v="162"/>
    <x v="1"/>
  </r>
  <r>
    <x v="0"/>
    <x v="11"/>
    <x v="11"/>
    <x v="8"/>
    <x v="8"/>
    <x v="8"/>
    <x v="8"/>
    <x v="138"/>
    <x v="176"/>
    <x v="47"/>
    <x v="195"/>
    <x v="77"/>
    <x v="163"/>
    <x v="1"/>
  </r>
  <r>
    <x v="0"/>
    <x v="11"/>
    <x v="11"/>
    <x v="13"/>
    <x v="13"/>
    <x v="13"/>
    <x v="8"/>
    <x v="138"/>
    <x v="176"/>
    <x v="87"/>
    <x v="104"/>
    <x v="99"/>
    <x v="162"/>
    <x v="1"/>
  </r>
  <r>
    <x v="0"/>
    <x v="11"/>
    <x v="11"/>
    <x v="3"/>
    <x v="3"/>
    <x v="3"/>
    <x v="10"/>
    <x v="143"/>
    <x v="177"/>
    <x v="47"/>
    <x v="195"/>
    <x v="97"/>
    <x v="126"/>
    <x v="1"/>
  </r>
  <r>
    <x v="0"/>
    <x v="11"/>
    <x v="11"/>
    <x v="7"/>
    <x v="7"/>
    <x v="7"/>
    <x v="10"/>
    <x v="143"/>
    <x v="177"/>
    <x v="86"/>
    <x v="105"/>
    <x v="99"/>
    <x v="162"/>
    <x v="1"/>
  </r>
  <r>
    <x v="0"/>
    <x v="11"/>
    <x v="11"/>
    <x v="12"/>
    <x v="12"/>
    <x v="12"/>
    <x v="10"/>
    <x v="143"/>
    <x v="177"/>
    <x v="85"/>
    <x v="87"/>
    <x v="71"/>
    <x v="167"/>
    <x v="1"/>
  </r>
  <r>
    <x v="0"/>
    <x v="11"/>
    <x v="11"/>
    <x v="33"/>
    <x v="33"/>
    <x v="33"/>
    <x v="13"/>
    <x v="144"/>
    <x v="116"/>
    <x v="86"/>
    <x v="105"/>
    <x v="74"/>
    <x v="164"/>
    <x v="1"/>
  </r>
  <r>
    <x v="0"/>
    <x v="11"/>
    <x v="11"/>
    <x v="30"/>
    <x v="30"/>
    <x v="30"/>
    <x v="13"/>
    <x v="144"/>
    <x v="116"/>
    <x v="47"/>
    <x v="195"/>
    <x v="97"/>
    <x v="126"/>
    <x v="1"/>
  </r>
  <r>
    <x v="0"/>
    <x v="11"/>
    <x v="11"/>
    <x v="34"/>
    <x v="34"/>
    <x v="34"/>
    <x v="13"/>
    <x v="144"/>
    <x v="116"/>
    <x v="85"/>
    <x v="87"/>
    <x v="74"/>
    <x v="164"/>
    <x v="1"/>
  </r>
  <r>
    <x v="0"/>
    <x v="11"/>
    <x v="11"/>
    <x v="35"/>
    <x v="35"/>
    <x v="35"/>
    <x v="13"/>
    <x v="144"/>
    <x v="116"/>
    <x v="86"/>
    <x v="105"/>
    <x v="74"/>
    <x v="164"/>
    <x v="1"/>
  </r>
  <r>
    <x v="0"/>
    <x v="11"/>
    <x v="11"/>
    <x v="16"/>
    <x v="16"/>
    <x v="16"/>
    <x v="13"/>
    <x v="144"/>
    <x v="116"/>
    <x v="86"/>
    <x v="105"/>
    <x v="74"/>
    <x v="164"/>
    <x v="1"/>
  </r>
  <r>
    <x v="0"/>
    <x v="11"/>
    <x v="11"/>
    <x v="11"/>
    <x v="11"/>
    <x v="11"/>
    <x v="13"/>
    <x v="144"/>
    <x v="116"/>
    <x v="35"/>
    <x v="196"/>
    <x v="99"/>
    <x v="162"/>
    <x v="1"/>
  </r>
  <r>
    <x v="0"/>
    <x v="11"/>
    <x v="11"/>
    <x v="36"/>
    <x v="36"/>
    <x v="36"/>
    <x v="13"/>
    <x v="144"/>
    <x v="116"/>
    <x v="47"/>
    <x v="195"/>
    <x v="97"/>
    <x v="126"/>
    <x v="1"/>
  </r>
  <r>
    <x v="0"/>
    <x v="11"/>
    <x v="11"/>
    <x v="37"/>
    <x v="37"/>
    <x v="37"/>
    <x v="13"/>
    <x v="144"/>
    <x v="116"/>
    <x v="47"/>
    <x v="195"/>
    <x v="97"/>
    <x v="126"/>
    <x v="1"/>
  </r>
  <r>
    <x v="0"/>
    <x v="11"/>
    <x v="11"/>
    <x v="31"/>
    <x v="31"/>
    <x v="31"/>
    <x v="13"/>
    <x v="144"/>
    <x v="116"/>
    <x v="86"/>
    <x v="105"/>
    <x v="74"/>
    <x v="164"/>
    <x v="1"/>
  </r>
  <r>
    <x v="0"/>
    <x v="12"/>
    <x v="12"/>
    <x v="0"/>
    <x v="0"/>
    <x v="0"/>
    <x v="0"/>
    <x v="141"/>
    <x v="178"/>
    <x v="106"/>
    <x v="197"/>
    <x v="99"/>
    <x v="162"/>
    <x v="1"/>
  </r>
  <r>
    <x v="0"/>
    <x v="12"/>
    <x v="12"/>
    <x v="1"/>
    <x v="1"/>
    <x v="1"/>
    <x v="1"/>
    <x v="91"/>
    <x v="179"/>
    <x v="34"/>
    <x v="198"/>
    <x v="99"/>
    <x v="162"/>
    <x v="1"/>
  </r>
  <r>
    <x v="0"/>
    <x v="12"/>
    <x v="12"/>
    <x v="5"/>
    <x v="5"/>
    <x v="5"/>
    <x v="2"/>
    <x v="93"/>
    <x v="180"/>
    <x v="87"/>
    <x v="199"/>
    <x v="95"/>
    <x v="168"/>
    <x v="1"/>
  </r>
  <r>
    <x v="0"/>
    <x v="12"/>
    <x v="12"/>
    <x v="4"/>
    <x v="4"/>
    <x v="4"/>
    <x v="2"/>
    <x v="93"/>
    <x v="180"/>
    <x v="12"/>
    <x v="200"/>
    <x v="74"/>
    <x v="169"/>
    <x v="1"/>
  </r>
  <r>
    <x v="0"/>
    <x v="12"/>
    <x v="12"/>
    <x v="2"/>
    <x v="2"/>
    <x v="2"/>
    <x v="2"/>
    <x v="93"/>
    <x v="180"/>
    <x v="87"/>
    <x v="199"/>
    <x v="97"/>
    <x v="170"/>
    <x v="4"/>
  </r>
  <r>
    <x v="0"/>
    <x v="12"/>
    <x v="12"/>
    <x v="6"/>
    <x v="6"/>
    <x v="6"/>
    <x v="5"/>
    <x v="137"/>
    <x v="181"/>
    <x v="87"/>
    <x v="199"/>
    <x v="74"/>
    <x v="169"/>
    <x v="1"/>
  </r>
  <r>
    <x v="0"/>
    <x v="12"/>
    <x v="12"/>
    <x v="37"/>
    <x v="37"/>
    <x v="37"/>
    <x v="6"/>
    <x v="138"/>
    <x v="182"/>
    <x v="35"/>
    <x v="193"/>
    <x v="74"/>
    <x v="169"/>
    <x v="1"/>
  </r>
  <r>
    <x v="0"/>
    <x v="12"/>
    <x v="12"/>
    <x v="9"/>
    <x v="9"/>
    <x v="9"/>
    <x v="7"/>
    <x v="139"/>
    <x v="183"/>
    <x v="35"/>
    <x v="193"/>
    <x v="97"/>
    <x v="170"/>
    <x v="1"/>
  </r>
  <r>
    <x v="0"/>
    <x v="12"/>
    <x v="12"/>
    <x v="8"/>
    <x v="8"/>
    <x v="8"/>
    <x v="8"/>
    <x v="144"/>
    <x v="175"/>
    <x v="35"/>
    <x v="193"/>
    <x v="99"/>
    <x v="162"/>
    <x v="1"/>
  </r>
  <r>
    <x v="0"/>
    <x v="12"/>
    <x v="12"/>
    <x v="24"/>
    <x v="24"/>
    <x v="24"/>
    <x v="8"/>
    <x v="144"/>
    <x v="175"/>
    <x v="86"/>
    <x v="201"/>
    <x v="74"/>
    <x v="169"/>
    <x v="1"/>
  </r>
  <r>
    <x v="0"/>
    <x v="12"/>
    <x v="12"/>
    <x v="20"/>
    <x v="20"/>
    <x v="20"/>
    <x v="8"/>
    <x v="144"/>
    <x v="175"/>
    <x v="85"/>
    <x v="87"/>
    <x v="95"/>
    <x v="168"/>
    <x v="1"/>
  </r>
  <r>
    <x v="0"/>
    <x v="12"/>
    <x v="12"/>
    <x v="13"/>
    <x v="13"/>
    <x v="13"/>
    <x v="8"/>
    <x v="144"/>
    <x v="175"/>
    <x v="86"/>
    <x v="201"/>
    <x v="74"/>
    <x v="169"/>
    <x v="1"/>
  </r>
  <r>
    <x v="0"/>
    <x v="12"/>
    <x v="12"/>
    <x v="26"/>
    <x v="26"/>
    <x v="26"/>
    <x v="12"/>
    <x v="145"/>
    <x v="184"/>
    <x v="85"/>
    <x v="87"/>
    <x v="74"/>
    <x v="169"/>
    <x v="1"/>
  </r>
  <r>
    <x v="0"/>
    <x v="12"/>
    <x v="12"/>
    <x v="17"/>
    <x v="17"/>
    <x v="17"/>
    <x v="12"/>
    <x v="145"/>
    <x v="184"/>
    <x v="85"/>
    <x v="87"/>
    <x v="74"/>
    <x v="169"/>
    <x v="1"/>
  </r>
  <r>
    <x v="0"/>
    <x v="12"/>
    <x v="12"/>
    <x v="32"/>
    <x v="32"/>
    <x v="32"/>
    <x v="14"/>
    <x v="146"/>
    <x v="185"/>
    <x v="85"/>
    <x v="87"/>
    <x v="99"/>
    <x v="162"/>
    <x v="4"/>
  </r>
  <r>
    <x v="0"/>
    <x v="12"/>
    <x v="12"/>
    <x v="38"/>
    <x v="38"/>
    <x v="38"/>
    <x v="14"/>
    <x v="146"/>
    <x v="185"/>
    <x v="47"/>
    <x v="202"/>
    <x v="99"/>
    <x v="162"/>
    <x v="1"/>
  </r>
  <r>
    <x v="0"/>
    <x v="12"/>
    <x v="12"/>
    <x v="30"/>
    <x v="30"/>
    <x v="30"/>
    <x v="14"/>
    <x v="146"/>
    <x v="185"/>
    <x v="85"/>
    <x v="87"/>
    <x v="74"/>
    <x v="169"/>
    <x v="1"/>
  </r>
  <r>
    <x v="0"/>
    <x v="12"/>
    <x v="12"/>
    <x v="39"/>
    <x v="39"/>
    <x v="39"/>
    <x v="14"/>
    <x v="146"/>
    <x v="185"/>
    <x v="85"/>
    <x v="87"/>
    <x v="74"/>
    <x v="169"/>
    <x v="1"/>
  </r>
  <r>
    <x v="0"/>
    <x v="12"/>
    <x v="12"/>
    <x v="35"/>
    <x v="35"/>
    <x v="35"/>
    <x v="14"/>
    <x v="146"/>
    <x v="185"/>
    <x v="85"/>
    <x v="87"/>
    <x v="74"/>
    <x v="169"/>
    <x v="1"/>
  </r>
  <r>
    <x v="0"/>
    <x v="12"/>
    <x v="12"/>
    <x v="23"/>
    <x v="23"/>
    <x v="23"/>
    <x v="14"/>
    <x v="146"/>
    <x v="185"/>
    <x v="85"/>
    <x v="87"/>
    <x v="74"/>
    <x v="169"/>
    <x v="1"/>
  </r>
  <r>
    <x v="0"/>
    <x v="12"/>
    <x v="12"/>
    <x v="15"/>
    <x v="15"/>
    <x v="15"/>
    <x v="14"/>
    <x v="146"/>
    <x v="185"/>
    <x v="47"/>
    <x v="202"/>
    <x v="99"/>
    <x v="162"/>
    <x v="1"/>
  </r>
  <r>
    <x v="0"/>
    <x v="12"/>
    <x v="12"/>
    <x v="21"/>
    <x v="21"/>
    <x v="21"/>
    <x v="14"/>
    <x v="146"/>
    <x v="185"/>
    <x v="47"/>
    <x v="202"/>
    <x v="99"/>
    <x v="162"/>
    <x v="1"/>
  </r>
  <r>
    <x v="0"/>
    <x v="12"/>
    <x v="12"/>
    <x v="25"/>
    <x v="25"/>
    <x v="25"/>
    <x v="14"/>
    <x v="146"/>
    <x v="185"/>
    <x v="47"/>
    <x v="202"/>
    <x v="99"/>
    <x v="162"/>
    <x v="1"/>
  </r>
  <r>
    <x v="0"/>
    <x v="12"/>
    <x v="12"/>
    <x v="10"/>
    <x v="10"/>
    <x v="10"/>
    <x v="14"/>
    <x v="146"/>
    <x v="185"/>
    <x v="47"/>
    <x v="202"/>
    <x v="99"/>
    <x v="162"/>
    <x v="1"/>
  </r>
  <r>
    <x v="0"/>
    <x v="12"/>
    <x v="12"/>
    <x v="12"/>
    <x v="12"/>
    <x v="12"/>
    <x v="14"/>
    <x v="146"/>
    <x v="185"/>
    <x v="85"/>
    <x v="87"/>
    <x v="99"/>
    <x v="162"/>
    <x v="1"/>
  </r>
  <r>
    <x v="0"/>
    <x v="13"/>
    <x v="13"/>
    <x v="6"/>
    <x v="6"/>
    <x v="6"/>
    <x v="0"/>
    <x v="142"/>
    <x v="186"/>
    <x v="58"/>
    <x v="203"/>
    <x v="74"/>
    <x v="171"/>
    <x v="1"/>
  </r>
  <r>
    <x v="0"/>
    <x v="13"/>
    <x v="13"/>
    <x v="4"/>
    <x v="4"/>
    <x v="4"/>
    <x v="1"/>
    <x v="137"/>
    <x v="187"/>
    <x v="87"/>
    <x v="204"/>
    <x v="74"/>
    <x v="171"/>
    <x v="1"/>
  </r>
  <r>
    <x v="0"/>
    <x v="13"/>
    <x v="13"/>
    <x v="5"/>
    <x v="5"/>
    <x v="5"/>
    <x v="2"/>
    <x v="138"/>
    <x v="188"/>
    <x v="57"/>
    <x v="205"/>
    <x v="74"/>
    <x v="171"/>
    <x v="1"/>
  </r>
  <r>
    <x v="0"/>
    <x v="13"/>
    <x v="13"/>
    <x v="0"/>
    <x v="0"/>
    <x v="0"/>
    <x v="2"/>
    <x v="138"/>
    <x v="188"/>
    <x v="87"/>
    <x v="204"/>
    <x v="99"/>
    <x v="162"/>
    <x v="1"/>
  </r>
  <r>
    <x v="0"/>
    <x v="13"/>
    <x v="13"/>
    <x v="1"/>
    <x v="1"/>
    <x v="1"/>
    <x v="4"/>
    <x v="139"/>
    <x v="189"/>
    <x v="57"/>
    <x v="205"/>
    <x v="99"/>
    <x v="162"/>
    <x v="1"/>
  </r>
  <r>
    <x v="0"/>
    <x v="13"/>
    <x v="13"/>
    <x v="13"/>
    <x v="13"/>
    <x v="13"/>
    <x v="5"/>
    <x v="143"/>
    <x v="60"/>
    <x v="88"/>
    <x v="206"/>
    <x v="99"/>
    <x v="162"/>
    <x v="1"/>
  </r>
  <r>
    <x v="0"/>
    <x v="13"/>
    <x v="13"/>
    <x v="16"/>
    <x v="16"/>
    <x v="16"/>
    <x v="6"/>
    <x v="145"/>
    <x v="190"/>
    <x v="85"/>
    <x v="87"/>
    <x v="97"/>
    <x v="172"/>
    <x v="1"/>
  </r>
  <r>
    <x v="0"/>
    <x v="13"/>
    <x v="13"/>
    <x v="12"/>
    <x v="12"/>
    <x v="12"/>
    <x v="6"/>
    <x v="145"/>
    <x v="190"/>
    <x v="85"/>
    <x v="87"/>
    <x v="97"/>
    <x v="172"/>
    <x v="1"/>
  </r>
  <r>
    <x v="0"/>
    <x v="13"/>
    <x v="13"/>
    <x v="8"/>
    <x v="8"/>
    <x v="8"/>
    <x v="8"/>
    <x v="146"/>
    <x v="13"/>
    <x v="85"/>
    <x v="87"/>
    <x v="74"/>
    <x v="171"/>
    <x v="1"/>
  </r>
  <r>
    <x v="0"/>
    <x v="13"/>
    <x v="13"/>
    <x v="32"/>
    <x v="32"/>
    <x v="32"/>
    <x v="8"/>
    <x v="146"/>
    <x v="13"/>
    <x v="47"/>
    <x v="207"/>
    <x v="99"/>
    <x v="162"/>
    <x v="1"/>
  </r>
  <r>
    <x v="0"/>
    <x v="13"/>
    <x v="13"/>
    <x v="40"/>
    <x v="40"/>
    <x v="40"/>
    <x v="8"/>
    <x v="146"/>
    <x v="13"/>
    <x v="47"/>
    <x v="207"/>
    <x v="99"/>
    <x v="162"/>
    <x v="1"/>
  </r>
  <r>
    <x v="0"/>
    <x v="13"/>
    <x v="13"/>
    <x v="2"/>
    <x v="2"/>
    <x v="2"/>
    <x v="8"/>
    <x v="146"/>
    <x v="13"/>
    <x v="85"/>
    <x v="87"/>
    <x v="74"/>
    <x v="171"/>
    <x v="1"/>
  </r>
  <r>
    <x v="0"/>
    <x v="13"/>
    <x v="13"/>
    <x v="10"/>
    <x v="10"/>
    <x v="10"/>
    <x v="8"/>
    <x v="146"/>
    <x v="13"/>
    <x v="47"/>
    <x v="207"/>
    <x v="99"/>
    <x v="162"/>
    <x v="1"/>
  </r>
  <r>
    <x v="0"/>
    <x v="13"/>
    <x v="13"/>
    <x v="37"/>
    <x v="37"/>
    <x v="37"/>
    <x v="8"/>
    <x v="146"/>
    <x v="13"/>
    <x v="47"/>
    <x v="207"/>
    <x v="99"/>
    <x v="162"/>
    <x v="1"/>
  </r>
  <r>
    <x v="0"/>
    <x v="13"/>
    <x v="13"/>
    <x v="31"/>
    <x v="31"/>
    <x v="31"/>
    <x v="8"/>
    <x v="146"/>
    <x v="13"/>
    <x v="47"/>
    <x v="207"/>
    <x v="99"/>
    <x v="162"/>
    <x v="1"/>
  </r>
  <r>
    <x v="0"/>
    <x v="14"/>
    <x v="14"/>
    <x v="4"/>
    <x v="4"/>
    <x v="4"/>
    <x v="0"/>
    <x v="122"/>
    <x v="191"/>
    <x v="109"/>
    <x v="208"/>
    <x v="74"/>
    <x v="63"/>
    <x v="1"/>
  </r>
  <r>
    <x v="0"/>
    <x v="14"/>
    <x v="14"/>
    <x v="2"/>
    <x v="2"/>
    <x v="2"/>
    <x v="1"/>
    <x v="84"/>
    <x v="192"/>
    <x v="52"/>
    <x v="209"/>
    <x v="77"/>
    <x v="173"/>
    <x v="1"/>
  </r>
  <r>
    <x v="0"/>
    <x v="14"/>
    <x v="14"/>
    <x v="5"/>
    <x v="5"/>
    <x v="5"/>
    <x v="2"/>
    <x v="86"/>
    <x v="193"/>
    <x v="99"/>
    <x v="210"/>
    <x v="86"/>
    <x v="174"/>
    <x v="1"/>
  </r>
  <r>
    <x v="0"/>
    <x v="14"/>
    <x v="14"/>
    <x v="0"/>
    <x v="0"/>
    <x v="0"/>
    <x v="2"/>
    <x v="86"/>
    <x v="193"/>
    <x v="52"/>
    <x v="209"/>
    <x v="99"/>
    <x v="162"/>
    <x v="1"/>
  </r>
  <r>
    <x v="0"/>
    <x v="14"/>
    <x v="14"/>
    <x v="8"/>
    <x v="8"/>
    <x v="8"/>
    <x v="4"/>
    <x v="89"/>
    <x v="194"/>
    <x v="34"/>
    <x v="211"/>
    <x v="97"/>
    <x v="175"/>
    <x v="1"/>
  </r>
  <r>
    <x v="0"/>
    <x v="14"/>
    <x v="14"/>
    <x v="1"/>
    <x v="1"/>
    <x v="1"/>
    <x v="5"/>
    <x v="91"/>
    <x v="195"/>
    <x v="34"/>
    <x v="211"/>
    <x v="99"/>
    <x v="162"/>
    <x v="1"/>
  </r>
  <r>
    <x v="0"/>
    <x v="14"/>
    <x v="14"/>
    <x v="26"/>
    <x v="26"/>
    <x v="26"/>
    <x v="6"/>
    <x v="137"/>
    <x v="196"/>
    <x v="47"/>
    <x v="52"/>
    <x v="91"/>
    <x v="176"/>
    <x v="1"/>
  </r>
  <r>
    <x v="0"/>
    <x v="14"/>
    <x v="14"/>
    <x v="12"/>
    <x v="12"/>
    <x v="12"/>
    <x v="6"/>
    <x v="137"/>
    <x v="196"/>
    <x v="85"/>
    <x v="87"/>
    <x v="77"/>
    <x v="173"/>
    <x v="1"/>
  </r>
  <r>
    <x v="0"/>
    <x v="14"/>
    <x v="14"/>
    <x v="6"/>
    <x v="6"/>
    <x v="6"/>
    <x v="8"/>
    <x v="138"/>
    <x v="141"/>
    <x v="87"/>
    <x v="212"/>
    <x v="99"/>
    <x v="162"/>
    <x v="1"/>
  </r>
  <r>
    <x v="0"/>
    <x v="14"/>
    <x v="14"/>
    <x v="33"/>
    <x v="33"/>
    <x v="33"/>
    <x v="9"/>
    <x v="143"/>
    <x v="197"/>
    <x v="35"/>
    <x v="213"/>
    <x v="74"/>
    <x v="63"/>
    <x v="1"/>
  </r>
  <r>
    <x v="0"/>
    <x v="14"/>
    <x v="14"/>
    <x v="9"/>
    <x v="9"/>
    <x v="9"/>
    <x v="9"/>
    <x v="143"/>
    <x v="197"/>
    <x v="35"/>
    <x v="213"/>
    <x v="74"/>
    <x v="63"/>
    <x v="1"/>
  </r>
  <r>
    <x v="0"/>
    <x v="14"/>
    <x v="14"/>
    <x v="7"/>
    <x v="7"/>
    <x v="7"/>
    <x v="9"/>
    <x v="143"/>
    <x v="197"/>
    <x v="35"/>
    <x v="213"/>
    <x v="99"/>
    <x v="162"/>
    <x v="1"/>
  </r>
  <r>
    <x v="0"/>
    <x v="14"/>
    <x v="14"/>
    <x v="37"/>
    <x v="37"/>
    <x v="37"/>
    <x v="9"/>
    <x v="143"/>
    <x v="197"/>
    <x v="86"/>
    <x v="214"/>
    <x v="97"/>
    <x v="175"/>
    <x v="1"/>
  </r>
  <r>
    <x v="0"/>
    <x v="14"/>
    <x v="14"/>
    <x v="13"/>
    <x v="13"/>
    <x v="13"/>
    <x v="9"/>
    <x v="143"/>
    <x v="197"/>
    <x v="35"/>
    <x v="213"/>
    <x v="74"/>
    <x v="63"/>
    <x v="1"/>
  </r>
  <r>
    <x v="0"/>
    <x v="14"/>
    <x v="14"/>
    <x v="20"/>
    <x v="20"/>
    <x v="20"/>
    <x v="14"/>
    <x v="144"/>
    <x v="198"/>
    <x v="85"/>
    <x v="87"/>
    <x v="95"/>
    <x v="177"/>
    <x v="1"/>
  </r>
  <r>
    <x v="0"/>
    <x v="14"/>
    <x v="14"/>
    <x v="11"/>
    <x v="11"/>
    <x v="11"/>
    <x v="14"/>
    <x v="144"/>
    <x v="198"/>
    <x v="35"/>
    <x v="213"/>
    <x v="99"/>
    <x v="162"/>
    <x v="1"/>
  </r>
  <r>
    <x v="0"/>
    <x v="14"/>
    <x v="14"/>
    <x v="21"/>
    <x v="21"/>
    <x v="21"/>
    <x v="14"/>
    <x v="144"/>
    <x v="198"/>
    <x v="86"/>
    <x v="214"/>
    <x v="74"/>
    <x v="63"/>
    <x v="1"/>
  </r>
  <r>
    <x v="0"/>
    <x v="14"/>
    <x v="14"/>
    <x v="17"/>
    <x v="17"/>
    <x v="17"/>
    <x v="14"/>
    <x v="144"/>
    <x v="198"/>
    <x v="86"/>
    <x v="214"/>
    <x v="99"/>
    <x v="162"/>
    <x v="1"/>
  </r>
  <r>
    <x v="0"/>
    <x v="14"/>
    <x v="14"/>
    <x v="24"/>
    <x v="24"/>
    <x v="24"/>
    <x v="18"/>
    <x v="145"/>
    <x v="199"/>
    <x v="47"/>
    <x v="52"/>
    <x v="74"/>
    <x v="63"/>
    <x v="1"/>
  </r>
  <r>
    <x v="0"/>
    <x v="14"/>
    <x v="14"/>
    <x v="41"/>
    <x v="41"/>
    <x v="41"/>
    <x v="18"/>
    <x v="145"/>
    <x v="199"/>
    <x v="86"/>
    <x v="214"/>
    <x v="99"/>
    <x v="162"/>
    <x v="1"/>
  </r>
  <r>
    <x v="0"/>
    <x v="14"/>
    <x v="14"/>
    <x v="38"/>
    <x v="38"/>
    <x v="38"/>
    <x v="18"/>
    <x v="145"/>
    <x v="199"/>
    <x v="86"/>
    <x v="214"/>
    <x v="99"/>
    <x v="162"/>
    <x v="1"/>
  </r>
  <r>
    <x v="0"/>
    <x v="14"/>
    <x v="14"/>
    <x v="39"/>
    <x v="39"/>
    <x v="39"/>
    <x v="18"/>
    <x v="145"/>
    <x v="199"/>
    <x v="85"/>
    <x v="87"/>
    <x v="97"/>
    <x v="175"/>
    <x v="1"/>
  </r>
  <r>
    <x v="0"/>
    <x v="14"/>
    <x v="14"/>
    <x v="35"/>
    <x v="35"/>
    <x v="35"/>
    <x v="18"/>
    <x v="145"/>
    <x v="199"/>
    <x v="85"/>
    <x v="87"/>
    <x v="97"/>
    <x v="175"/>
    <x v="1"/>
  </r>
  <r>
    <x v="0"/>
    <x v="14"/>
    <x v="14"/>
    <x v="42"/>
    <x v="42"/>
    <x v="42"/>
    <x v="18"/>
    <x v="145"/>
    <x v="199"/>
    <x v="85"/>
    <x v="87"/>
    <x v="99"/>
    <x v="162"/>
    <x v="4"/>
  </r>
  <r>
    <x v="0"/>
    <x v="14"/>
    <x v="14"/>
    <x v="16"/>
    <x v="16"/>
    <x v="16"/>
    <x v="18"/>
    <x v="145"/>
    <x v="199"/>
    <x v="86"/>
    <x v="214"/>
    <x v="99"/>
    <x v="162"/>
    <x v="1"/>
  </r>
  <r>
    <x v="0"/>
    <x v="14"/>
    <x v="14"/>
    <x v="15"/>
    <x v="15"/>
    <x v="15"/>
    <x v="18"/>
    <x v="145"/>
    <x v="199"/>
    <x v="86"/>
    <x v="214"/>
    <x v="99"/>
    <x v="162"/>
    <x v="1"/>
  </r>
  <r>
    <x v="0"/>
    <x v="14"/>
    <x v="14"/>
    <x v="10"/>
    <x v="10"/>
    <x v="10"/>
    <x v="18"/>
    <x v="145"/>
    <x v="199"/>
    <x v="86"/>
    <x v="214"/>
    <x v="99"/>
    <x v="162"/>
    <x v="1"/>
  </r>
  <r>
    <x v="0"/>
    <x v="15"/>
    <x v="15"/>
    <x v="4"/>
    <x v="4"/>
    <x v="4"/>
    <x v="0"/>
    <x v="135"/>
    <x v="200"/>
    <x v="120"/>
    <x v="215"/>
    <x v="73"/>
    <x v="178"/>
    <x v="1"/>
  </r>
  <r>
    <x v="0"/>
    <x v="15"/>
    <x v="15"/>
    <x v="0"/>
    <x v="0"/>
    <x v="0"/>
    <x v="1"/>
    <x v="147"/>
    <x v="201"/>
    <x v="95"/>
    <x v="216"/>
    <x v="97"/>
    <x v="179"/>
    <x v="1"/>
  </r>
  <r>
    <x v="0"/>
    <x v="15"/>
    <x v="15"/>
    <x v="1"/>
    <x v="1"/>
    <x v="1"/>
    <x v="2"/>
    <x v="117"/>
    <x v="202"/>
    <x v="104"/>
    <x v="217"/>
    <x v="95"/>
    <x v="52"/>
    <x v="1"/>
  </r>
  <r>
    <x v="0"/>
    <x v="15"/>
    <x v="15"/>
    <x v="2"/>
    <x v="2"/>
    <x v="2"/>
    <x v="3"/>
    <x v="85"/>
    <x v="203"/>
    <x v="84"/>
    <x v="218"/>
    <x v="72"/>
    <x v="180"/>
    <x v="1"/>
  </r>
  <r>
    <x v="0"/>
    <x v="15"/>
    <x v="15"/>
    <x v="5"/>
    <x v="5"/>
    <x v="5"/>
    <x v="4"/>
    <x v="133"/>
    <x v="204"/>
    <x v="88"/>
    <x v="101"/>
    <x v="50"/>
    <x v="181"/>
    <x v="1"/>
  </r>
  <r>
    <x v="0"/>
    <x v="15"/>
    <x v="15"/>
    <x v="6"/>
    <x v="6"/>
    <x v="6"/>
    <x v="5"/>
    <x v="90"/>
    <x v="6"/>
    <x v="98"/>
    <x v="219"/>
    <x v="95"/>
    <x v="52"/>
    <x v="1"/>
  </r>
  <r>
    <x v="0"/>
    <x v="15"/>
    <x v="15"/>
    <x v="3"/>
    <x v="3"/>
    <x v="3"/>
    <x v="6"/>
    <x v="92"/>
    <x v="205"/>
    <x v="58"/>
    <x v="220"/>
    <x v="95"/>
    <x v="52"/>
    <x v="1"/>
  </r>
  <r>
    <x v="0"/>
    <x v="15"/>
    <x v="15"/>
    <x v="7"/>
    <x v="7"/>
    <x v="7"/>
    <x v="6"/>
    <x v="92"/>
    <x v="205"/>
    <x v="87"/>
    <x v="221"/>
    <x v="74"/>
    <x v="124"/>
    <x v="1"/>
  </r>
  <r>
    <x v="0"/>
    <x v="15"/>
    <x v="15"/>
    <x v="37"/>
    <x v="37"/>
    <x v="37"/>
    <x v="8"/>
    <x v="93"/>
    <x v="68"/>
    <x v="87"/>
    <x v="221"/>
    <x v="99"/>
    <x v="162"/>
    <x v="1"/>
  </r>
  <r>
    <x v="0"/>
    <x v="15"/>
    <x v="15"/>
    <x v="8"/>
    <x v="8"/>
    <x v="8"/>
    <x v="9"/>
    <x v="137"/>
    <x v="127"/>
    <x v="57"/>
    <x v="69"/>
    <x v="97"/>
    <x v="179"/>
    <x v="1"/>
  </r>
  <r>
    <x v="0"/>
    <x v="15"/>
    <x v="15"/>
    <x v="11"/>
    <x v="11"/>
    <x v="11"/>
    <x v="9"/>
    <x v="137"/>
    <x v="127"/>
    <x v="58"/>
    <x v="220"/>
    <x v="99"/>
    <x v="162"/>
    <x v="1"/>
  </r>
  <r>
    <x v="0"/>
    <x v="15"/>
    <x v="15"/>
    <x v="13"/>
    <x v="13"/>
    <x v="13"/>
    <x v="9"/>
    <x v="137"/>
    <x v="127"/>
    <x v="35"/>
    <x v="222"/>
    <x v="71"/>
    <x v="182"/>
    <x v="1"/>
  </r>
  <r>
    <x v="0"/>
    <x v="15"/>
    <x v="15"/>
    <x v="9"/>
    <x v="9"/>
    <x v="9"/>
    <x v="12"/>
    <x v="138"/>
    <x v="34"/>
    <x v="57"/>
    <x v="69"/>
    <x v="74"/>
    <x v="124"/>
    <x v="1"/>
  </r>
  <r>
    <x v="0"/>
    <x v="15"/>
    <x v="15"/>
    <x v="21"/>
    <x v="21"/>
    <x v="21"/>
    <x v="12"/>
    <x v="138"/>
    <x v="34"/>
    <x v="88"/>
    <x v="101"/>
    <x v="97"/>
    <x v="179"/>
    <x v="1"/>
  </r>
  <r>
    <x v="0"/>
    <x v="15"/>
    <x v="15"/>
    <x v="16"/>
    <x v="16"/>
    <x v="16"/>
    <x v="14"/>
    <x v="139"/>
    <x v="206"/>
    <x v="35"/>
    <x v="222"/>
    <x v="97"/>
    <x v="179"/>
    <x v="1"/>
  </r>
  <r>
    <x v="0"/>
    <x v="15"/>
    <x v="15"/>
    <x v="10"/>
    <x v="10"/>
    <x v="10"/>
    <x v="14"/>
    <x v="139"/>
    <x v="206"/>
    <x v="57"/>
    <x v="69"/>
    <x v="99"/>
    <x v="162"/>
    <x v="1"/>
  </r>
  <r>
    <x v="0"/>
    <x v="15"/>
    <x v="15"/>
    <x v="19"/>
    <x v="19"/>
    <x v="19"/>
    <x v="16"/>
    <x v="143"/>
    <x v="156"/>
    <x v="85"/>
    <x v="87"/>
    <x v="71"/>
    <x v="182"/>
    <x v="1"/>
  </r>
  <r>
    <x v="0"/>
    <x v="15"/>
    <x v="15"/>
    <x v="15"/>
    <x v="15"/>
    <x v="15"/>
    <x v="16"/>
    <x v="143"/>
    <x v="156"/>
    <x v="86"/>
    <x v="223"/>
    <x v="97"/>
    <x v="179"/>
    <x v="1"/>
  </r>
  <r>
    <x v="0"/>
    <x v="15"/>
    <x v="15"/>
    <x v="17"/>
    <x v="17"/>
    <x v="17"/>
    <x v="16"/>
    <x v="143"/>
    <x v="156"/>
    <x v="86"/>
    <x v="223"/>
    <x v="97"/>
    <x v="179"/>
    <x v="1"/>
  </r>
  <r>
    <x v="0"/>
    <x v="15"/>
    <x v="15"/>
    <x v="12"/>
    <x v="12"/>
    <x v="12"/>
    <x v="16"/>
    <x v="143"/>
    <x v="156"/>
    <x v="85"/>
    <x v="87"/>
    <x v="95"/>
    <x v="52"/>
    <x v="1"/>
  </r>
  <r>
    <x v="0"/>
    <x v="15"/>
    <x v="15"/>
    <x v="31"/>
    <x v="31"/>
    <x v="31"/>
    <x v="16"/>
    <x v="143"/>
    <x v="156"/>
    <x v="88"/>
    <x v="101"/>
    <x v="99"/>
    <x v="162"/>
    <x v="1"/>
  </r>
  <r>
    <x v="0"/>
    <x v="15"/>
    <x v="15"/>
    <x v="27"/>
    <x v="27"/>
    <x v="27"/>
    <x v="16"/>
    <x v="143"/>
    <x v="156"/>
    <x v="88"/>
    <x v="101"/>
    <x v="99"/>
    <x v="162"/>
    <x v="1"/>
  </r>
  <r>
    <x v="0"/>
    <x v="16"/>
    <x v="16"/>
    <x v="0"/>
    <x v="0"/>
    <x v="0"/>
    <x v="0"/>
    <x v="123"/>
    <x v="207"/>
    <x v="36"/>
    <x v="224"/>
    <x v="74"/>
    <x v="135"/>
    <x v="1"/>
  </r>
  <r>
    <x v="0"/>
    <x v="16"/>
    <x v="16"/>
    <x v="4"/>
    <x v="4"/>
    <x v="4"/>
    <x v="1"/>
    <x v="124"/>
    <x v="208"/>
    <x v="82"/>
    <x v="225"/>
    <x v="95"/>
    <x v="183"/>
    <x v="1"/>
  </r>
  <r>
    <x v="0"/>
    <x v="16"/>
    <x v="16"/>
    <x v="5"/>
    <x v="5"/>
    <x v="5"/>
    <x v="2"/>
    <x v="85"/>
    <x v="209"/>
    <x v="84"/>
    <x v="226"/>
    <x v="72"/>
    <x v="184"/>
    <x v="1"/>
  </r>
  <r>
    <x v="0"/>
    <x v="16"/>
    <x v="16"/>
    <x v="2"/>
    <x v="2"/>
    <x v="2"/>
    <x v="2"/>
    <x v="85"/>
    <x v="209"/>
    <x v="38"/>
    <x v="227"/>
    <x v="86"/>
    <x v="185"/>
    <x v="1"/>
  </r>
  <r>
    <x v="0"/>
    <x v="16"/>
    <x v="16"/>
    <x v="1"/>
    <x v="1"/>
    <x v="1"/>
    <x v="2"/>
    <x v="85"/>
    <x v="209"/>
    <x v="121"/>
    <x v="228"/>
    <x v="97"/>
    <x v="186"/>
    <x v="1"/>
  </r>
  <r>
    <x v="0"/>
    <x v="16"/>
    <x v="16"/>
    <x v="6"/>
    <x v="6"/>
    <x v="6"/>
    <x v="5"/>
    <x v="88"/>
    <x v="210"/>
    <x v="106"/>
    <x v="229"/>
    <x v="74"/>
    <x v="135"/>
    <x v="1"/>
  </r>
  <r>
    <x v="0"/>
    <x v="16"/>
    <x v="16"/>
    <x v="21"/>
    <x v="21"/>
    <x v="21"/>
    <x v="6"/>
    <x v="91"/>
    <x v="211"/>
    <x v="98"/>
    <x v="230"/>
    <x v="97"/>
    <x v="186"/>
    <x v="1"/>
  </r>
  <r>
    <x v="0"/>
    <x v="16"/>
    <x v="16"/>
    <x v="10"/>
    <x v="10"/>
    <x v="10"/>
    <x v="6"/>
    <x v="91"/>
    <x v="211"/>
    <x v="99"/>
    <x v="231"/>
    <x v="99"/>
    <x v="162"/>
    <x v="1"/>
  </r>
  <r>
    <x v="0"/>
    <x v="16"/>
    <x v="16"/>
    <x v="24"/>
    <x v="24"/>
    <x v="24"/>
    <x v="8"/>
    <x v="92"/>
    <x v="212"/>
    <x v="57"/>
    <x v="232"/>
    <x v="77"/>
    <x v="187"/>
    <x v="1"/>
  </r>
  <r>
    <x v="0"/>
    <x v="16"/>
    <x v="16"/>
    <x v="13"/>
    <x v="13"/>
    <x v="13"/>
    <x v="9"/>
    <x v="142"/>
    <x v="213"/>
    <x v="58"/>
    <x v="233"/>
    <x v="74"/>
    <x v="135"/>
    <x v="1"/>
  </r>
  <r>
    <x v="0"/>
    <x v="16"/>
    <x v="16"/>
    <x v="9"/>
    <x v="9"/>
    <x v="9"/>
    <x v="10"/>
    <x v="137"/>
    <x v="214"/>
    <x v="58"/>
    <x v="233"/>
    <x v="99"/>
    <x v="162"/>
    <x v="1"/>
  </r>
  <r>
    <x v="0"/>
    <x v="16"/>
    <x v="16"/>
    <x v="12"/>
    <x v="12"/>
    <x v="12"/>
    <x v="10"/>
    <x v="137"/>
    <x v="214"/>
    <x v="85"/>
    <x v="87"/>
    <x v="73"/>
    <x v="188"/>
    <x v="1"/>
  </r>
  <r>
    <x v="0"/>
    <x v="16"/>
    <x v="16"/>
    <x v="16"/>
    <x v="16"/>
    <x v="16"/>
    <x v="12"/>
    <x v="138"/>
    <x v="215"/>
    <x v="47"/>
    <x v="234"/>
    <x v="77"/>
    <x v="187"/>
    <x v="1"/>
  </r>
  <r>
    <x v="0"/>
    <x v="16"/>
    <x v="16"/>
    <x v="8"/>
    <x v="8"/>
    <x v="8"/>
    <x v="13"/>
    <x v="139"/>
    <x v="216"/>
    <x v="57"/>
    <x v="232"/>
    <x v="99"/>
    <x v="162"/>
    <x v="1"/>
  </r>
  <r>
    <x v="0"/>
    <x v="16"/>
    <x v="16"/>
    <x v="20"/>
    <x v="20"/>
    <x v="20"/>
    <x v="13"/>
    <x v="139"/>
    <x v="216"/>
    <x v="86"/>
    <x v="235"/>
    <x v="95"/>
    <x v="183"/>
    <x v="1"/>
  </r>
  <r>
    <x v="0"/>
    <x v="16"/>
    <x v="16"/>
    <x v="25"/>
    <x v="25"/>
    <x v="25"/>
    <x v="13"/>
    <x v="139"/>
    <x v="216"/>
    <x v="85"/>
    <x v="87"/>
    <x v="71"/>
    <x v="189"/>
    <x v="4"/>
  </r>
  <r>
    <x v="0"/>
    <x v="16"/>
    <x v="16"/>
    <x v="7"/>
    <x v="7"/>
    <x v="7"/>
    <x v="13"/>
    <x v="139"/>
    <x v="216"/>
    <x v="47"/>
    <x v="234"/>
    <x v="99"/>
    <x v="162"/>
    <x v="4"/>
  </r>
  <r>
    <x v="0"/>
    <x v="16"/>
    <x v="16"/>
    <x v="11"/>
    <x v="11"/>
    <x v="11"/>
    <x v="17"/>
    <x v="144"/>
    <x v="169"/>
    <x v="86"/>
    <x v="235"/>
    <x v="74"/>
    <x v="135"/>
    <x v="1"/>
  </r>
  <r>
    <x v="0"/>
    <x v="16"/>
    <x v="16"/>
    <x v="15"/>
    <x v="15"/>
    <x v="15"/>
    <x v="17"/>
    <x v="144"/>
    <x v="169"/>
    <x v="35"/>
    <x v="236"/>
    <x v="99"/>
    <x v="162"/>
    <x v="1"/>
  </r>
  <r>
    <x v="0"/>
    <x v="16"/>
    <x v="16"/>
    <x v="26"/>
    <x v="26"/>
    <x v="26"/>
    <x v="17"/>
    <x v="144"/>
    <x v="169"/>
    <x v="47"/>
    <x v="234"/>
    <x v="99"/>
    <x v="162"/>
    <x v="1"/>
  </r>
  <r>
    <x v="0"/>
    <x v="16"/>
    <x v="16"/>
    <x v="17"/>
    <x v="17"/>
    <x v="17"/>
    <x v="17"/>
    <x v="144"/>
    <x v="169"/>
    <x v="86"/>
    <x v="235"/>
    <x v="99"/>
    <x v="162"/>
    <x v="4"/>
  </r>
  <r>
    <x v="0"/>
    <x v="16"/>
    <x v="16"/>
    <x v="37"/>
    <x v="37"/>
    <x v="37"/>
    <x v="17"/>
    <x v="144"/>
    <x v="169"/>
    <x v="35"/>
    <x v="236"/>
    <x v="99"/>
    <x v="162"/>
    <x v="1"/>
  </r>
  <r>
    <x v="0"/>
    <x v="16"/>
    <x v="16"/>
    <x v="31"/>
    <x v="31"/>
    <x v="31"/>
    <x v="17"/>
    <x v="144"/>
    <x v="169"/>
    <x v="86"/>
    <x v="235"/>
    <x v="74"/>
    <x v="135"/>
    <x v="1"/>
  </r>
  <r>
    <x v="0"/>
    <x v="17"/>
    <x v="17"/>
    <x v="5"/>
    <x v="5"/>
    <x v="5"/>
    <x v="0"/>
    <x v="92"/>
    <x v="217"/>
    <x v="86"/>
    <x v="237"/>
    <x v="86"/>
    <x v="190"/>
    <x v="1"/>
  </r>
  <r>
    <x v="0"/>
    <x v="17"/>
    <x v="17"/>
    <x v="6"/>
    <x v="6"/>
    <x v="6"/>
    <x v="1"/>
    <x v="138"/>
    <x v="218"/>
    <x v="88"/>
    <x v="238"/>
    <x v="97"/>
    <x v="191"/>
    <x v="1"/>
  </r>
  <r>
    <x v="0"/>
    <x v="17"/>
    <x v="17"/>
    <x v="0"/>
    <x v="0"/>
    <x v="0"/>
    <x v="2"/>
    <x v="139"/>
    <x v="219"/>
    <x v="88"/>
    <x v="238"/>
    <x v="74"/>
    <x v="192"/>
    <x v="1"/>
  </r>
  <r>
    <x v="0"/>
    <x v="17"/>
    <x v="17"/>
    <x v="4"/>
    <x v="4"/>
    <x v="4"/>
    <x v="3"/>
    <x v="143"/>
    <x v="220"/>
    <x v="35"/>
    <x v="239"/>
    <x v="74"/>
    <x v="192"/>
    <x v="1"/>
  </r>
  <r>
    <x v="0"/>
    <x v="17"/>
    <x v="17"/>
    <x v="1"/>
    <x v="1"/>
    <x v="1"/>
    <x v="4"/>
    <x v="144"/>
    <x v="221"/>
    <x v="86"/>
    <x v="237"/>
    <x v="74"/>
    <x v="192"/>
    <x v="1"/>
  </r>
  <r>
    <x v="0"/>
    <x v="17"/>
    <x v="17"/>
    <x v="8"/>
    <x v="8"/>
    <x v="8"/>
    <x v="5"/>
    <x v="145"/>
    <x v="150"/>
    <x v="86"/>
    <x v="237"/>
    <x v="99"/>
    <x v="162"/>
    <x v="1"/>
  </r>
  <r>
    <x v="0"/>
    <x v="17"/>
    <x v="17"/>
    <x v="21"/>
    <x v="21"/>
    <x v="21"/>
    <x v="5"/>
    <x v="145"/>
    <x v="150"/>
    <x v="85"/>
    <x v="87"/>
    <x v="97"/>
    <x v="191"/>
    <x v="1"/>
  </r>
  <r>
    <x v="0"/>
    <x v="17"/>
    <x v="17"/>
    <x v="25"/>
    <x v="25"/>
    <x v="25"/>
    <x v="5"/>
    <x v="145"/>
    <x v="150"/>
    <x v="47"/>
    <x v="240"/>
    <x v="99"/>
    <x v="162"/>
    <x v="1"/>
  </r>
  <r>
    <x v="0"/>
    <x v="17"/>
    <x v="17"/>
    <x v="12"/>
    <x v="12"/>
    <x v="12"/>
    <x v="5"/>
    <x v="145"/>
    <x v="150"/>
    <x v="85"/>
    <x v="87"/>
    <x v="97"/>
    <x v="191"/>
    <x v="1"/>
  </r>
  <r>
    <x v="0"/>
    <x v="17"/>
    <x v="17"/>
    <x v="24"/>
    <x v="24"/>
    <x v="24"/>
    <x v="9"/>
    <x v="146"/>
    <x v="222"/>
    <x v="85"/>
    <x v="87"/>
    <x v="74"/>
    <x v="192"/>
    <x v="1"/>
  </r>
  <r>
    <x v="0"/>
    <x v="17"/>
    <x v="17"/>
    <x v="30"/>
    <x v="30"/>
    <x v="30"/>
    <x v="9"/>
    <x v="146"/>
    <x v="222"/>
    <x v="47"/>
    <x v="240"/>
    <x v="99"/>
    <x v="162"/>
    <x v="1"/>
  </r>
  <r>
    <x v="0"/>
    <x v="17"/>
    <x v="17"/>
    <x v="34"/>
    <x v="34"/>
    <x v="34"/>
    <x v="9"/>
    <x v="146"/>
    <x v="222"/>
    <x v="85"/>
    <x v="87"/>
    <x v="99"/>
    <x v="162"/>
    <x v="1"/>
  </r>
  <r>
    <x v="0"/>
    <x v="17"/>
    <x v="17"/>
    <x v="40"/>
    <x v="40"/>
    <x v="40"/>
    <x v="9"/>
    <x v="146"/>
    <x v="222"/>
    <x v="85"/>
    <x v="87"/>
    <x v="74"/>
    <x v="192"/>
    <x v="1"/>
  </r>
  <r>
    <x v="0"/>
    <x v="17"/>
    <x v="17"/>
    <x v="9"/>
    <x v="9"/>
    <x v="9"/>
    <x v="9"/>
    <x v="146"/>
    <x v="222"/>
    <x v="85"/>
    <x v="87"/>
    <x v="74"/>
    <x v="192"/>
    <x v="1"/>
  </r>
  <r>
    <x v="0"/>
    <x v="17"/>
    <x v="17"/>
    <x v="2"/>
    <x v="2"/>
    <x v="2"/>
    <x v="9"/>
    <x v="146"/>
    <x v="222"/>
    <x v="47"/>
    <x v="240"/>
    <x v="99"/>
    <x v="162"/>
    <x v="1"/>
  </r>
  <r>
    <x v="0"/>
    <x v="17"/>
    <x v="17"/>
    <x v="43"/>
    <x v="43"/>
    <x v="43"/>
    <x v="9"/>
    <x v="146"/>
    <x v="222"/>
    <x v="85"/>
    <x v="87"/>
    <x v="74"/>
    <x v="192"/>
    <x v="1"/>
  </r>
  <r>
    <x v="0"/>
    <x v="17"/>
    <x v="17"/>
    <x v="26"/>
    <x v="26"/>
    <x v="26"/>
    <x v="9"/>
    <x v="146"/>
    <x v="222"/>
    <x v="85"/>
    <x v="87"/>
    <x v="74"/>
    <x v="192"/>
    <x v="1"/>
  </r>
  <r>
    <x v="0"/>
    <x v="17"/>
    <x v="17"/>
    <x v="17"/>
    <x v="17"/>
    <x v="17"/>
    <x v="9"/>
    <x v="146"/>
    <x v="222"/>
    <x v="47"/>
    <x v="240"/>
    <x v="99"/>
    <x v="162"/>
    <x v="1"/>
  </r>
  <r>
    <x v="0"/>
    <x v="17"/>
    <x v="17"/>
    <x v="7"/>
    <x v="7"/>
    <x v="7"/>
    <x v="9"/>
    <x v="146"/>
    <x v="222"/>
    <x v="47"/>
    <x v="240"/>
    <x v="99"/>
    <x v="162"/>
    <x v="1"/>
  </r>
  <r>
    <x v="0"/>
    <x v="17"/>
    <x v="17"/>
    <x v="37"/>
    <x v="37"/>
    <x v="37"/>
    <x v="9"/>
    <x v="146"/>
    <x v="222"/>
    <x v="85"/>
    <x v="87"/>
    <x v="74"/>
    <x v="192"/>
    <x v="1"/>
  </r>
  <r>
    <x v="0"/>
    <x v="17"/>
    <x v="17"/>
    <x v="13"/>
    <x v="13"/>
    <x v="13"/>
    <x v="9"/>
    <x v="146"/>
    <x v="222"/>
    <x v="47"/>
    <x v="240"/>
    <x v="99"/>
    <x v="162"/>
    <x v="1"/>
  </r>
  <r>
    <x v="0"/>
    <x v="18"/>
    <x v="18"/>
    <x v="0"/>
    <x v="0"/>
    <x v="0"/>
    <x v="0"/>
    <x v="112"/>
    <x v="223"/>
    <x v="65"/>
    <x v="241"/>
    <x v="74"/>
    <x v="193"/>
    <x v="1"/>
  </r>
  <r>
    <x v="0"/>
    <x v="18"/>
    <x v="18"/>
    <x v="4"/>
    <x v="4"/>
    <x v="4"/>
    <x v="1"/>
    <x v="116"/>
    <x v="224"/>
    <x v="68"/>
    <x v="242"/>
    <x v="77"/>
    <x v="194"/>
    <x v="1"/>
  </r>
  <r>
    <x v="0"/>
    <x v="18"/>
    <x v="18"/>
    <x v="1"/>
    <x v="1"/>
    <x v="1"/>
    <x v="2"/>
    <x v="117"/>
    <x v="225"/>
    <x v="104"/>
    <x v="243"/>
    <x v="95"/>
    <x v="195"/>
    <x v="1"/>
  </r>
  <r>
    <x v="0"/>
    <x v="18"/>
    <x v="18"/>
    <x v="2"/>
    <x v="2"/>
    <x v="2"/>
    <x v="3"/>
    <x v="86"/>
    <x v="226"/>
    <x v="38"/>
    <x v="244"/>
    <x v="71"/>
    <x v="113"/>
    <x v="1"/>
  </r>
  <r>
    <x v="0"/>
    <x v="18"/>
    <x v="18"/>
    <x v="5"/>
    <x v="5"/>
    <x v="5"/>
    <x v="4"/>
    <x v="87"/>
    <x v="227"/>
    <x v="88"/>
    <x v="245"/>
    <x v="46"/>
    <x v="196"/>
    <x v="1"/>
  </r>
  <r>
    <x v="0"/>
    <x v="18"/>
    <x v="18"/>
    <x v="8"/>
    <x v="8"/>
    <x v="8"/>
    <x v="5"/>
    <x v="148"/>
    <x v="228"/>
    <x v="86"/>
    <x v="246"/>
    <x v="87"/>
    <x v="197"/>
    <x v="1"/>
  </r>
  <r>
    <x v="0"/>
    <x v="18"/>
    <x v="18"/>
    <x v="9"/>
    <x v="9"/>
    <x v="9"/>
    <x v="5"/>
    <x v="148"/>
    <x v="228"/>
    <x v="58"/>
    <x v="104"/>
    <x v="73"/>
    <x v="198"/>
    <x v="1"/>
  </r>
  <r>
    <x v="0"/>
    <x v="18"/>
    <x v="18"/>
    <x v="3"/>
    <x v="3"/>
    <x v="3"/>
    <x v="7"/>
    <x v="90"/>
    <x v="229"/>
    <x v="58"/>
    <x v="104"/>
    <x v="77"/>
    <x v="194"/>
    <x v="1"/>
  </r>
  <r>
    <x v="0"/>
    <x v="18"/>
    <x v="18"/>
    <x v="6"/>
    <x v="6"/>
    <x v="6"/>
    <x v="8"/>
    <x v="91"/>
    <x v="97"/>
    <x v="58"/>
    <x v="104"/>
    <x v="71"/>
    <x v="113"/>
    <x v="1"/>
  </r>
  <r>
    <x v="0"/>
    <x v="18"/>
    <x v="18"/>
    <x v="13"/>
    <x v="13"/>
    <x v="13"/>
    <x v="9"/>
    <x v="92"/>
    <x v="230"/>
    <x v="87"/>
    <x v="247"/>
    <x v="71"/>
    <x v="113"/>
    <x v="1"/>
  </r>
  <r>
    <x v="0"/>
    <x v="18"/>
    <x v="18"/>
    <x v="11"/>
    <x v="11"/>
    <x v="11"/>
    <x v="10"/>
    <x v="142"/>
    <x v="231"/>
    <x v="87"/>
    <x v="247"/>
    <x v="97"/>
    <x v="199"/>
    <x v="1"/>
  </r>
  <r>
    <x v="0"/>
    <x v="18"/>
    <x v="18"/>
    <x v="7"/>
    <x v="7"/>
    <x v="7"/>
    <x v="10"/>
    <x v="142"/>
    <x v="231"/>
    <x v="87"/>
    <x v="247"/>
    <x v="74"/>
    <x v="193"/>
    <x v="4"/>
  </r>
  <r>
    <x v="0"/>
    <x v="18"/>
    <x v="18"/>
    <x v="10"/>
    <x v="10"/>
    <x v="10"/>
    <x v="10"/>
    <x v="142"/>
    <x v="231"/>
    <x v="12"/>
    <x v="248"/>
    <x v="99"/>
    <x v="162"/>
    <x v="1"/>
  </r>
  <r>
    <x v="0"/>
    <x v="18"/>
    <x v="18"/>
    <x v="12"/>
    <x v="12"/>
    <x v="12"/>
    <x v="10"/>
    <x v="142"/>
    <x v="231"/>
    <x v="85"/>
    <x v="87"/>
    <x v="86"/>
    <x v="200"/>
    <x v="1"/>
  </r>
  <r>
    <x v="0"/>
    <x v="18"/>
    <x v="18"/>
    <x v="16"/>
    <x v="16"/>
    <x v="16"/>
    <x v="14"/>
    <x v="139"/>
    <x v="177"/>
    <x v="86"/>
    <x v="246"/>
    <x v="95"/>
    <x v="195"/>
    <x v="1"/>
  </r>
  <r>
    <x v="0"/>
    <x v="18"/>
    <x v="18"/>
    <x v="17"/>
    <x v="17"/>
    <x v="17"/>
    <x v="14"/>
    <x v="139"/>
    <x v="177"/>
    <x v="86"/>
    <x v="246"/>
    <x v="95"/>
    <x v="195"/>
    <x v="1"/>
  </r>
  <r>
    <x v="0"/>
    <x v="18"/>
    <x v="18"/>
    <x v="30"/>
    <x v="30"/>
    <x v="30"/>
    <x v="16"/>
    <x v="143"/>
    <x v="232"/>
    <x v="35"/>
    <x v="249"/>
    <x v="74"/>
    <x v="193"/>
    <x v="1"/>
  </r>
  <r>
    <x v="0"/>
    <x v="18"/>
    <x v="18"/>
    <x v="18"/>
    <x v="18"/>
    <x v="18"/>
    <x v="16"/>
    <x v="143"/>
    <x v="232"/>
    <x v="86"/>
    <x v="246"/>
    <x v="97"/>
    <x v="199"/>
    <x v="1"/>
  </r>
  <r>
    <x v="0"/>
    <x v="18"/>
    <x v="18"/>
    <x v="20"/>
    <x v="20"/>
    <x v="20"/>
    <x v="18"/>
    <x v="144"/>
    <x v="233"/>
    <x v="47"/>
    <x v="250"/>
    <x v="97"/>
    <x v="199"/>
    <x v="1"/>
  </r>
  <r>
    <x v="0"/>
    <x v="18"/>
    <x v="18"/>
    <x v="44"/>
    <x v="44"/>
    <x v="44"/>
    <x v="19"/>
    <x v="145"/>
    <x v="234"/>
    <x v="86"/>
    <x v="246"/>
    <x v="99"/>
    <x v="162"/>
    <x v="1"/>
  </r>
  <r>
    <x v="0"/>
    <x v="18"/>
    <x v="18"/>
    <x v="45"/>
    <x v="45"/>
    <x v="45"/>
    <x v="19"/>
    <x v="145"/>
    <x v="234"/>
    <x v="85"/>
    <x v="87"/>
    <x v="97"/>
    <x v="199"/>
    <x v="1"/>
  </r>
  <r>
    <x v="0"/>
    <x v="18"/>
    <x v="18"/>
    <x v="46"/>
    <x v="46"/>
    <x v="46"/>
    <x v="19"/>
    <x v="145"/>
    <x v="234"/>
    <x v="86"/>
    <x v="246"/>
    <x v="99"/>
    <x v="162"/>
    <x v="1"/>
  </r>
  <r>
    <x v="0"/>
    <x v="18"/>
    <x v="18"/>
    <x v="47"/>
    <x v="47"/>
    <x v="47"/>
    <x v="19"/>
    <x v="145"/>
    <x v="234"/>
    <x v="85"/>
    <x v="87"/>
    <x v="97"/>
    <x v="199"/>
    <x v="1"/>
  </r>
  <r>
    <x v="0"/>
    <x v="18"/>
    <x v="18"/>
    <x v="22"/>
    <x v="22"/>
    <x v="22"/>
    <x v="19"/>
    <x v="145"/>
    <x v="234"/>
    <x v="47"/>
    <x v="250"/>
    <x v="74"/>
    <x v="193"/>
    <x v="1"/>
  </r>
  <r>
    <x v="0"/>
    <x v="18"/>
    <x v="18"/>
    <x v="26"/>
    <x v="26"/>
    <x v="26"/>
    <x v="19"/>
    <x v="145"/>
    <x v="234"/>
    <x v="47"/>
    <x v="250"/>
    <x v="74"/>
    <x v="193"/>
    <x v="1"/>
  </r>
  <r>
    <x v="0"/>
    <x v="18"/>
    <x v="18"/>
    <x v="37"/>
    <x v="37"/>
    <x v="37"/>
    <x v="19"/>
    <x v="145"/>
    <x v="234"/>
    <x v="47"/>
    <x v="250"/>
    <x v="74"/>
    <x v="193"/>
    <x v="1"/>
  </r>
  <r>
    <x v="0"/>
    <x v="19"/>
    <x v="19"/>
    <x v="0"/>
    <x v="0"/>
    <x v="0"/>
    <x v="0"/>
    <x v="131"/>
    <x v="235"/>
    <x v="93"/>
    <x v="251"/>
    <x v="74"/>
    <x v="201"/>
    <x v="4"/>
  </r>
  <r>
    <x v="0"/>
    <x v="19"/>
    <x v="19"/>
    <x v="2"/>
    <x v="2"/>
    <x v="2"/>
    <x v="1"/>
    <x v="83"/>
    <x v="236"/>
    <x v="122"/>
    <x v="252"/>
    <x v="98"/>
    <x v="202"/>
    <x v="1"/>
  </r>
  <r>
    <x v="0"/>
    <x v="19"/>
    <x v="19"/>
    <x v="1"/>
    <x v="1"/>
    <x v="1"/>
    <x v="2"/>
    <x v="136"/>
    <x v="237"/>
    <x v="80"/>
    <x v="253"/>
    <x v="99"/>
    <x v="162"/>
    <x v="1"/>
  </r>
  <r>
    <x v="0"/>
    <x v="19"/>
    <x v="19"/>
    <x v="4"/>
    <x v="4"/>
    <x v="4"/>
    <x v="3"/>
    <x v="88"/>
    <x v="238"/>
    <x v="75"/>
    <x v="254"/>
    <x v="99"/>
    <x v="162"/>
    <x v="1"/>
  </r>
  <r>
    <x v="0"/>
    <x v="19"/>
    <x v="19"/>
    <x v="5"/>
    <x v="5"/>
    <x v="5"/>
    <x v="4"/>
    <x v="148"/>
    <x v="239"/>
    <x v="87"/>
    <x v="103"/>
    <x v="86"/>
    <x v="203"/>
    <x v="1"/>
  </r>
  <r>
    <x v="0"/>
    <x v="19"/>
    <x v="19"/>
    <x v="6"/>
    <x v="6"/>
    <x v="6"/>
    <x v="5"/>
    <x v="93"/>
    <x v="63"/>
    <x v="98"/>
    <x v="95"/>
    <x v="99"/>
    <x v="162"/>
    <x v="1"/>
  </r>
  <r>
    <x v="0"/>
    <x v="19"/>
    <x v="19"/>
    <x v="8"/>
    <x v="8"/>
    <x v="8"/>
    <x v="5"/>
    <x v="93"/>
    <x v="63"/>
    <x v="35"/>
    <x v="255"/>
    <x v="91"/>
    <x v="185"/>
    <x v="1"/>
  </r>
  <r>
    <x v="0"/>
    <x v="19"/>
    <x v="19"/>
    <x v="21"/>
    <x v="21"/>
    <x v="21"/>
    <x v="7"/>
    <x v="137"/>
    <x v="240"/>
    <x v="57"/>
    <x v="9"/>
    <x v="97"/>
    <x v="204"/>
    <x v="1"/>
  </r>
  <r>
    <x v="0"/>
    <x v="19"/>
    <x v="19"/>
    <x v="9"/>
    <x v="9"/>
    <x v="9"/>
    <x v="8"/>
    <x v="138"/>
    <x v="241"/>
    <x v="57"/>
    <x v="9"/>
    <x v="74"/>
    <x v="201"/>
    <x v="1"/>
  </r>
  <r>
    <x v="0"/>
    <x v="19"/>
    <x v="19"/>
    <x v="3"/>
    <x v="3"/>
    <x v="3"/>
    <x v="8"/>
    <x v="138"/>
    <x v="241"/>
    <x v="57"/>
    <x v="9"/>
    <x v="74"/>
    <x v="201"/>
    <x v="1"/>
  </r>
  <r>
    <x v="0"/>
    <x v="19"/>
    <x v="19"/>
    <x v="10"/>
    <x v="10"/>
    <x v="10"/>
    <x v="8"/>
    <x v="138"/>
    <x v="241"/>
    <x v="57"/>
    <x v="9"/>
    <x v="74"/>
    <x v="201"/>
    <x v="1"/>
  </r>
  <r>
    <x v="0"/>
    <x v="19"/>
    <x v="19"/>
    <x v="13"/>
    <x v="13"/>
    <x v="13"/>
    <x v="8"/>
    <x v="138"/>
    <x v="241"/>
    <x v="87"/>
    <x v="103"/>
    <x v="99"/>
    <x v="162"/>
    <x v="1"/>
  </r>
  <r>
    <x v="0"/>
    <x v="19"/>
    <x v="19"/>
    <x v="38"/>
    <x v="38"/>
    <x v="38"/>
    <x v="12"/>
    <x v="139"/>
    <x v="242"/>
    <x v="35"/>
    <x v="255"/>
    <x v="97"/>
    <x v="204"/>
    <x v="1"/>
  </r>
  <r>
    <x v="0"/>
    <x v="19"/>
    <x v="19"/>
    <x v="16"/>
    <x v="16"/>
    <x v="16"/>
    <x v="12"/>
    <x v="139"/>
    <x v="242"/>
    <x v="35"/>
    <x v="255"/>
    <x v="97"/>
    <x v="204"/>
    <x v="1"/>
  </r>
  <r>
    <x v="0"/>
    <x v="19"/>
    <x v="19"/>
    <x v="7"/>
    <x v="7"/>
    <x v="7"/>
    <x v="12"/>
    <x v="139"/>
    <x v="242"/>
    <x v="88"/>
    <x v="182"/>
    <x v="74"/>
    <x v="201"/>
    <x v="1"/>
  </r>
  <r>
    <x v="0"/>
    <x v="19"/>
    <x v="19"/>
    <x v="17"/>
    <x v="17"/>
    <x v="17"/>
    <x v="15"/>
    <x v="143"/>
    <x v="243"/>
    <x v="86"/>
    <x v="256"/>
    <x v="97"/>
    <x v="204"/>
    <x v="1"/>
  </r>
  <r>
    <x v="0"/>
    <x v="19"/>
    <x v="19"/>
    <x v="24"/>
    <x v="24"/>
    <x v="24"/>
    <x v="16"/>
    <x v="144"/>
    <x v="130"/>
    <x v="86"/>
    <x v="256"/>
    <x v="74"/>
    <x v="201"/>
    <x v="1"/>
  </r>
  <r>
    <x v="0"/>
    <x v="19"/>
    <x v="19"/>
    <x v="11"/>
    <x v="11"/>
    <x v="11"/>
    <x v="16"/>
    <x v="144"/>
    <x v="130"/>
    <x v="35"/>
    <x v="255"/>
    <x v="99"/>
    <x v="162"/>
    <x v="1"/>
  </r>
  <r>
    <x v="0"/>
    <x v="19"/>
    <x v="19"/>
    <x v="20"/>
    <x v="20"/>
    <x v="20"/>
    <x v="18"/>
    <x v="145"/>
    <x v="244"/>
    <x v="86"/>
    <x v="256"/>
    <x v="99"/>
    <x v="162"/>
    <x v="1"/>
  </r>
  <r>
    <x v="0"/>
    <x v="19"/>
    <x v="19"/>
    <x v="15"/>
    <x v="15"/>
    <x v="15"/>
    <x v="18"/>
    <x v="145"/>
    <x v="244"/>
    <x v="86"/>
    <x v="256"/>
    <x v="99"/>
    <x v="162"/>
    <x v="1"/>
  </r>
  <r>
    <x v="0"/>
    <x v="19"/>
    <x v="19"/>
    <x v="12"/>
    <x v="12"/>
    <x v="12"/>
    <x v="18"/>
    <x v="145"/>
    <x v="244"/>
    <x v="85"/>
    <x v="87"/>
    <x v="97"/>
    <x v="204"/>
    <x v="1"/>
  </r>
  <r>
    <x v="0"/>
    <x v="19"/>
    <x v="19"/>
    <x v="37"/>
    <x v="37"/>
    <x v="37"/>
    <x v="18"/>
    <x v="145"/>
    <x v="244"/>
    <x v="47"/>
    <x v="257"/>
    <x v="74"/>
    <x v="201"/>
    <x v="1"/>
  </r>
  <r>
    <x v="0"/>
    <x v="19"/>
    <x v="19"/>
    <x v="31"/>
    <x v="31"/>
    <x v="31"/>
    <x v="18"/>
    <x v="145"/>
    <x v="244"/>
    <x v="86"/>
    <x v="256"/>
    <x v="99"/>
    <x v="162"/>
    <x v="1"/>
  </r>
  <r>
    <x v="0"/>
    <x v="20"/>
    <x v="20"/>
    <x v="1"/>
    <x v="1"/>
    <x v="1"/>
    <x v="0"/>
    <x v="87"/>
    <x v="245"/>
    <x v="38"/>
    <x v="258"/>
    <x v="95"/>
    <x v="205"/>
    <x v="1"/>
  </r>
  <r>
    <x v="0"/>
    <x v="20"/>
    <x v="20"/>
    <x v="0"/>
    <x v="0"/>
    <x v="0"/>
    <x v="0"/>
    <x v="87"/>
    <x v="245"/>
    <x v="122"/>
    <x v="259"/>
    <x v="99"/>
    <x v="162"/>
    <x v="1"/>
  </r>
  <r>
    <x v="0"/>
    <x v="20"/>
    <x v="20"/>
    <x v="3"/>
    <x v="3"/>
    <x v="3"/>
    <x v="2"/>
    <x v="93"/>
    <x v="246"/>
    <x v="47"/>
    <x v="260"/>
    <x v="73"/>
    <x v="206"/>
    <x v="1"/>
  </r>
  <r>
    <x v="0"/>
    <x v="20"/>
    <x v="20"/>
    <x v="6"/>
    <x v="6"/>
    <x v="6"/>
    <x v="3"/>
    <x v="142"/>
    <x v="247"/>
    <x v="87"/>
    <x v="261"/>
    <x v="97"/>
    <x v="39"/>
    <x v="1"/>
  </r>
  <r>
    <x v="0"/>
    <x v="20"/>
    <x v="20"/>
    <x v="5"/>
    <x v="5"/>
    <x v="5"/>
    <x v="4"/>
    <x v="137"/>
    <x v="248"/>
    <x v="88"/>
    <x v="262"/>
    <x v="95"/>
    <x v="205"/>
    <x v="1"/>
  </r>
  <r>
    <x v="0"/>
    <x v="20"/>
    <x v="20"/>
    <x v="9"/>
    <x v="9"/>
    <x v="9"/>
    <x v="5"/>
    <x v="138"/>
    <x v="62"/>
    <x v="87"/>
    <x v="261"/>
    <x v="99"/>
    <x v="162"/>
    <x v="1"/>
  </r>
  <r>
    <x v="0"/>
    <x v="20"/>
    <x v="20"/>
    <x v="2"/>
    <x v="2"/>
    <x v="2"/>
    <x v="5"/>
    <x v="138"/>
    <x v="62"/>
    <x v="88"/>
    <x v="262"/>
    <x v="97"/>
    <x v="39"/>
    <x v="1"/>
  </r>
  <r>
    <x v="0"/>
    <x v="20"/>
    <x v="20"/>
    <x v="8"/>
    <x v="8"/>
    <x v="8"/>
    <x v="7"/>
    <x v="139"/>
    <x v="249"/>
    <x v="86"/>
    <x v="26"/>
    <x v="95"/>
    <x v="205"/>
    <x v="1"/>
  </r>
  <r>
    <x v="0"/>
    <x v="20"/>
    <x v="20"/>
    <x v="4"/>
    <x v="4"/>
    <x v="4"/>
    <x v="7"/>
    <x v="139"/>
    <x v="249"/>
    <x v="57"/>
    <x v="263"/>
    <x v="99"/>
    <x v="162"/>
    <x v="1"/>
  </r>
  <r>
    <x v="0"/>
    <x v="20"/>
    <x v="20"/>
    <x v="26"/>
    <x v="26"/>
    <x v="26"/>
    <x v="9"/>
    <x v="143"/>
    <x v="68"/>
    <x v="35"/>
    <x v="264"/>
    <x v="99"/>
    <x v="162"/>
    <x v="1"/>
  </r>
  <r>
    <x v="0"/>
    <x v="20"/>
    <x v="20"/>
    <x v="7"/>
    <x v="7"/>
    <x v="7"/>
    <x v="9"/>
    <x v="143"/>
    <x v="68"/>
    <x v="86"/>
    <x v="26"/>
    <x v="97"/>
    <x v="39"/>
    <x v="1"/>
  </r>
  <r>
    <x v="0"/>
    <x v="20"/>
    <x v="20"/>
    <x v="24"/>
    <x v="24"/>
    <x v="24"/>
    <x v="11"/>
    <x v="144"/>
    <x v="33"/>
    <x v="47"/>
    <x v="260"/>
    <x v="74"/>
    <x v="207"/>
    <x v="4"/>
  </r>
  <r>
    <x v="0"/>
    <x v="20"/>
    <x v="20"/>
    <x v="29"/>
    <x v="29"/>
    <x v="29"/>
    <x v="11"/>
    <x v="144"/>
    <x v="33"/>
    <x v="47"/>
    <x v="260"/>
    <x v="97"/>
    <x v="39"/>
    <x v="1"/>
  </r>
  <r>
    <x v="0"/>
    <x v="20"/>
    <x v="20"/>
    <x v="41"/>
    <x v="41"/>
    <x v="41"/>
    <x v="11"/>
    <x v="144"/>
    <x v="33"/>
    <x v="85"/>
    <x v="87"/>
    <x v="95"/>
    <x v="205"/>
    <x v="1"/>
  </r>
  <r>
    <x v="0"/>
    <x v="20"/>
    <x v="20"/>
    <x v="30"/>
    <x v="30"/>
    <x v="30"/>
    <x v="11"/>
    <x v="144"/>
    <x v="33"/>
    <x v="47"/>
    <x v="260"/>
    <x v="97"/>
    <x v="39"/>
    <x v="1"/>
  </r>
  <r>
    <x v="0"/>
    <x v="20"/>
    <x v="20"/>
    <x v="12"/>
    <x v="12"/>
    <x v="12"/>
    <x v="11"/>
    <x v="144"/>
    <x v="33"/>
    <x v="85"/>
    <x v="87"/>
    <x v="95"/>
    <x v="205"/>
    <x v="1"/>
  </r>
  <r>
    <x v="0"/>
    <x v="20"/>
    <x v="20"/>
    <x v="48"/>
    <x v="48"/>
    <x v="48"/>
    <x v="16"/>
    <x v="145"/>
    <x v="54"/>
    <x v="85"/>
    <x v="87"/>
    <x v="97"/>
    <x v="39"/>
    <x v="1"/>
  </r>
  <r>
    <x v="0"/>
    <x v="20"/>
    <x v="20"/>
    <x v="38"/>
    <x v="38"/>
    <x v="38"/>
    <x v="16"/>
    <x v="145"/>
    <x v="54"/>
    <x v="85"/>
    <x v="87"/>
    <x v="97"/>
    <x v="39"/>
    <x v="1"/>
  </r>
  <r>
    <x v="0"/>
    <x v="20"/>
    <x v="20"/>
    <x v="49"/>
    <x v="49"/>
    <x v="49"/>
    <x v="16"/>
    <x v="145"/>
    <x v="54"/>
    <x v="85"/>
    <x v="87"/>
    <x v="97"/>
    <x v="39"/>
    <x v="1"/>
  </r>
  <r>
    <x v="0"/>
    <x v="20"/>
    <x v="20"/>
    <x v="18"/>
    <x v="18"/>
    <x v="18"/>
    <x v="16"/>
    <x v="145"/>
    <x v="54"/>
    <x v="47"/>
    <x v="260"/>
    <x v="74"/>
    <x v="207"/>
    <x v="1"/>
  </r>
  <r>
    <x v="0"/>
    <x v="20"/>
    <x v="20"/>
    <x v="15"/>
    <x v="15"/>
    <x v="15"/>
    <x v="16"/>
    <x v="145"/>
    <x v="54"/>
    <x v="86"/>
    <x v="26"/>
    <x v="99"/>
    <x v="162"/>
    <x v="1"/>
  </r>
  <r>
    <x v="0"/>
    <x v="20"/>
    <x v="20"/>
    <x v="10"/>
    <x v="10"/>
    <x v="10"/>
    <x v="16"/>
    <x v="145"/>
    <x v="54"/>
    <x v="86"/>
    <x v="26"/>
    <x v="99"/>
    <x v="162"/>
    <x v="1"/>
  </r>
  <r>
    <x v="0"/>
    <x v="20"/>
    <x v="20"/>
    <x v="37"/>
    <x v="37"/>
    <x v="37"/>
    <x v="16"/>
    <x v="145"/>
    <x v="54"/>
    <x v="47"/>
    <x v="260"/>
    <x v="74"/>
    <x v="207"/>
    <x v="1"/>
  </r>
  <r>
    <x v="0"/>
    <x v="20"/>
    <x v="20"/>
    <x v="13"/>
    <x v="13"/>
    <x v="13"/>
    <x v="16"/>
    <x v="145"/>
    <x v="54"/>
    <x v="86"/>
    <x v="26"/>
    <x v="99"/>
    <x v="162"/>
    <x v="1"/>
  </r>
  <r>
    <x v="0"/>
    <x v="21"/>
    <x v="21"/>
    <x v="0"/>
    <x v="0"/>
    <x v="0"/>
    <x v="0"/>
    <x v="149"/>
    <x v="250"/>
    <x v="48"/>
    <x v="265"/>
    <x v="95"/>
    <x v="208"/>
    <x v="1"/>
  </r>
  <r>
    <x v="0"/>
    <x v="21"/>
    <x v="21"/>
    <x v="1"/>
    <x v="1"/>
    <x v="1"/>
    <x v="1"/>
    <x v="102"/>
    <x v="251"/>
    <x v="96"/>
    <x v="266"/>
    <x v="97"/>
    <x v="18"/>
    <x v="1"/>
  </r>
  <r>
    <x v="0"/>
    <x v="21"/>
    <x v="21"/>
    <x v="2"/>
    <x v="2"/>
    <x v="2"/>
    <x v="2"/>
    <x v="103"/>
    <x v="252"/>
    <x v="83"/>
    <x v="267"/>
    <x v="46"/>
    <x v="209"/>
    <x v="1"/>
  </r>
  <r>
    <x v="0"/>
    <x v="21"/>
    <x v="21"/>
    <x v="4"/>
    <x v="4"/>
    <x v="4"/>
    <x v="3"/>
    <x v="117"/>
    <x v="253"/>
    <x v="104"/>
    <x v="268"/>
    <x v="95"/>
    <x v="208"/>
    <x v="1"/>
  </r>
  <r>
    <x v="0"/>
    <x v="21"/>
    <x v="21"/>
    <x v="5"/>
    <x v="5"/>
    <x v="5"/>
    <x v="4"/>
    <x v="133"/>
    <x v="254"/>
    <x v="98"/>
    <x v="269"/>
    <x v="98"/>
    <x v="210"/>
    <x v="1"/>
  </r>
  <r>
    <x v="0"/>
    <x v="21"/>
    <x v="21"/>
    <x v="6"/>
    <x v="6"/>
    <x v="6"/>
    <x v="4"/>
    <x v="133"/>
    <x v="254"/>
    <x v="99"/>
    <x v="270"/>
    <x v="72"/>
    <x v="211"/>
    <x v="1"/>
  </r>
  <r>
    <x v="0"/>
    <x v="21"/>
    <x v="21"/>
    <x v="3"/>
    <x v="3"/>
    <x v="3"/>
    <x v="6"/>
    <x v="87"/>
    <x v="96"/>
    <x v="106"/>
    <x v="271"/>
    <x v="97"/>
    <x v="18"/>
    <x v="1"/>
  </r>
  <r>
    <x v="0"/>
    <x v="21"/>
    <x v="21"/>
    <x v="13"/>
    <x v="13"/>
    <x v="13"/>
    <x v="7"/>
    <x v="90"/>
    <x v="255"/>
    <x v="97"/>
    <x v="272"/>
    <x v="99"/>
    <x v="162"/>
    <x v="1"/>
  </r>
  <r>
    <x v="0"/>
    <x v="21"/>
    <x v="21"/>
    <x v="11"/>
    <x v="11"/>
    <x v="11"/>
    <x v="8"/>
    <x v="91"/>
    <x v="256"/>
    <x v="58"/>
    <x v="273"/>
    <x v="71"/>
    <x v="212"/>
    <x v="1"/>
  </r>
  <r>
    <x v="0"/>
    <x v="21"/>
    <x v="21"/>
    <x v="9"/>
    <x v="9"/>
    <x v="9"/>
    <x v="8"/>
    <x v="91"/>
    <x v="256"/>
    <x v="34"/>
    <x v="274"/>
    <x v="99"/>
    <x v="162"/>
    <x v="1"/>
  </r>
  <r>
    <x v="0"/>
    <x v="21"/>
    <x v="21"/>
    <x v="10"/>
    <x v="10"/>
    <x v="10"/>
    <x v="10"/>
    <x v="92"/>
    <x v="257"/>
    <x v="99"/>
    <x v="270"/>
    <x v="99"/>
    <x v="162"/>
    <x v="1"/>
  </r>
  <r>
    <x v="0"/>
    <x v="21"/>
    <x v="21"/>
    <x v="8"/>
    <x v="8"/>
    <x v="8"/>
    <x v="11"/>
    <x v="93"/>
    <x v="11"/>
    <x v="87"/>
    <x v="275"/>
    <x v="95"/>
    <x v="208"/>
    <x v="1"/>
  </r>
  <r>
    <x v="0"/>
    <x v="21"/>
    <x v="21"/>
    <x v="16"/>
    <x v="16"/>
    <x v="16"/>
    <x v="11"/>
    <x v="93"/>
    <x v="11"/>
    <x v="35"/>
    <x v="276"/>
    <x v="91"/>
    <x v="213"/>
    <x v="1"/>
  </r>
  <r>
    <x v="0"/>
    <x v="21"/>
    <x v="21"/>
    <x v="7"/>
    <x v="7"/>
    <x v="7"/>
    <x v="13"/>
    <x v="137"/>
    <x v="86"/>
    <x v="57"/>
    <x v="48"/>
    <x v="74"/>
    <x v="214"/>
    <x v="1"/>
  </r>
  <r>
    <x v="0"/>
    <x v="21"/>
    <x v="21"/>
    <x v="32"/>
    <x v="32"/>
    <x v="32"/>
    <x v="14"/>
    <x v="139"/>
    <x v="54"/>
    <x v="88"/>
    <x v="277"/>
    <x v="74"/>
    <x v="214"/>
    <x v="1"/>
  </r>
  <r>
    <x v="0"/>
    <x v="21"/>
    <x v="21"/>
    <x v="18"/>
    <x v="18"/>
    <x v="18"/>
    <x v="15"/>
    <x v="143"/>
    <x v="57"/>
    <x v="47"/>
    <x v="278"/>
    <x v="95"/>
    <x v="208"/>
    <x v="1"/>
  </r>
  <r>
    <x v="0"/>
    <x v="21"/>
    <x v="21"/>
    <x v="24"/>
    <x v="24"/>
    <x v="24"/>
    <x v="16"/>
    <x v="144"/>
    <x v="258"/>
    <x v="86"/>
    <x v="279"/>
    <x v="74"/>
    <x v="214"/>
    <x v="1"/>
  </r>
  <r>
    <x v="0"/>
    <x v="21"/>
    <x v="21"/>
    <x v="44"/>
    <x v="44"/>
    <x v="44"/>
    <x v="16"/>
    <x v="144"/>
    <x v="258"/>
    <x v="86"/>
    <x v="279"/>
    <x v="74"/>
    <x v="214"/>
    <x v="1"/>
  </r>
  <r>
    <x v="0"/>
    <x v="21"/>
    <x v="21"/>
    <x v="40"/>
    <x v="40"/>
    <x v="40"/>
    <x v="16"/>
    <x v="144"/>
    <x v="258"/>
    <x v="86"/>
    <x v="279"/>
    <x v="74"/>
    <x v="214"/>
    <x v="1"/>
  </r>
  <r>
    <x v="0"/>
    <x v="21"/>
    <x v="21"/>
    <x v="36"/>
    <x v="36"/>
    <x v="36"/>
    <x v="16"/>
    <x v="144"/>
    <x v="258"/>
    <x v="85"/>
    <x v="87"/>
    <x v="95"/>
    <x v="208"/>
    <x v="1"/>
  </r>
  <r>
    <x v="0"/>
    <x v="21"/>
    <x v="21"/>
    <x v="14"/>
    <x v="14"/>
    <x v="14"/>
    <x v="16"/>
    <x v="144"/>
    <x v="258"/>
    <x v="35"/>
    <x v="276"/>
    <x v="99"/>
    <x v="162"/>
    <x v="1"/>
  </r>
  <r>
    <x v="0"/>
    <x v="21"/>
    <x v="21"/>
    <x v="12"/>
    <x v="12"/>
    <x v="12"/>
    <x v="16"/>
    <x v="144"/>
    <x v="258"/>
    <x v="85"/>
    <x v="87"/>
    <x v="95"/>
    <x v="208"/>
    <x v="1"/>
  </r>
  <r>
    <x v="0"/>
    <x v="22"/>
    <x v="22"/>
    <x v="0"/>
    <x v="0"/>
    <x v="0"/>
    <x v="0"/>
    <x v="135"/>
    <x v="259"/>
    <x v="95"/>
    <x v="280"/>
    <x v="95"/>
    <x v="165"/>
    <x v="1"/>
  </r>
  <r>
    <x v="0"/>
    <x v="22"/>
    <x v="22"/>
    <x v="1"/>
    <x v="1"/>
    <x v="1"/>
    <x v="1"/>
    <x v="83"/>
    <x v="260"/>
    <x v="37"/>
    <x v="209"/>
    <x v="97"/>
    <x v="126"/>
    <x v="1"/>
  </r>
  <r>
    <x v="0"/>
    <x v="22"/>
    <x v="22"/>
    <x v="5"/>
    <x v="5"/>
    <x v="5"/>
    <x v="2"/>
    <x v="125"/>
    <x v="261"/>
    <x v="38"/>
    <x v="281"/>
    <x v="73"/>
    <x v="215"/>
    <x v="1"/>
  </r>
  <r>
    <x v="0"/>
    <x v="22"/>
    <x v="22"/>
    <x v="6"/>
    <x v="6"/>
    <x v="6"/>
    <x v="3"/>
    <x v="104"/>
    <x v="262"/>
    <x v="122"/>
    <x v="282"/>
    <x v="95"/>
    <x v="165"/>
    <x v="1"/>
  </r>
  <r>
    <x v="0"/>
    <x v="22"/>
    <x v="22"/>
    <x v="2"/>
    <x v="2"/>
    <x v="2"/>
    <x v="3"/>
    <x v="104"/>
    <x v="262"/>
    <x v="75"/>
    <x v="283"/>
    <x v="71"/>
    <x v="167"/>
    <x v="1"/>
  </r>
  <r>
    <x v="0"/>
    <x v="22"/>
    <x v="22"/>
    <x v="4"/>
    <x v="4"/>
    <x v="4"/>
    <x v="5"/>
    <x v="133"/>
    <x v="173"/>
    <x v="122"/>
    <x v="282"/>
    <x v="97"/>
    <x v="126"/>
    <x v="1"/>
  </r>
  <r>
    <x v="0"/>
    <x v="22"/>
    <x v="22"/>
    <x v="8"/>
    <x v="8"/>
    <x v="8"/>
    <x v="6"/>
    <x v="89"/>
    <x v="263"/>
    <x v="12"/>
    <x v="284"/>
    <x v="77"/>
    <x v="163"/>
    <x v="1"/>
  </r>
  <r>
    <x v="0"/>
    <x v="22"/>
    <x v="22"/>
    <x v="9"/>
    <x v="9"/>
    <x v="9"/>
    <x v="7"/>
    <x v="93"/>
    <x v="26"/>
    <x v="12"/>
    <x v="284"/>
    <x v="74"/>
    <x v="164"/>
    <x v="1"/>
  </r>
  <r>
    <x v="0"/>
    <x v="22"/>
    <x v="22"/>
    <x v="3"/>
    <x v="3"/>
    <x v="3"/>
    <x v="7"/>
    <x v="93"/>
    <x v="26"/>
    <x v="58"/>
    <x v="285"/>
    <x v="97"/>
    <x v="126"/>
    <x v="1"/>
  </r>
  <r>
    <x v="0"/>
    <x v="22"/>
    <x v="22"/>
    <x v="13"/>
    <x v="13"/>
    <x v="13"/>
    <x v="7"/>
    <x v="93"/>
    <x v="26"/>
    <x v="12"/>
    <x v="284"/>
    <x v="74"/>
    <x v="164"/>
    <x v="1"/>
  </r>
  <r>
    <x v="0"/>
    <x v="22"/>
    <x v="22"/>
    <x v="7"/>
    <x v="7"/>
    <x v="7"/>
    <x v="10"/>
    <x v="137"/>
    <x v="69"/>
    <x v="87"/>
    <x v="286"/>
    <x v="99"/>
    <x v="162"/>
    <x v="1"/>
  </r>
  <r>
    <x v="0"/>
    <x v="22"/>
    <x v="22"/>
    <x v="15"/>
    <x v="15"/>
    <x v="15"/>
    <x v="11"/>
    <x v="138"/>
    <x v="127"/>
    <x v="57"/>
    <x v="287"/>
    <x v="74"/>
    <x v="164"/>
    <x v="1"/>
  </r>
  <r>
    <x v="0"/>
    <x v="22"/>
    <x v="22"/>
    <x v="11"/>
    <x v="11"/>
    <x v="11"/>
    <x v="12"/>
    <x v="139"/>
    <x v="264"/>
    <x v="88"/>
    <x v="288"/>
    <x v="74"/>
    <x v="164"/>
    <x v="1"/>
  </r>
  <r>
    <x v="0"/>
    <x v="22"/>
    <x v="22"/>
    <x v="10"/>
    <x v="10"/>
    <x v="10"/>
    <x v="12"/>
    <x v="139"/>
    <x v="264"/>
    <x v="35"/>
    <x v="289"/>
    <x v="97"/>
    <x v="126"/>
    <x v="1"/>
  </r>
  <r>
    <x v="0"/>
    <x v="22"/>
    <x v="22"/>
    <x v="17"/>
    <x v="17"/>
    <x v="17"/>
    <x v="14"/>
    <x v="143"/>
    <x v="265"/>
    <x v="86"/>
    <x v="290"/>
    <x v="97"/>
    <x v="126"/>
    <x v="1"/>
  </r>
  <r>
    <x v="0"/>
    <x v="22"/>
    <x v="22"/>
    <x v="31"/>
    <x v="31"/>
    <x v="31"/>
    <x v="14"/>
    <x v="143"/>
    <x v="265"/>
    <x v="35"/>
    <x v="289"/>
    <x v="74"/>
    <x v="164"/>
    <x v="1"/>
  </r>
  <r>
    <x v="0"/>
    <x v="22"/>
    <x v="22"/>
    <x v="50"/>
    <x v="50"/>
    <x v="50"/>
    <x v="16"/>
    <x v="144"/>
    <x v="266"/>
    <x v="85"/>
    <x v="87"/>
    <x v="95"/>
    <x v="165"/>
    <x v="1"/>
  </r>
  <r>
    <x v="0"/>
    <x v="22"/>
    <x v="22"/>
    <x v="29"/>
    <x v="29"/>
    <x v="29"/>
    <x v="16"/>
    <x v="144"/>
    <x v="266"/>
    <x v="35"/>
    <x v="289"/>
    <x v="99"/>
    <x v="162"/>
    <x v="1"/>
  </r>
  <r>
    <x v="0"/>
    <x v="22"/>
    <x v="22"/>
    <x v="20"/>
    <x v="20"/>
    <x v="20"/>
    <x v="16"/>
    <x v="144"/>
    <x v="266"/>
    <x v="86"/>
    <x v="290"/>
    <x v="74"/>
    <x v="164"/>
    <x v="1"/>
  </r>
  <r>
    <x v="0"/>
    <x v="22"/>
    <x v="22"/>
    <x v="14"/>
    <x v="14"/>
    <x v="14"/>
    <x v="16"/>
    <x v="144"/>
    <x v="266"/>
    <x v="35"/>
    <x v="289"/>
    <x v="99"/>
    <x v="162"/>
    <x v="1"/>
  </r>
  <r>
    <x v="0"/>
    <x v="22"/>
    <x v="22"/>
    <x v="26"/>
    <x v="26"/>
    <x v="26"/>
    <x v="16"/>
    <x v="144"/>
    <x v="266"/>
    <x v="85"/>
    <x v="87"/>
    <x v="95"/>
    <x v="165"/>
    <x v="1"/>
  </r>
  <r>
    <x v="0"/>
    <x v="23"/>
    <x v="23"/>
    <x v="0"/>
    <x v="0"/>
    <x v="0"/>
    <x v="0"/>
    <x v="113"/>
    <x v="267"/>
    <x v="123"/>
    <x v="291"/>
    <x v="99"/>
    <x v="162"/>
    <x v="1"/>
  </r>
  <r>
    <x v="0"/>
    <x v="23"/>
    <x v="23"/>
    <x v="5"/>
    <x v="5"/>
    <x v="5"/>
    <x v="1"/>
    <x v="132"/>
    <x v="268"/>
    <x v="84"/>
    <x v="292"/>
    <x v="75"/>
    <x v="216"/>
    <x v="1"/>
  </r>
  <r>
    <x v="0"/>
    <x v="23"/>
    <x v="23"/>
    <x v="6"/>
    <x v="6"/>
    <x v="6"/>
    <x v="2"/>
    <x v="117"/>
    <x v="269"/>
    <x v="75"/>
    <x v="293"/>
    <x v="72"/>
    <x v="217"/>
    <x v="1"/>
  </r>
  <r>
    <x v="0"/>
    <x v="23"/>
    <x v="23"/>
    <x v="1"/>
    <x v="1"/>
    <x v="1"/>
    <x v="3"/>
    <x v="84"/>
    <x v="270"/>
    <x v="104"/>
    <x v="294"/>
    <x v="74"/>
    <x v="218"/>
    <x v="1"/>
  </r>
  <r>
    <x v="0"/>
    <x v="23"/>
    <x v="23"/>
    <x v="4"/>
    <x v="4"/>
    <x v="4"/>
    <x v="4"/>
    <x v="85"/>
    <x v="271"/>
    <x v="52"/>
    <x v="295"/>
    <x v="95"/>
    <x v="219"/>
    <x v="4"/>
  </r>
  <r>
    <x v="0"/>
    <x v="23"/>
    <x v="23"/>
    <x v="2"/>
    <x v="2"/>
    <x v="2"/>
    <x v="5"/>
    <x v="104"/>
    <x v="181"/>
    <x v="97"/>
    <x v="296"/>
    <x v="86"/>
    <x v="220"/>
    <x v="1"/>
  </r>
  <r>
    <x v="0"/>
    <x v="23"/>
    <x v="23"/>
    <x v="13"/>
    <x v="13"/>
    <x v="13"/>
    <x v="6"/>
    <x v="90"/>
    <x v="272"/>
    <x v="98"/>
    <x v="167"/>
    <x v="95"/>
    <x v="219"/>
    <x v="1"/>
  </r>
  <r>
    <x v="0"/>
    <x v="23"/>
    <x v="23"/>
    <x v="7"/>
    <x v="7"/>
    <x v="7"/>
    <x v="7"/>
    <x v="142"/>
    <x v="273"/>
    <x v="88"/>
    <x v="11"/>
    <x v="99"/>
    <x v="162"/>
    <x v="4"/>
  </r>
  <r>
    <x v="0"/>
    <x v="23"/>
    <x v="23"/>
    <x v="9"/>
    <x v="9"/>
    <x v="9"/>
    <x v="8"/>
    <x v="137"/>
    <x v="274"/>
    <x v="57"/>
    <x v="32"/>
    <x v="97"/>
    <x v="221"/>
    <x v="1"/>
  </r>
  <r>
    <x v="0"/>
    <x v="23"/>
    <x v="23"/>
    <x v="21"/>
    <x v="21"/>
    <x v="21"/>
    <x v="8"/>
    <x v="137"/>
    <x v="274"/>
    <x v="57"/>
    <x v="32"/>
    <x v="97"/>
    <x v="221"/>
    <x v="1"/>
  </r>
  <r>
    <x v="0"/>
    <x v="23"/>
    <x v="23"/>
    <x v="16"/>
    <x v="16"/>
    <x v="16"/>
    <x v="10"/>
    <x v="138"/>
    <x v="12"/>
    <x v="86"/>
    <x v="136"/>
    <x v="71"/>
    <x v="222"/>
    <x v="1"/>
  </r>
  <r>
    <x v="0"/>
    <x v="23"/>
    <x v="23"/>
    <x v="11"/>
    <x v="11"/>
    <x v="11"/>
    <x v="10"/>
    <x v="138"/>
    <x v="12"/>
    <x v="57"/>
    <x v="32"/>
    <x v="74"/>
    <x v="218"/>
    <x v="1"/>
  </r>
  <r>
    <x v="0"/>
    <x v="23"/>
    <x v="23"/>
    <x v="8"/>
    <x v="8"/>
    <x v="8"/>
    <x v="12"/>
    <x v="139"/>
    <x v="14"/>
    <x v="86"/>
    <x v="136"/>
    <x v="95"/>
    <x v="219"/>
    <x v="1"/>
  </r>
  <r>
    <x v="0"/>
    <x v="23"/>
    <x v="23"/>
    <x v="51"/>
    <x v="51"/>
    <x v="51"/>
    <x v="12"/>
    <x v="139"/>
    <x v="14"/>
    <x v="47"/>
    <x v="250"/>
    <x v="71"/>
    <x v="222"/>
    <x v="1"/>
  </r>
  <r>
    <x v="0"/>
    <x v="23"/>
    <x v="23"/>
    <x v="24"/>
    <x v="24"/>
    <x v="24"/>
    <x v="14"/>
    <x v="143"/>
    <x v="55"/>
    <x v="47"/>
    <x v="250"/>
    <x v="95"/>
    <x v="219"/>
    <x v="1"/>
  </r>
  <r>
    <x v="0"/>
    <x v="23"/>
    <x v="23"/>
    <x v="33"/>
    <x v="33"/>
    <x v="33"/>
    <x v="14"/>
    <x v="143"/>
    <x v="55"/>
    <x v="88"/>
    <x v="11"/>
    <x v="99"/>
    <x v="162"/>
    <x v="1"/>
  </r>
  <r>
    <x v="0"/>
    <x v="23"/>
    <x v="23"/>
    <x v="19"/>
    <x v="19"/>
    <x v="19"/>
    <x v="14"/>
    <x v="143"/>
    <x v="55"/>
    <x v="47"/>
    <x v="250"/>
    <x v="95"/>
    <x v="219"/>
    <x v="1"/>
  </r>
  <r>
    <x v="0"/>
    <x v="23"/>
    <x v="23"/>
    <x v="3"/>
    <x v="3"/>
    <x v="3"/>
    <x v="14"/>
    <x v="143"/>
    <x v="55"/>
    <x v="88"/>
    <x v="11"/>
    <x v="99"/>
    <x v="162"/>
    <x v="1"/>
  </r>
  <r>
    <x v="0"/>
    <x v="23"/>
    <x v="23"/>
    <x v="10"/>
    <x v="10"/>
    <x v="10"/>
    <x v="14"/>
    <x v="143"/>
    <x v="55"/>
    <x v="88"/>
    <x v="11"/>
    <x v="99"/>
    <x v="162"/>
    <x v="1"/>
  </r>
  <r>
    <x v="0"/>
    <x v="23"/>
    <x v="23"/>
    <x v="31"/>
    <x v="31"/>
    <x v="31"/>
    <x v="14"/>
    <x v="143"/>
    <x v="55"/>
    <x v="35"/>
    <x v="183"/>
    <x v="99"/>
    <x v="162"/>
    <x v="4"/>
  </r>
  <r>
    <x v="0"/>
    <x v="24"/>
    <x v="24"/>
    <x v="1"/>
    <x v="1"/>
    <x v="1"/>
    <x v="0"/>
    <x v="150"/>
    <x v="275"/>
    <x v="92"/>
    <x v="297"/>
    <x v="95"/>
    <x v="223"/>
    <x v="1"/>
  </r>
  <r>
    <x v="0"/>
    <x v="24"/>
    <x v="24"/>
    <x v="0"/>
    <x v="0"/>
    <x v="0"/>
    <x v="1"/>
    <x v="151"/>
    <x v="276"/>
    <x v="124"/>
    <x v="298"/>
    <x v="97"/>
    <x v="224"/>
    <x v="1"/>
  </r>
  <r>
    <x v="0"/>
    <x v="24"/>
    <x v="24"/>
    <x v="3"/>
    <x v="3"/>
    <x v="3"/>
    <x v="2"/>
    <x v="152"/>
    <x v="277"/>
    <x v="18"/>
    <x v="299"/>
    <x v="95"/>
    <x v="223"/>
    <x v="1"/>
  </r>
  <r>
    <x v="0"/>
    <x v="24"/>
    <x v="24"/>
    <x v="4"/>
    <x v="4"/>
    <x v="4"/>
    <x v="3"/>
    <x v="115"/>
    <x v="278"/>
    <x v="68"/>
    <x v="300"/>
    <x v="86"/>
    <x v="225"/>
    <x v="1"/>
  </r>
  <r>
    <x v="0"/>
    <x v="24"/>
    <x v="24"/>
    <x v="2"/>
    <x v="2"/>
    <x v="2"/>
    <x v="4"/>
    <x v="82"/>
    <x v="279"/>
    <x v="83"/>
    <x v="301"/>
    <x v="70"/>
    <x v="226"/>
    <x v="1"/>
  </r>
  <r>
    <x v="0"/>
    <x v="24"/>
    <x v="24"/>
    <x v="6"/>
    <x v="6"/>
    <x v="6"/>
    <x v="5"/>
    <x v="83"/>
    <x v="280"/>
    <x v="121"/>
    <x v="302"/>
    <x v="73"/>
    <x v="227"/>
    <x v="1"/>
  </r>
  <r>
    <x v="0"/>
    <x v="24"/>
    <x v="24"/>
    <x v="5"/>
    <x v="5"/>
    <x v="5"/>
    <x v="6"/>
    <x v="84"/>
    <x v="281"/>
    <x v="99"/>
    <x v="303"/>
    <x v="46"/>
    <x v="228"/>
    <x v="1"/>
  </r>
  <r>
    <x v="0"/>
    <x v="24"/>
    <x v="24"/>
    <x v="8"/>
    <x v="8"/>
    <x v="8"/>
    <x v="7"/>
    <x v="148"/>
    <x v="141"/>
    <x v="57"/>
    <x v="304"/>
    <x v="72"/>
    <x v="229"/>
    <x v="1"/>
  </r>
  <r>
    <x v="0"/>
    <x v="24"/>
    <x v="24"/>
    <x v="11"/>
    <x v="11"/>
    <x v="11"/>
    <x v="8"/>
    <x v="90"/>
    <x v="282"/>
    <x v="98"/>
    <x v="305"/>
    <x v="95"/>
    <x v="223"/>
    <x v="1"/>
  </r>
  <r>
    <x v="0"/>
    <x v="24"/>
    <x v="24"/>
    <x v="7"/>
    <x v="7"/>
    <x v="7"/>
    <x v="8"/>
    <x v="90"/>
    <x v="282"/>
    <x v="12"/>
    <x v="123"/>
    <x v="74"/>
    <x v="230"/>
    <x v="1"/>
  </r>
  <r>
    <x v="0"/>
    <x v="24"/>
    <x v="24"/>
    <x v="10"/>
    <x v="10"/>
    <x v="10"/>
    <x v="10"/>
    <x v="91"/>
    <x v="283"/>
    <x v="99"/>
    <x v="303"/>
    <x v="74"/>
    <x v="230"/>
    <x v="1"/>
  </r>
  <r>
    <x v="0"/>
    <x v="24"/>
    <x v="24"/>
    <x v="9"/>
    <x v="9"/>
    <x v="9"/>
    <x v="11"/>
    <x v="142"/>
    <x v="36"/>
    <x v="58"/>
    <x v="306"/>
    <x v="74"/>
    <x v="230"/>
    <x v="1"/>
  </r>
  <r>
    <x v="0"/>
    <x v="24"/>
    <x v="24"/>
    <x v="26"/>
    <x v="26"/>
    <x v="26"/>
    <x v="11"/>
    <x v="142"/>
    <x v="36"/>
    <x v="35"/>
    <x v="73"/>
    <x v="71"/>
    <x v="231"/>
    <x v="1"/>
  </r>
  <r>
    <x v="0"/>
    <x v="24"/>
    <x v="24"/>
    <x v="24"/>
    <x v="24"/>
    <x v="24"/>
    <x v="13"/>
    <x v="137"/>
    <x v="198"/>
    <x v="57"/>
    <x v="304"/>
    <x v="97"/>
    <x v="224"/>
    <x v="1"/>
  </r>
  <r>
    <x v="0"/>
    <x v="24"/>
    <x v="24"/>
    <x v="19"/>
    <x v="19"/>
    <x v="19"/>
    <x v="13"/>
    <x v="137"/>
    <x v="198"/>
    <x v="86"/>
    <x v="307"/>
    <x v="77"/>
    <x v="232"/>
    <x v="1"/>
  </r>
  <r>
    <x v="0"/>
    <x v="24"/>
    <x v="24"/>
    <x v="17"/>
    <x v="17"/>
    <x v="17"/>
    <x v="13"/>
    <x v="137"/>
    <x v="198"/>
    <x v="88"/>
    <x v="105"/>
    <x v="97"/>
    <x v="224"/>
    <x v="1"/>
  </r>
  <r>
    <x v="0"/>
    <x v="24"/>
    <x v="24"/>
    <x v="18"/>
    <x v="18"/>
    <x v="18"/>
    <x v="16"/>
    <x v="138"/>
    <x v="56"/>
    <x v="47"/>
    <x v="308"/>
    <x v="77"/>
    <x v="232"/>
    <x v="1"/>
  </r>
  <r>
    <x v="0"/>
    <x v="24"/>
    <x v="24"/>
    <x v="15"/>
    <x v="15"/>
    <x v="15"/>
    <x v="16"/>
    <x v="138"/>
    <x v="56"/>
    <x v="35"/>
    <x v="73"/>
    <x v="95"/>
    <x v="223"/>
    <x v="1"/>
  </r>
  <r>
    <x v="0"/>
    <x v="24"/>
    <x v="24"/>
    <x v="16"/>
    <x v="16"/>
    <x v="16"/>
    <x v="18"/>
    <x v="139"/>
    <x v="284"/>
    <x v="86"/>
    <x v="307"/>
    <x v="95"/>
    <x v="223"/>
    <x v="1"/>
  </r>
  <r>
    <x v="0"/>
    <x v="24"/>
    <x v="24"/>
    <x v="12"/>
    <x v="12"/>
    <x v="12"/>
    <x v="18"/>
    <x v="139"/>
    <x v="284"/>
    <x v="85"/>
    <x v="87"/>
    <x v="97"/>
    <x v="224"/>
    <x v="1"/>
  </r>
  <r>
    <x v="0"/>
    <x v="25"/>
    <x v="25"/>
    <x v="0"/>
    <x v="0"/>
    <x v="0"/>
    <x v="0"/>
    <x v="153"/>
    <x v="285"/>
    <x v="66"/>
    <x v="309"/>
    <x v="95"/>
    <x v="233"/>
    <x v="1"/>
  </r>
  <r>
    <x v="0"/>
    <x v="25"/>
    <x v="25"/>
    <x v="2"/>
    <x v="2"/>
    <x v="2"/>
    <x v="1"/>
    <x v="147"/>
    <x v="286"/>
    <x v="81"/>
    <x v="310"/>
    <x v="76"/>
    <x v="234"/>
    <x v="1"/>
  </r>
  <r>
    <x v="0"/>
    <x v="25"/>
    <x v="25"/>
    <x v="1"/>
    <x v="1"/>
    <x v="1"/>
    <x v="1"/>
    <x v="147"/>
    <x v="286"/>
    <x v="79"/>
    <x v="311"/>
    <x v="71"/>
    <x v="235"/>
    <x v="1"/>
  </r>
  <r>
    <x v="0"/>
    <x v="25"/>
    <x v="25"/>
    <x v="4"/>
    <x v="4"/>
    <x v="4"/>
    <x v="3"/>
    <x v="124"/>
    <x v="194"/>
    <x v="52"/>
    <x v="312"/>
    <x v="86"/>
    <x v="236"/>
    <x v="1"/>
  </r>
  <r>
    <x v="0"/>
    <x v="25"/>
    <x v="25"/>
    <x v="5"/>
    <x v="5"/>
    <x v="5"/>
    <x v="4"/>
    <x v="85"/>
    <x v="195"/>
    <x v="57"/>
    <x v="313"/>
    <x v="30"/>
    <x v="237"/>
    <x v="1"/>
  </r>
  <r>
    <x v="0"/>
    <x v="25"/>
    <x v="25"/>
    <x v="7"/>
    <x v="7"/>
    <x v="7"/>
    <x v="5"/>
    <x v="86"/>
    <x v="287"/>
    <x v="97"/>
    <x v="314"/>
    <x v="97"/>
    <x v="238"/>
    <x v="1"/>
  </r>
  <r>
    <x v="0"/>
    <x v="25"/>
    <x v="25"/>
    <x v="6"/>
    <x v="6"/>
    <x v="6"/>
    <x v="6"/>
    <x v="148"/>
    <x v="196"/>
    <x v="98"/>
    <x v="102"/>
    <x v="77"/>
    <x v="39"/>
    <x v="1"/>
  </r>
  <r>
    <x v="0"/>
    <x v="25"/>
    <x v="25"/>
    <x v="9"/>
    <x v="9"/>
    <x v="9"/>
    <x v="7"/>
    <x v="89"/>
    <x v="82"/>
    <x v="58"/>
    <x v="132"/>
    <x v="91"/>
    <x v="239"/>
    <x v="1"/>
  </r>
  <r>
    <x v="0"/>
    <x v="25"/>
    <x v="25"/>
    <x v="3"/>
    <x v="3"/>
    <x v="3"/>
    <x v="8"/>
    <x v="90"/>
    <x v="141"/>
    <x v="58"/>
    <x v="132"/>
    <x v="77"/>
    <x v="39"/>
    <x v="1"/>
  </r>
  <r>
    <x v="0"/>
    <x v="25"/>
    <x v="25"/>
    <x v="16"/>
    <x v="16"/>
    <x v="16"/>
    <x v="9"/>
    <x v="91"/>
    <x v="288"/>
    <x v="57"/>
    <x v="313"/>
    <x v="91"/>
    <x v="239"/>
    <x v="1"/>
  </r>
  <r>
    <x v="0"/>
    <x v="25"/>
    <x v="25"/>
    <x v="11"/>
    <x v="11"/>
    <x v="11"/>
    <x v="10"/>
    <x v="93"/>
    <x v="289"/>
    <x v="57"/>
    <x v="313"/>
    <x v="71"/>
    <x v="235"/>
    <x v="1"/>
  </r>
  <r>
    <x v="0"/>
    <x v="25"/>
    <x v="25"/>
    <x v="17"/>
    <x v="17"/>
    <x v="17"/>
    <x v="10"/>
    <x v="93"/>
    <x v="289"/>
    <x v="12"/>
    <x v="153"/>
    <x v="74"/>
    <x v="240"/>
    <x v="1"/>
  </r>
  <r>
    <x v="0"/>
    <x v="25"/>
    <x v="25"/>
    <x v="13"/>
    <x v="13"/>
    <x v="13"/>
    <x v="10"/>
    <x v="93"/>
    <x v="289"/>
    <x v="12"/>
    <x v="153"/>
    <x v="74"/>
    <x v="240"/>
    <x v="1"/>
  </r>
  <r>
    <x v="0"/>
    <x v="25"/>
    <x v="25"/>
    <x v="12"/>
    <x v="12"/>
    <x v="12"/>
    <x v="13"/>
    <x v="142"/>
    <x v="197"/>
    <x v="85"/>
    <x v="87"/>
    <x v="86"/>
    <x v="236"/>
    <x v="1"/>
  </r>
  <r>
    <x v="0"/>
    <x v="25"/>
    <x v="25"/>
    <x v="15"/>
    <x v="15"/>
    <x v="15"/>
    <x v="14"/>
    <x v="137"/>
    <x v="14"/>
    <x v="88"/>
    <x v="65"/>
    <x v="95"/>
    <x v="233"/>
    <x v="1"/>
  </r>
  <r>
    <x v="0"/>
    <x v="25"/>
    <x v="25"/>
    <x v="10"/>
    <x v="10"/>
    <x v="10"/>
    <x v="14"/>
    <x v="137"/>
    <x v="14"/>
    <x v="58"/>
    <x v="132"/>
    <x v="99"/>
    <x v="162"/>
    <x v="1"/>
  </r>
  <r>
    <x v="0"/>
    <x v="25"/>
    <x v="25"/>
    <x v="8"/>
    <x v="8"/>
    <x v="8"/>
    <x v="16"/>
    <x v="138"/>
    <x v="198"/>
    <x v="57"/>
    <x v="313"/>
    <x v="74"/>
    <x v="240"/>
    <x v="1"/>
  </r>
  <r>
    <x v="0"/>
    <x v="25"/>
    <x v="25"/>
    <x v="24"/>
    <x v="24"/>
    <x v="24"/>
    <x v="16"/>
    <x v="138"/>
    <x v="198"/>
    <x v="57"/>
    <x v="313"/>
    <x v="74"/>
    <x v="240"/>
    <x v="1"/>
  </r>
  <r>
    <x v="0"/>
    <x v="25"/>
    <x v="25"/>
    <x v="51"/>
    <x v="51"/>
    <x v="51"/>
    <x v="18"/>
    <x v="139"/>
    <x v="290"/>
    <x v="86"/>
    <x v="315"/>
    <x v="95"/>
    <x v="233"/>
    <x v="1"/>
  </r>
  <r>
    <x v="0"/>
    <x v="25"/>
    <x v="25"/>
    <x v="14"/>
    <x v="14"/>
    <x v="14"/>
    <x v="19"/>
    <x v="143"/>
    <x v="199"/>
    <x v="88"/>
    <x v="65"/>
    <x v="99"/>
    <x v="162"/>
    <x v="1"/>
  </r>
  <r>
    <x v="0"/>
    <x v="26"/>
    <x v="26"/>
    <x v="0"/>
    <x v="0"/>
    <x v="0"/>
    <x v="0"/>
    <x v="117"/>
    <x v="291"/>
    <x v="82"/>
    <x v="316"/>
    <x v="97"/>
    <x v="241"/>
    <x v="1"/>
  </r>
  <r>
    <x v="0"/>
    <x v="26"/>
    <x v="26"/>
    <x v="1"/>
    <x v="1"/>
    <x v="1"/>
    <x v="1"/>
    <x v="86"/>
    <x v="292"/>
    <x v="52"/>
    <x v="317"/>
    <x v="99"/>
    <x v="162"/>
    <x v="1"/>
  </r>
  <r>
    <x v="0"/>
    <x v="26"/>
    <x v="26"/>
    <x v="5"/>
    <x v="5"/>
    <x v="5"/>
    <x v="2"/>
    <x v="87"/>
    <x v="270"/>
    <x v="57"/>
    <x v="264"/>
    <x v="87"/>
    <x v="242"/>
    <x v="1"/>
  </r>
  <r>
    <x v="0"/>
    <x v="26"/>
    <x v="26"/>
    <x v="2"/>
    <x v="2"/>
    <x v="2"/>
    <x v="2"/>
    <x v="87"/>
    <x v="270"/>
    <x v="12"/>
    <x v="318"/>
    <x v="72"/>
    <x v="243"/>
    <x v="1"/>
  </r>
  <r>
    <x v="0"/>
    <x v="26"/>
    <x v="26"/>
    <x v="6"/>
    <x v="6"/>
    <x v="6"/>
    <x v="4"/>
    <x v="88"/>
    <x v="293"/>
    <x v="87"/>
    <x v="319"/>
    <x v="98"/>
    <x v="244"/>
    <x v="1"/>
  </r>
  <r>
    <x v="0"/>
    <x v="26"/>
    <x v="26"/>
    <x v="4"/>
    <x v="4"/>
    <x v="4"/>
    <x v="5"/>
    <x v="148"/>
    <x v="294"/>
    <x v="99"/>
    <x v="261"/>
    <x v="71"/>
    <x v="245"/>
    <x v="1"/>
  </r>
  <r>
    <x v="0"/>
    <x v="26"/>
    <x v="26"/>
    <x v="24"/>
    <x v="24"/>
    <x v="24"/>
    <x v="6"/>
    <x v="142"/>
    <x v="97"/>
    <x v="58"/>
    <x v="320"/>
    <x v="74"/>
    <x v="246"/>
    <x v="1"/>
  </r>
  <r>
    <x v="0"/>
    <x v="26"/>
    <x v="26"/>
    <x v="9"/>
    <x v="9"/>
    <x v="9"/>
    <x v="6"/>
    <x v="142"/>
    <x v="97"/>
    <x v="87"/>
    <x v="319"/>
    <x v="97"/>
    <x v="241"/>
    <x v="1"/>
  </r>
  <r>
    <x v="0"/>
    <x v="26"/>
    <x v="26"/>
    <x v="17"/>
    <x v="17"/>
    <x v="17"/>
    <x v="6"/>
    <x v="142"/>
    <x v="97"/>
    <x v="12"/>
    <x v="318"/>
    <x v="99"/>
    <x v="162"/>
    <x v="1"/>
  </r>
  <r>
    <x v="0"/>
    <x v="26"/>
    <x v="26"/>
    <x v="7"/>
    <x v="7"/>
    <x v="7"/>
    <x v="6"/>
    <x v="142"/>
    <x v="97"/>
    <x v="58"/>
    <x v="320"/>
    <x v="99"/>
    <x v="162"/>
    <x v="1"/>
  </r>
  <r>
    <x v="0"/>
    <x v="26"/>
    <x v="26"/>
    <x v="8"/>
    <x v="8"/>
    <x v="8"/>
    <x v="10"/>
    <x v="137"/>
    <x v="295"/>
    <x v="88"/>
    <x v="321"/>
    <x v="95"/>
    <x v="247"/>
    <x v="1"/>
  </r>
  <r>
    <x v="0"/>
    <x v="26"/>
    <x v="26"/>
    <x v="12"/>
    <x v="12"/>
    <x v="12"/>
    <x v="10"/>
    <x v="137"/>
    <x v="295"/>
    <x v="85"/>
    <x v="87"/>
    <x v="73"/>
    <x v="248"/>
    <x v="1"/>
  </r>
  <r>
    <x v="0"/>
    <x v="26"/>
    <x v="26"/>
    <x v="13"/>
    <x v="13"/>
    <x v="13"/>
    <x v="12"/>
    <x v="138"/>
    <x v="29"/>
    <x v="57"/>
    <x v="264"/>
    <x v="74"/>
    <x v="246"/>
    <x v="1"/>
  </r>
  <r>
    <x v="0"/>
    <x v="26"/>
    <x v="26"/>
    <x v="32"/>
    <x v="32"/>
    <x v="32"/>
    <x v="13"/>
    <x v="139"/>
    <x v="283"/>
    <x v="88"/>
    <x v="321"/>
    <x v="74"/>
    <x v="246"/>
    <x v="1"/>
  </r>
  <r>
    <x v="0"/>
    <x v="26"/>
    <x v="26"/>
    <x v="19"/>
    <x v="19"/>
    <x v="19"/>
    <x v="13"/>
    <x v="139"/>
    <x v="283"/>
    <x v="86"/>
    <x v="304"/>
    <x v="95"/>
    <x v="247"/>
    <x v="1"/>
  </r>
  <r>
    <x v="0"/>
    <x v="26"/>
    <x v="26"/>
    <x v="11"/>
    <x v="11"/>
    <x v="11"/>
    <x v="15"/>
    <x v="143"/>
    <x v="296"/>
    <x v="88"/>
    <x v="321"/>
    <x v="99"/>
    <x v="162"/>
    <x v="1"/>
  </r>
  <r>
    <x v="0"/>
    <x v="26"/>
    <x v="26"/>
    <x v="28"/>
    <x v="28"/>
    <x v="28"/>
    <x v="16"/>
    <x v="144"/>
    <x v="297"/>
    <x v="85"/>
    <x v="87"/>
    <x v="95"/>
    <x v="247"/>
    <x v="1"/>
  </r>
  <r>
    <x v="0"/>
    <x v="26"/>
    <x v="26"/>
    <x v="10"/>
    <x v="10"/>
    <x v="10"/>
    <x v="16"/>
    <x v="144"/>
    <x v="297"/>
    <x v="35"/>
    <x v="322"/>
    <x v="99"/>
    <x v="162"/>
    <x v="1"/>
  </r>
  <r>
    <x v="0"/>
    <x v="26"/>
    <x v="26"/>
    <x v="51"/>
    <x v="51"/>
    <x v="51"/>
    <x v="18"/>
    <x v="145"/>
    <x v="298"/>
    <x v="47"/>
    <x v="323"/>
    <x v="74"/>
    <x v="246"/>
    <x v="1"/>
  </r>
  <r>
    <x v="0"/>
    <x v="26"/>
    <x v="26"/>
    <x v="52"/>
    <x v="52"/>
    <x v="52"/>
    <x v="18"/>
    <x v="145"/>
    <x v="298"/>
    <x v="85"/>
    <x v="87"/>
    <x v="97"/>
    <x v="241"/>
    <x v="1"/>
  </r>
  <r>
    <x v="0"/>
    <x v="26"/>
    <x v="26"/>
    <x v="38"/>
    <x v="38"/>
    <x v="38"/>
    <x v="18"/>
    <x v="145"/>
    <x v="298"/>
    <x v="47"/>
    <x v="323"/>
    <x v="74"/>
    <x v="246"/>
    <x v="1"/>
  </r>
  <r>
    <x v="0"/>
    <x v="26"/>
    <x v="26"/>
    <x v="46"/>
    <x v="46"/>
    <x v="46"/>
    <x v="18"/>
    <x v="145"/>
    <x v="298"/>
    <x v="47"/>
    <x v="323"/>
    <x v="74"/>
    <x v="246"/>
    <x v="1"/>
  </r>
  <r>
    <x v="0"/>
    <x v="26"/>
    <x v="26"/>
    <x v="3"/>
    <x v="3"/>
    <x v="3"/>
    <x v="18"/>
    <x v="145"/>
    <x v="298"/>
    <x v="85"/>
    <x v="87"/>
    <x v="97"/>
    <x v="241"/>
    <x v="1"/>
  </r>
  <r>
    <x v="0"/>
    <x v="26"/>
    <x v="26"/>
    <x v="15"/>
    <x v="15"/>
    <x v="15"/>
    <x v="18"/>
    <x v="145"/>
    <x v="298"/>
    <x v="47"/>
    <x v="323"/>
    <x v="74"/>
    <x v="246"/>
    <x v="1"/>
  </r>
  <r>
    <x v="0"/>
    <x v="26"/>
    <x v="26"/>
    <x v="26"/>
    <x v="26"/>
    <x v="26"/>
    <x v="18"/>
    <x v="145"/>
    <x v="298"/>
    <x v="47"/>
    <x v="323"/>
    <x v="74"/>
    <x v="246"/>
    <x v="1"/>
  </r>
  <r>
    <x v="0"/>
    <x v="26"/>
    <x v="26"/>
    <x v="25"/>
    <x v="25"/>
    <x v="25"/>
    <x v="18"/>
    <x v="145"/>
    <x v="298"/>
    <x v="47"/>
    <x v="323"/>
    <x v="74"/>
    <x v="246"/>
    <x v="1"/>
  </r>
  <r>
    <x v="0"/>
    <x v="27"/>
    <x v="27"/>
    <x v="0"/>
    <x v="0"/>
    <x v="0"/>
    <x v="0"/>
    <x v="84"/>
    <x v="299"/>
    <x v="82"/>
    <x v="324"/>
    <x v="99"/>
    <x v="162"/>
    <x v="1"/>
  </r>
  <r>
    <x v="0"/>
    <x v="27"/>
    <x v="27"/>
    <x v="4"/>
    <x v="4"/>
    <x v="4"/>
    <x v="1"/>
    <x v="89"/>
    <x v="300"/>
    <x v="97"/>
    <x v="325"/>
    <x v="74"/>
    <x v="249"/>
    <x v="1"/>
  </r>
  <r>
    <x v="0"/>
    <x v="27"/>
    <x v="27"/>
    <x v="2"/>
    <x v="2"/>
    <x v="2"/>
    <x v="2"/>
    <x v="90"/>
    <x v="60"/>
    <x v="57"/>
    <x v="326"/>
    <x v="73"/>
    <x v="250"/>
    <x v="1"/>
  </r>
  <r>
    <x v="0"/>
    <x v="27"/>
    <x v="27"/>
    <x v="1"/>
    <x v="1"/>
    <x v="1"/>
    <x v="2"/>
    <x v="90"/>
    <x v="60"/>
    <x v="97"/>
    <x v="325"/>
    <x v="99"/>
    <x v="162"/>
    <x v="1"/>
  </r>
  <r>
    <x v="0"/>
    <x v="27"/>
    <x v="27"/>
    <x v="5"/>
    <x v="5"/>
    <x v="5"/>
    <x v="4"/>
    <x v="93"/>
    <x v="41"/>
    <x v="57"/>
    <x v="326"/>
    <x v="71"/>
    <x v="251"/>
    <x v="1"/>
  </r>
  <r>
    <x v="0"/>
    <x v="27"/>
    <x v="27"/>
    <x v="17"/>
    <x v="17"/>
    <x v="17"/>
    <x v="5"/>
    <x v="137"/>
    <x v="301"/>
    <x v="58"/>
    <x v="327"/>
    <x v="99"/>
    <x v="162"/>
    <x v="1"/>
  </r>
  <r>
    <x v="0"/>
    <x v="27"/>
    <x v="27"/>
    <x v="6"/>
    <x v="6"/>
    <x v="6"/>
    <x v="6"/>
    <x v="139"/>
    <x v="302"/>
    <x v="88"/>
    <x v="103"/>
    <x v="74"/>
    <x v="249"/>
    <x v="1"/>
  </r>
  <r>
    <x v="0"/>
    <x v="27"/>
    <x v="27"/>
    <x v="3"/>
    <x v="3"/>
    <x v="3"/>
    <x v="6"/>
    <x v="139"/>
    <x v="302"/>
    <x v="88"/>
    <x v="103"/>
    <x v="74"/>
    <x v="249"/>
    <x v="1"/>
  </r>
  <r>
    <x v="0"/>
    <x v="27"/>
    <x v="27"/>
    <x v="8"/>
    <x v="8"/>
    <x v="8"/>
    <x v="8"/>
    <x v="143"/>
    <x v="83"/>
    <x v="88"/>
    <x v="103"/>
    <x v="99"/>
    <x v="162"/>
    <x v="1"/>
  </r>
  <r>
    <x v="0"/>
    <x v="27"/>
    <x v="27"/>
    <x v="24"/>
    <x v="24"/>
    <x v="24"/>
    <x v="8"/>
    <x v="143"/>
    <x v="83"/>
    <x v="86"/>
    <x v="255"/>
    <x v="74"/>
    <x v="249"/>
    <x v="4"/>
  </r>
  <r>
    <x v="0"/>
    <x v="27"/>
    <x v="27"/>
    <x v="40"/>
    <x v="40"/>
    <x v="40"/>
    <x v="8"/>
    <x v="143"/>
    <x v="83"/>
    <x v="35"/>
    <x v="328"/>
    <x v="74"/>
    <x v="249"/>
    <x v="1"/>
  </r>
  <r>
    <x v="0"/>
    <x v="27"/>
    <x v="27"/>
    <x v="21"/>
    <x v="21"/>
    <x v="21"/>
    <x v="8"/>
    <x v="143"/>
    <x v="83"/>
    <x v="86"/>
    <x v="255"/>
    <x v="74"/>
    <x v="249"/>
    <x v="1"/>
  </r>
  <r>
    <x v="0"/>
    <x v="27"/>
    <x v="27"/>
    <x v="7"/>
    <x v="7"/>
    <x v="7"/>
    <x v="8"/>
    <x v="143"/>
    <x v="83"/>
    <x v="47"/>
    <x v="110"/>
    <x v="99"/>
    <x v="162"/>
    <x v="1"/>
  </r>
  <r>
    <x v="0"/>
    <x v="27"/>
    <x v="27"/>
    <x v="10"/>
    <x v="10"/>
    <x v="10"/>
    <x v="8"/>
    <x v="143"/>
    <x v="83"/>
    <x v="88"/>
    <x v="103"/>
    <x v="99"/>
    <x v="162"/>
    <x v="1"/>
  </r>
  <r>
    <x v="0"/>
    <x v="27"/>
    <x v="27"/>
    <x v="13"/>
    <x v="13"/>
    <x v="13"/>
    <x v="8"/>
    <x v="143"/>
    <x v="83"/>
    <x v="88"/>
    <x v="103"/>
    <x v="99"/>
    <x v="162"/>
    <x v="1"/>
  </r>
  <r>
    <x v="0"/>
    <x v="27"/>
    <x v="27"/>
    <x v="33"/>
    <x v="33"/>
    <x v="33"/>
    <x v="15"/>
    <x v="144"/>
    <x v="13"/>
    <x v="47"/>
    <x v="110"/>
    <x v="97"/>
    <x v="252"/>
    <x v="1"/>
  </r>
  <r>
    <x v="0"/>
    <x v="27"/>
    <x v="27"/>
    <x v="9"/>
    <x v="9"/>
    <x v="9"/>
    <x v="15"/>
    <x v="144"/>
    <x v="13"/>
    <x v="35"/>
    <x v="328"/>
    <x v="99"/>
    <x v="162"/>
    <x v="1"/>
  </r>
  <r>
    <x v="0"/>
    <x v="27"/>
    <x v="27"/>
    <x v="37"/>
    <x v="37"/>
    <x v="37"/>
    <x v="15"/>
    <x v="144"/>
    <x v="13"/>
    <x v="86"/>
    <x v="255"/>
    <x v="99"/>
    <x v="162"/>
    <x v="1"/>
  </r>
  <r>
    <x v="0"/>
    <x v="27"/>
    <x v="27"/>
    <x v="20"/>
    <x v="20"/>
    <x v="20"/>
    <x v="18"/>
    <x v="145"/>
    <x v="303"/>
    <x v="47"/>
    <x v="110"/>
    <x v="74"/>
    <x v="249"/>
    <x v="1"/>
  </r>
  <r>
    <x v="0"/>
    <x v="27"/>
    <x v="27"/>
    <x v="28"/>
    <x v="28"/>
    <x v="28"/>
    <x v="18"/>
    <x v="145"/>
    <x v="303"/>
    <x v="85"/>
    <x v="87"/>
    <x v="97"/>
    <x v="252"/>
    <x v="1"/>
  </r>
  <r>
    <x v="0"/>
    <x v="27"/>
    <x v="27"/>
    <x v="31"/>
    <x v="31"/>
    <x v="31"/>
    <x v="18"/>
    <x v="145"/>
    <x v="303"/>
    <x v="86"/>
    <x v="255"/>
    <x v="99"/>
    <x v="162"/>
    <x v="1"/>
  </r>
  <r>
    <x v="0"/>
    <x v="28"/>
    <x v="28"/>
    <x v="0"/>
    <x v="0"/>
    <x v="0"/>
    <x v="0"/>
    <x v="99"/>
    <x v="304"/>
    <x v="33"/>
    <x v="329"/>
    <x v="74"/>
    <x v="43"/>
    <x v="1"/>
  </r>
  <r>
    <x v="0"/>
    <x v="28"/>
    <x v="28"/>
    <x v="1"/>
    <x v="1"/>
    <x v="1"/>
    <x v="1"/>
    <x v="57"/>
    <x v="305"/>
    <x v="125"/>
    <x v="330"/>
    <x v="77"/>
    <x v="253"/>
    <x v="1"/>
  </r>
  <r>
    <x v="0"/>
    <x v="28"/>
    <x v="28"/>
    <x v="5"/>
    <x v="5"/>
    <x v="5"/>
    <x v="2"/>
    <x v="147"/>
    <x v="306"/>
    <x v="98"/>
    <x v="331"/>
    <x v="85"/>
    <x v="254"/>
    <x v="1"/>
  </r>
  <r>
    <x v="0"/>
    <x v="28"/>
    <x v="28"/>
    <x v="2"/>
    <x v="2"/>
    <x v="2"/>
    <x v="3"/>
    <x v="81"/>
    <x v="307"/>
    <x v="104"/>
    <x v="332"/>
    <x v="50"/>
    <x v="255"/>
    <x v="1"/>
  </r>
  <r>
    <x v="0"/>
    <x v="28"/>
    <x v="28"/>
    <x v="7"/>
    <x v="7"/>
    <x v="7"/>
    <x v="4"/>
    <x v="136"/>
    <x v="308"/>
    <x v="34"/>
    <x v="333"/>
    <x v="74"/>
    <x v="43"/>
    <x v="1"/>
  </r>
  <r>
    <x v="0"/>
    <x v="28"/>
    <x v="28"/>
    <x v="4"/>
    <x v="4"/>
    <x v="4"/>
    <x v="5"/>
    <x v="85"/>
    <x v="309"/>
    <x v="122"/>
    <x v="334"/>
    <x v="77"/>
    <x v="253"/>
    <x v="1"/>
  </r>
  <r>
    <x v="0"/>
    <x v="28"/>
    <x v="28"/>
    <x v="3"/>
    <x v="3"/>
    <x v="3"/>
    <x v="6"/>
    <x v="87"/>
    <x v="229"/>
    <x v="97"/>
    <x v="335"/>
    <x v="77"/>
    <x v="253"/>
    <x v="1"/>
  </r>
  <r>
    <x v="0"/>
    <x v="28"/>
    <x v="28"/>
    <x v="6"/>
    <x v="6"/>
    <x v="6"/>
    <x v="7"/>
    <x v="141"/>
    <x v="310"/>
    <x v="99"/>
    <x v="148"/>
    <x v="77"/>
    <x v="253"/>
    <x v="1"/>
  </r>
  <r>
    <x v="0"/>
    <x v="28"/>
    <x v="28"/>
    <x v="9"/>
    <x v="9"/>
    <x v="9"/>
    <x v="8"/>
    <x v="148"/>
    <x v="7"/>
    <x v="98"/>
    <x v="331"/>
    <x v="77"/>
    <x v="253"/>
    <x v="1"/>
  </r>
  <r>
    <x v="0"/>
    <x v="28"/>
    <x v="28"/>
    <x v="10"/>
    <x v="10"/>
    <x v="10"/>
    <x v="9"/>
    <x v="89"/>
    <x v="45"/>
    <x v="99"/>
    <x v="148"/>
    <x v="95"/>
    <x v="256"/>
    <x v="1"/>
  </r>
  <r>
    <x v="0"/>
    <x v="28"/>
    <x v="28"/>
    <x v="11"/>
    <x v="11"/>
    <x v="11"/>
    <x v="10"/>
    <x v="91"/>
    <x v="84"/>
    <x v="58"/>
    <x v="336"/>
    <x v="71"/>
    <x v="130"/>
    <x v="1"/>
  </r>
  <r>
    <x v="0"/>
    <x v="28"/>
    <x v="28"/>
    <x v="16"/>
    <x v="16"/>
    <x v="16"/>
    <x v="11"/>
    <x v="93"/>
    <x v="311"/>
    <x v="35"/>
    <x v="276"/>
    <x v="91"/>
    <x v="257"/>
    <x v="1"/>
  </r>
  <r>
    <x v="0"/>
    <x v="28"/>
    <x v="28"/>
    <x v="13"/>
    <x v="13"/>
    <x v="13"/>
    <x v="11"/>
    <x v="93"/>
    <x v="311"/>
    <x v="58"/>
    <x v="336"/>
    <x v="97"/>
    <x v="110"/>
    <x v="1"/>
  </r>
  <r>
    <x v="0"/>
    <x v="28"/>
    <x v="28"/>
    <x v="17"/>
    <x v="17"/>
    <x v="17"/>
    <x v="13"/>
    <x v="142"/>
    <x v="87"/>
    <x v="58"/>
    <x v="336"/>
    <x v="99"/>
    <x v="162"/>
    <x v="4"/>
  </r>
  <r>
    <x v="0"/>
    <x v="28"/>
    <x v="28"/>
    <x v="12"/>
    <x v="12"/>
    <x v="12"/>
    <x v="13"/>
    <x v="142"/>
    <x v="87"/>
    <x v="85"/>
    <x v="87"/>
    <x v="86"/>
    <x v="258"/>
    <x v="1"/>
  </r>
  <r>
    <x v="0"/>
    <x v="28"/>
    <x v="28"/>
    <x v="8"/>
    <x v="8"/>
    <x v="8"/>
    <x v="15"/>
    <x v="137"/>
    <x v="144"/>
    <x v="86"/>
    <x v="279"/>
    <x v="77"/>
    <x v="253"/>
    <x v="1"/>
  </r>
  <r>
    <x v="0"/>
    <x v="28"/>
    <x v="28"/>
    <x v="15"/>
    <x v="15"/>
    <x v="15"/>
    <x v="15"/>
    <x v="137"/>
    <x v="144"/>
    <x v="35"/>
    <x v="276"/>
    <x v="71"/>
    <x v="130"/>
    <x v="1"/>
  </r>
  <r>
    <x v="0"/>
    <x v="28"/>
    <x v="28"/>
    <x v="28"/>
    <x v="28"/>
    <x v="28"/>
    <x v="17"/>
    <x v="139"/>
    <x v="312"/>
    <x v="47"/>
    <x v="278"/>
    <x v="71"/>
    <x v="130"/>
    <x v="1"/>
  </r>
  <r>
    <x v="0"/>
    <x v="28"/>
    <x v="28"/>
    <x v="14"/>
    <x v="14"/>
    <x v="14"/>
    <x v="17"/>
    <x v="139"/>
    <x v="312"/>
    <x v="57"/>
    <x v="116"/>
    <x v="99"/>
    <x v="162"/>
    <x v="1"/>
  </r>
  <r>
    <x v="0"/>
    <x v="28"/>
    <x v="28"/>
    <x v="24"/>
    <x v="24"/>
    <x v="24"/>
    <x v="19"/>
    <x v="144"/>
    <x v="313"/>
    <x v="85"/>
    <x v="87"/>
    <x v="95"/>
    <x v="256"/>
    <x v="1"/>
  </r>
  <r>
    <x v="0"/>
    <x v="28"/>
    <x v="28"/>
    <x v="51"/>
    <x v="51"/>
    <x v="51"/>
    <x v="19"/>
    <x v="144"/>
    <x v="313"/>
    <x v="86"/>
    <x v="279"/>
    <x v="74"/>
    <x v="43"/>
    <x v="1"/>
  </r>
  <r>
    <x v="0"/>
    <x v="28"/>
    <x v="28"/>
    <x v="40"/>
    <x v="40"/>
    <x v="40"/>
    <x v="19"/>
    <x v="144"/>
    <x v="313"/>
    <x v="85"/>
    <x v="87"/>
    <x v="95"/>
    <x v="256"/>
    <x v="1"/>
  </r>
  <r>
    <x v="0"/>
    <x v="28"/>
    <x v="28"/>
    <x v="20"/>
    <x v="20"/>
    <x v="20"/>
    <x v="19"/>
    <x v="144"/>
    <x v="313"/>
    <x v="47"/>
    <x v="278"/>
    <x v="97"/>
    <x v="110"/>
    <x v="1"/>
  </r>
  <r>
    <x v="0"/>
    <x v="28"/>
    <x v="28"/>
    <x v="31"/>
    <x v="31"/>
    <x v="31"/>
    <x v="19"/>
    <x v="144"/>
    <x v="313"/>
    <x v="35"/>
    <x v="276"/>
    <x v="99"/>
    <x v="162"/>
    <x v="1"/>
  </r>
  <r>
    <x v="0"/>
    <x v="29"/>
    <x v="29"/>
    <x v="5"/>
    <x v="5"/>
    <x v="5"/>
    <x v="0"/>
    <x v="116"/>
    <x v="314"/>
    <x v="47"/>
    <x v="107"/>
    <x v="93"/>
    <x v="259"/>
    <x v="1"/>
  </r>
  <r>
    <x v="0"/>
    <x v="29"/>
    <x v="29"/>
    <x v="0"/>
    <x v="0"/>
    <x v="0"/>
    <x v="1"/>
    <x v="117"/>
    <x v="315"/>
    <x v="80"/>
    <x v="337"/>
    <x v="74"/>
    <x v="118"/>
    <x v="1"/>
  </r>
  <r>
    <x v="0"/>
    <x v="29"/>
    <x v="29"/>
    <x v="1"/>
    <x v="1"/>
    <x v="1"/>
    <x v="2"/>
    <x v="85"/>
    <x v="316"/>
    <x v="52"/>
    <x v="21"/>
    <x v="71"/>
    <x v="260"/>
    <x v="1"/>
  </r>
  <r>
    <x v="0"/>
    <x v="29"/>
    <x v="29"/>
    <x v="8"/>
    <x v="8"/>
    <x v="8"/>
    <x v="3"/>
    <x v="125"/>
    <x v="317"/>
    <x v="35"/>
    <x v="68"/>
    <x v="88"/>
    <x v="261"/>
    <x v="1"/>
  </r>
  <r>
    <x v="0"/>
    <x v="29"/>
    <x v="29"/>
    <x v="4"/>
    <x v="4"/>
    <x v="4"/>
    <x v="4"/>
    <x v="86"/>
    <x v="318"/>
    <x v="38"/>
    <x v="338"/>
    <x v="71"/>
    <x v="260"/>
    <x v="1"/>
  </r>
  <r>
    <x v="0"/>
    <x v="29"/>
    <x v="29"/>
    <x v="2"/>
    <x v="2"/>
    <x v="2"/>
    <x v="5"/>
    <x v="88"/>
    <x v="319"/>
    <x v="12"/>
    <x v="339"/>
    <x v="86"/>
    <x v="262"/>
    <x v="1"/>
  </r>
  <r>
    <x v="0"/>
    <x v="29"/>
    <x v="29"/>
    <x v="21"/>
    <x v="21"/>
    <x v="21"/>
    <x v="6"/>
    <x v="89"/>
    <x v="320"/>
    <x v="86"/>
    <x v="213"/>
    <x v="70"/>
    <x v="263"/>
    <x v="1"/>
  </r>
  <r>
    <x v="0"/>
    <x v="29"/>
    <x v="29"/>
    <x v="15"/>
    <x v="15"/>
    <x v="15"/>
    <x v="7"/>
    <x v="91"/>
    <x v="43"/>
    <x v="35"/>
    <x v="68"/>
    <x v="86"/>
    <x v="262"/>
    <x v="1"/>
  </r>
  <r>
    <x v="0"/>
    <x v="29"/>
    <x v="29"/>
    <x v="6"/>
    <x v="6"/>
    <x v="6"/>
    <x v="8"/>
    <x v="93"/>
    <x v="196"/>
    <x v="86"/>
    <x v="213"/>
    <x v="73"/>
    <x v="24"/>
    <x v="1"/>
  </r>
  <r>
    <x v="0"/>
    <x v="29"/>
    <x v="29"/>
    <x v="20"/>
    <x v="20"/>
    <x v="20"/>
    <x v="9"/>
    <x v="138"/>
    <x v="242"/>
    <x v="85"/>
    <x v="87"/>
    <x v="91"/>
    <x v="39"/>
    <x v="1"/>
  </r>
  <r>
    <x v="0"/>
    <x v="29"/>
    <x v="29"/>
    <x v="18"/>
    <x v="18"/>
    <x v="18"/>
    <x v="9"/>
    <x v="138"/>
    <x v="242"/>
    <x v="85"/>
    <x v="87"/>
    <x v="91"/>
    <x v="39"/>
    <x v="1"/>
  </r>
  <r>
    <x v="0"/>
    <x v="29"/>
    <x v="29"/>
    <x v="50"/>
    <x v="50"/>
    <x v="50"/>
    <x v="11"/>
    <x v="139"/>
    <x v="321"/>
    <x v="85"/>
    <x v="87"/>
    <x v="77"/>
    <x v="264"/>
    <x v="1"/>
  </r>
  <r>
    <x v="0"/>
    <x v="29"/>
    <x v="29"/>
    <x v="27"/>
    <x v="27"/>
    <x v="27"/>
    <x v="11"/>
    <x v="139"/>
    <x v="321"/>
    <x v="85"/>
    <x v="87"/>
    <x v="77"/>
    <x v="264"/>
    <x v="1"/>
  </r>
  <r>
    <x v="0"/>
    <x v="29"/>
    <x v="29"/>
    <x v="11"/>
    <x v="11"/>
    <x v="11"/>
    <x v="13"/>
    <x v="143"/>
    <x v="37"/>
    <x v="35"/>
    <x v="68"/>
    <x v="74"/>
    <x v="118"/>
    <x v="1"/>
  </r>
  <r>
    <x v="0"/>
    <x v="29"/>
    <x v="29"/>
    <x v="26"/>
    <x v="26"/>
    <x v="26"/>
    <x v="13"/>
    <x v="143"/>
    <x v="37"/>
    <x v="85"/>
    <x v="87"/>
    <x v="95"/>
    <x v="207"/>
    <x v="1"/>
  </r>
  <r>
    <x v="0"/>
    <x v="29"/>
    <x v="29"/>
    <x v="7"/>
    <x v="7"/>
    <x v="7"/>
    <x v="13"/>
    <x v="143"/>
    <x v="37"/>
    <x v="35"/>
    <x v="68"/>
    <x v="99"/>
    <x v="162"/>
    <x v="1"/>
  </r>
  <r>
    <x v="0"/>
    <x v="29"/>
    <x v="29"/>
    <x v="10"/>
    <x v="10"/>
    <x v="10"/>
    <x v="13"/>
    <x v="143"/>
    <x v="37"/>
    <x v="88"/>
    <x v="212"/>
    <x v="99"/>
    <x v="162"/>
    <x v="1"/>
  </r>
  <r>
    <x v="0"/>
    <x v="29"/>
    <x v="29"/>
    <x v="19"/>
    <x v="19"/>
    <x v="19"/>
    <x v="17"/>
    <x v="144"/>
    <x v="57"/>
    <x v="85"/>
    <x v="87"/>
    <x v="95"/>
    <x v="207"/>
    <x v="1"/>
  </r>
  <r>
    <x v="0"/>
    <x v="29"/>
    <x v="29"/>
    <x v="9"/>
    <x v="9"/>
    <x v="9"/>
    <x v="17"/>
    <x v="144"/>
    <x v="57"/>
    <x v="35"/>
    <x v="68"/>
    <x v="99"/>
    <x v="162"/>
    <x v="1"/>
  </r>
  <r>
    <x v="0"/>
    <x v="29"/>
    <x v="29"/>
    <x v="3"/>
    <x v="3"/>
    <x v="3"/>
    <x v="17"/>
    <x v="144"/>
    <x v="57"/>
    <x v="86"/>
    <x v="213"/>
    <x v="74"/>
    <x v="118"/>
    <x v="1"/>
  </r>
  <r>
    <x v="0"/>
    <x v="29"/>
    <x v="29"/>
    <x v="37"/>
    <x v="37"/>
    <x v="37"/>
    <x v="17"/>
    <x v="144"/>
    <x v="57"/>
    <x v="47"/>
    <x v="107"/>
    <x v="97"/>
    <x v="16"/>
    <x v="1"/>
  </r>
  <r>
    <x v="0"/>
    <x v="30"/>
    <x v="30"/>
    <x v="0"/>
    <x v="0"/>
    <x v="0"/>
    <x v="0"/>
    <x v="154"/>
    <x v="38"/>
    <x v="103"/>
    <x v="340"/>
    <x v="73"/>
    <x v="27"/>
    <x v="1"/>
  </r>
  <r>
    <x v="0"/>
    <x v="30"/>
    <x v="30"/>
    <x v="1"/>
    <x v="1"/>
    <x v="1"/>
    <x v="1"/>
    <x v="78"/>
    <x v="322"/>
    <x v="126"/>
    <x v="190"/>
    <x v="73"/>
    <x v="27"/>
    <x v="1"/>
  </r>
  <r>
    <x v="0"/>
    <x v="30"/>
    <x v="30"/>
    <x v="5"/>
    <x v="5"/>
    <x v="5"/>
    <x v="2"/>
    <x v="114"/>
    <x v="323"/>
    <x v="99"/>
    <x v="341"/>
    <x v="100"/>
    <x v="265"/>
    <x v="1"/>
  </r>
  <r>
    <x v="0"/>
    <x v="30"/>
    <x v="30"/>
    <x v="2"/>
    <x v="2"/>
    <x v="2"/>
    <x v="3"/>
    <x v="122"/>
    <x v="324"/>
    <x v="75"/>
    <x v="3"/>
    <x v="30"/>
    <x v="266"/>
    <x v="1"/>
  </r>
  <r>
    <x v="0"/>
    <x v="30"/>
    <x v="30"/>
    <x v="6"/>
    <x v="6"/>
    <x v="6"/>
    <x v="4"/>
    <x v="132"/>
    <x v="325"/>
    <x v="98"/>
    <x v="342"/>
    <x v="90"/>
    <x v="267"/>
    <x v="1"/>
  </r>
  <r>
    <x v="0"/>
    <x v="30"/>
    <x v="30"/>
    <x v="4"/>
    <x v="4"/>
    <x v="4"/>
    <x v="5"/>
    <x v="124"/>
    <x v="326"/>
    <x v="121"/>
    <x v="343"/>
    <x v="77"/>
    <x v="33"/>
    <x v="4"/>
  </r>
  <r>
    <x v="0"/>
    <x v="30"/>
    <x v="30"/>
    <x v="11"/>
    <x v="11"/>
    <x v="11"/>
    <x v="6"/>
    <x v="125"/>
    <x v="327"/>
    <x v="86"/>
    <x v="344"/>
    <x v="92"/>
    <x v="268"/>
    <x v="1"/>
  </r>
  <r>
    <x v="0"/>
    <x v="30"/>
    <x v="30"/>
    <x v="7"/>
    <x v="7"/>
    <x v="7"/>
    <x v="7"/>
    <x v="104"/>
    <x v="328"/>
    <x v="106"/>
    <x v="345"/>
    <x v="77"/>
    <x v="33"/>
    <x v="1"/>
  </r>
  <r>
    <x v="0"/>
    <x v="30"/>
    <x v="30"/>
    <x v="9"/>
    <x v="9"/>
    <x v="9"/>
    <x v="8"/>
    <x v="141"/>
    <x v="329"/>
    <x v="97"/>
    <x v="346"/>
    <x v="95"/>
    <x v="269"/>
    <x v="1"/>
  </r>
  <r>
    <x v="0"/>
    <x v="30"/>
    <x v="30"/>
    <x v="3"/>
    <x v="3"/>
    <x v="3"/>
    <x v="8"/>
    <x v="141"/>
    <x v="329"/>
    <x v="34"/>
    <x v="240"/>
    <x v="71"/>
    <x v="270"/>
    <x v="1"/>
  </r>
  <r>
    <x v="0"/>
    <x v="30"/>
    <x v="30"/>
    <x v="10"/>
    <x v="10"/>
    <x v="10"/>
    <x v="8"/>
    <x v="141"/>
    <x v="329"/>
    <x v="84"/>
    <x v="347"/>
    <x v="97"/>
    <x v="271"/>
    <x v="1"/>
  </r>
  <r>
    <x v="0"/>
    <x v="30"/>
    <x v="30"/>
    <x v="8"/>
    <x v="8"/>
    <x v="8"/>
    <x v="11"/>
    <x v="90"/>
    <x v="69"/>
    <x v="35"/>
    <x v="348"/>
    <x v="72"/>
    <x v="272"/>
    <x v="1"/>
  </r>
  <r>
    <x v="0"/>
    <x v="30"/>
    <x v="30"/>
    <x v="17"/>
    <x v="17"/>
    <x v="17"/>
    <x v="12"/>
    <x v="142"/>
    <x v="330"/>
    <x v="87"/>
    <x v="118"/>
    <x v="97"/>
    <x v="271"/>
    <x v="1"/>
  </r>
  <r>
    <x v="0"/>
    <x v="30"/>
    <x v="30"/>
    <x v="15"/>
    <x v="15"/>
    <x v="15"/>
    <x v="13"/>
    <x v="137"/>
    <x v="37"/>
    <x v="88"/>
    <x v="249"/>
    <x v="95"/>
    <x v="269"/>
    <x v="1"/>
  </r>
  <r>
    <x v="0"/>
    <x v="30"/>
    <x v="30"/>
    <x v="21"/>
    <x v="21"/>
    <x v="21"/>
    <x v="13"/>
    <x v="137"/>
    <x v="37"/>
    <x v="88"/>
    <x v="249"/>
    <x v="95"/>
    <x v="269"/>
    <x v="1"/>
  </r>
  <r>
    <x v="0"/>
    <x v="30"/>
    <x v="30"/>
    <x v="12"/>
    <x v="12"/>
    <x v="12"/>
    <x v="13"/>
    <x v="137"/>
    <x v="37"/>
    <x v="85"/>
    <x v="87"/>
    <x v="73"/>
    <x v="27"/>
    <x v="1"/>
  </r>
  <r>
    <x v="0"/>
    <x v="30"/>
    <x v="30"/>
    <x v="18"/>
    <x v="18"/>
    <x v="18"/>
    <x v="16"/>
    <x v="138"/>
    <x v="90"/>
    <x v="47"/>
    <x v="278"/>
    <x v="77"/>
    <x v="33"/>
    <x v="1"/>
  </r>
  <r>
    <x v="0"/>
    <x v="30"/>
    <x v="30"/>
    <x v="23"/>
    <x v="23"/>
    <x v="23"/>
    <x v="16"/>
    <x v="138"/>
    <x v="90"/>
    <x v="85"/>
    <x v="87"/>
    <x v="91"/>
    <x v="104"/>
    <x v="1"/>
  </r>
  <r>
    <x v="0"/>
    <x v="30"/>
    <x v="30"/>
    <x v="14"/>
    <x v="14"/>
    <x v="14"/>
    <x v="16"/>
    <x v="138"/>
    <x v="90"/>
    <x v="57"/>
    <x v="101"/>
    <x v="74"/>
    <x v="273"/>
    <x v="1"/>
  </r>
  <r>
    <x v="0"/>
    <x v="30"/>
    <x v="30"/>
    <x v="13"/>
    <x v="13"/>
    <x v="13"/>
    <x v="19"/>
    <x v="139"/>
    <x v="331"/>
    <x v="88"/>
    <x v="249"/>
    <x v="74"/>
    <x v="273"/>
    <x v="1"/>
  </r>
  <r>
    <x v="0"/>
    <x v="31"/>
    <x v="31"/>
    <x v="1"/>
    <x v="1"/>
    <x v="1"/>
    <x v="0"/>
    <x v="115"/>
    <x v="332"/>
    <x v="54"/>
    <x v="349"/>
    <x v="74"/>
    <x v="274"/>
    <x v="1"/>
  </r>
  <r>
    <x v="0"/>
    <x v="31"/>
    <x v="31"/>
    <x v="3"/>
    <x v="3"/>
    <x v="3"/>
    <x v="1"/>
    <x v="136"/>
    <x v="333"/>
    <x v="80"/>
    <x v="350"/>
    <x v="99"/>
    <x v="162"/>
    <x v="1"/>
  </r>
  <r>
    <x v="0"/>
    <x v="31"/>
    <x v="31"/>
    <x v="0"/>
    <x v="0"/>
    <x v="0"/>
    <x v="2"/>
    <x v="85"/>
    <x v="179"/>
    <x v="76"/>
    <x v="338"/>
    <x v="74"/>
    <x v="274"/>
    <x v="1"/>
  </r>
  <r>
    <x v="0"/>
    <x v="31"/>
    <x v="31"/>
    <x v="5"/>
    <x v="5"/>
    <x v="5"/>
    <x v="3"/>
    <x v="87"/>
    <x v="334"/>
    <x v="34"/>
    <x v="211"/>
    <x v="91"/>
    <x v="275"/>
    <x v="1"/>
  </r>
  <r>
    <x v="0"/>
    <x v="31"/>
    <x v="31"/>
    <x v="2"/>
    <x v="2"/>
    <x v="2"/>
    <x v="4"/>
    <x v="89"/>
    <x v="335"/>
    <x v="99"/>
    <x v="210"/>
    <x v="95"/>
    <x v="276"/>
    <x v="1"/>
  </r>
  <r>
    <x v="0"/>
    <x v="31"/>
    <x v="31"/>
    <x v="6"/>
    <x v="6"/>
    <x v="6"/>
    <x v="5"/>
    <x v="92"/>
    <x v="183"/>
    <x v="87"/>
    <x v="212"/>
    <x v="71"/>
    <x v="252"/>
    <x v="1"/>
  </r>
  <r>
    <x v="0"/>
    <x v="31"/>
    <x v="31"/>
    <x v="4"/>
    <x v="4"/>
    <x v="4"/>
    <x v="6"/>
    <x v="142"/>
    <x v="336"/>
    <x v="87"/>
    <x v="212"/>
    <x v="97"/>
    <x v="249"/>
    <x v="1"/>
  </r>
  <r>
    <x v="0"/>
    <x v="31"/>
    <x v="31"/>
    <x v="9"/>
    <x v="9"/>
    <x v="9"/>
    <x v="7"/>
    <x v="138"/>
    <x v="175"/>
    <x v="86"/>
    <x v="214"/>
    <x v="71"/>
    <x v="252"/>
    <x v="1"/>
  </r>
  <r>
    <x v="0"/>
    <x v="31"/>
    <x v="31"/>
    <x v="21"/>
    <x v="21"/>
    <x v="21"/>
    <x v="7"/>
    <x v="138"/>
    <x v="175"/>
    <x v="87"/>
    <x v="212"/>
    <x v="99"/>
    <x v="162"/>
    <x v="1"/>
  </r>
  <r>
    <x v="0"/>
    <x v="31"/>
    <x v="31"/>
    <x v="8"/>
    <x v="8"/>
    <x v="8"/>
    <x v="9"/>
    <x v="143"/>
    <x v="184"/>
    <x v="86"/>
    <x v="214"/>
    <x v="97"/>
    <x v="249"/>
    <x v="1"/>
  </r>
  <r>
    <x v="0"/>
    <x v="31"/>
    <x v="31"/>
    <x v="33"/>
    <x v="33"/>
    <x v="33"/>
    <x v="9"/>
    <x v="143"/>
    <x v="184"/>
    <x v="35"/>
    <x v="213"/>
    <x v="74"/>
    <x v="274"/>
    <x v="1"/>
  </r>
  <r>
    <x v="0"/>
    <x v="31"/>
    <x v="31"/>
    <x v="38"/>
    <x v="38"/>
    <x v="38"/>
    <x v="11"/>
    <x v="144"/>
    <x v="73"/>
    <x v="86"/>
    <x v="214"/>
    <x v="74"/>
    <x v="274"/>
    <x v="1"/>
  </r>
  <r>
    <x v="0"/>
    <x v="31"/>
    <x v="31"/>
    <x v="16"/>
    <x v="16"/>
    <x v="16"/>
    <x v="11"/>
    <x v="144"/>
    <x v="73"/>
    <x v="47"/>
    <x v="52"/>
    <x v="97"/>
    <x v="249"/>
    <x v="1"/>
  </r>
  <r>
    <x v="0"/>
    <x v="31"/>
    <x v="31"/>
    <x v="11"/>
    <x v="11"/>
    <x v="11"/>
    <x v="11"/>
    <x v="144"/>
    <x v="73"/>
    <x v="86"/>
    <x v="214"/>
    <x v="74"/>
    <x v="274"/>
    <x v="1"/>
  </r>
  <r>
    <x v="0"/>
    <x v="31"/>
    <x v="31"/>
    <x v="36"/>
    <x v="36"/>
    <x v="36"/>
    <x v="11"/>
    <x v="144"/>
    <x v="73"/>
    <x v="85"/>
    <x v="87"/>
    <x v="95"/>
    <x v="276"/>
    <x v="1"/>
  </r>
  <r>
    <x v="0"/>
    <x v="31"/>
    <x v="31"/>
    <x v="15"/>
    <x v="15"/>
    <x v="15"/>
    <x v="11"/>
    <x v="144"/>
    <x v="73"/>
    <x v="47"/>
    <x v="52"/>
    <x v="97"/>
    <x v="249"/>
    <x v="1"/>
  </r>
  <r>
    <x v="0"/>
    <x v="31"/>
    <x v="31"/>
    <x v="17"/>
    <x v="17"/>
    <x v="17"/>
    <x v="11"/>
    <x v="144"/>
    <x v="73"/>
    <x v="35"/>
    <x v="213"/>
    <x v="99"/>
    <x v="162"/>
    <x v="1"/>
  </r>
  <r>
    <x v="0"/>
    <x v="31"/>
    <x v="31"/>
    <x v="24"/>
    <x v="24"/>
    <x v="24"/>
    <x v="17"/>
    <x v="145"/>
    <x v="185"/>
    <x v="85"/>
    <x v="87"/>
    <x v="97"/>
    <x v="249"/>
    <x v="1"/>
  </r>
  <r>
    <x v="0"/>
    <x v="31"/>
    <x v="31"/>
    <x v="32"/>
    <x v="32"/>
    <x v="32"/>
    <x v="17"/>
    <x v="145"/>
    <x v="185"/>
    <x v="86"/>
    <x v="214"/>
    <x v="99"/>
    <x v="162"/>
    <x v="1"/>
  </r>
  <r>
    <x v="0"/>
    <x v="31"/>
    <x v="31"/>
    <x v="18"/>
    <x v="18"/>
    <x v="18"/>
    <x v="17"/>
    <x v="145"/>
    <x v="185"/>
    <x v="85"/>
    <x v="87"/>
    <x v="97"/>
    <x v="249"/>
    <x v="1"/>
  </r>
  <r>
    <x v="0"/>
    <x v="31"/>
    <x v="31"/>
    <x v="25"/>
    <x v="25"/>
    <x v="25"/>
    <x v="17"/>
    <x v="145"/>
    <x v="185"/>
    <x v="85"/>
    <x v="87"/>
    <x v="97"/>
    <x v="249"/>
    <x v="1"/>
  </r>
  <r>
    <x v="0"/>
    <x v="31"/>
    <x v="31"/>
    <x v="7"/>
    <x v="7"/>
    <x v="7"/>
    <x v="17"/>
    <x v="145"/>
    <x v="185"/>
    <x v="86"/>
    <x v="214"/>
    <x v="99"/>
    <x v="162"/>
    <x v="1"/>
  </r>
  <r>
    <x v="0"/>
    <x v="31"/>
    <x v="31"/>
    <x v="10"/>
    <x v="10"/>
    <x v="10"/>
    <x v="17"/>
    <x v="145"/>
    <x v="185"/>
    <x v="86"/>
    <x v="214"/>
    <x v="99"/>
    <x v="162"/>
    <x v="1"/>
  </r>
  <r>
    <x v="0"/>
    <x v="31"/>
    <x v="31"/>
    <x v="37"/>
    <x v="37"/>
    <x v="37"/>
    <x v="17"/>
    <x v="145"/>
    <x v="185"/>
    <x v="85"/>
    <x v="87"/>
    <x v="97"/>
    <x v="249"/>
    <x v="1"/>
  </r>
  <r>
    <x v="0"/>
    <x v="31"/>
    <x v="31"/>
    <x v="27"/>
    <x v="27"/>
    <x v="27"/>
    <x v="17"/>
    <x v="145"/>
    <x v="185"/>
    <x v="85"/>
    <x v="87"/>
    <x v="97"/>
    <x v="249"/>
    <x v="1"/>
  </r>
  <r>
    <x v="0"/>
    <x v="32"/>
    <x v="32"/>
    <x v="4"/>
    <x v="4"/>
    <x v="4"/>
    <x v="0"/>
    <x v="103"/>
    <x v="337"/>
    <x v="105"/>
    <x v="351"/>
    <x v="95"/>
    <x v="277"/>
    <x v="1"/>
  </r>
  <r>
    <x v="0"/>
    <x v="32"/>
    <x v="32"/>
    <x v="21"/>
    <x v="21"/>
    <x v="21"/>
    <x v="1"/>
    <x v="88"/>
    <x v="338"/>
    <x v="87"/>
    <x v="352"/>
    <x v="98"/>
    <x v="278"/>
    <x v="1"/>
  </r>
  <r>
    <x v="0"/>
    <x v="32"/>
    <x v="32"/>
    <x v="1"/>
    <x v="1"/>
    <x v="1"/>
    <x v="2"/>
    <x v="148"/>
    <x v="339"/>
    <x v="12"/>
    <x v="353"/>
    <x v="91"/>
    <x v="279"/>
    <x v="1"/>
  </r>
  <r>
    <x v="0"/>
    <x v="32"/>
    <x v="32"/>
    <x v="5"/>
    <x v="5"/>
    <x v="5"/>
    <x v="3"/>
    <x v="91"/>
    <x v="340"/>
    <x v="12"/>
    <x v="353"/>
    <x v="95"/>
    <x v="277"/>
    <x v="1"/>
  </r>
  <r>
    <x v="0"/>
    <x v="32"/>
    <x v="32"/>
    <x v="0"/>
    <x v="0"/>
    <x v="0"/>
    <x v="4"/>
    <x v="93"/>
    <x v="341"/>
    <x v="98"/>
    <x v="354"/>
    <x v="99"/>
    <x v="162"/>
    <x v="1"/>
  </r>
  <r>
    <x v="0"/>
    <x v="32"/>
    <x v="32"/>
    <x v="2"/>
    <x v="2"/>
    <x v="2"/>
    <x v="5"/>
    <x v="142"/>
    <x v="342"/>
    <x v="35"/>
    <x v="355"/>
    <x v="77"/>
    <x v="280"/>
    <x v="1"/>
  </r>
  <r>
    <x v="0"/>
    <x v="32"/>
    <x v="32"/>
    <x v="8"/>
    <x v="8"/>
    <x v="8"/>
    <x v="6"/>
    <x v="138"/>
    <x v="343"/>
    <x v="47"/>
    <x v="356"/>
    <x v="77"/>
    <x v="280"/>
    <x v="1"/>
  </r>
  <r>
    <x v="0"/>
    <x v="32"/>
    <x v="32"/>
    <x v="39"/>
    <x v="39"/>
    <x v="39"/>
    <x v="6"/>
    <x v="138"/>
    <x v="343"/>
    <x v="85"/>
    <x v="87"/>
    <x v="91"/>
    <x v="279"/>
    <x v="1"/>
  </r>
  <r>
    <x v="0"/>
    <x v="32"/>
    <x v="32"/>
    <x v="3"/>
    <x v="3"/>
    <x v="3"/>
    <x v="8"/>
    <x v="139"/>
    <x v="344"/>
    <x v="85"/>
    <x v="87"/>
    <x v="77"/>
    <x v="280"/>
    <x v="1"/>
  </r>
  <r>
    <x v="0"/>
    <x v="32"/>
    <x v="32"/>
    <x v="36"/>
    <x v="36"/>
    <x v="36"/>
    <x v="9"/>
    <x v="143"/>
    <x v="345"/>
    <x v="47"/>
    <x v="356"/>
    <x v="95"/>
    <x v="277"/>
    <x v="1"/>
  </r>
  <r>
    <x v="0"/>
    <x v="32"/>
    <x v="32"/>
    <x v="26"/>
    <x v="26"/>
    <x v="26"/>
    <x v="9"/>
    <x v="143"/>
    <x v="345"/>
    <x v="47"/>
    <x v="356"/>
    <x v="95"/>
    <x v="277"/>
    <x v="1"/>
  </r>
  <r>
    <x v="0"/>
    <x v="32"/>
    <x v="32"/>
    <x v="13"/>
    <x v="13"/>
    <x v="13"/>
    <x v="9"/>
    <x v="143"/>
    <x v="345"/>
    <x v="88"/>
    <x v="357"/>
    <x v="99"/>
    <x v="162"/>
    <x v="1"/>
  </r>
  <r>
    <x v="0"/>
    <x v="32"/>
    <x v="32"/>
    <x v="6"/>
    <x v="6"/>
    <x v="6"/>
    <x v="12"/>
    <x v="144"/>
    <x v="346"/>
    <x v="86"/>
    <x v="287"/>
    <x v="74"/>
    <x v="281"/>
    <x v="1"/>
  </r>
  <r>
    <x v="0"/>
    <x v="32"/>
    <x v="32"/>
    <x v="20"/>
    <x v="20"/>
    <x v="20"/>
    <x v="12"/>
    <x v="144"/>
    <x v="346"/>
    <x v="85"/>
    <x v="87"/>
    <x v="95"/>
    <x v="277"/>
    <x v="1"/>
  </r>
  <r>
    <x v="0"/>
    <x v="32"/>
    <x v="32"/>
    <x v="7"/>
    <x v="7"/>
    <x v="7"/>
    <x v="12"/>
    <x v="144"/>
    <x v="346"/>
    <x v="47"/>
    <x v="356"/>
    <x v="97"/>
    <x v="75"/>
    <x v="1"/>
  </r>
  <r>
    <x v="0"/>
    <x v="32"/>
    <x v="32"/>
    <x v="34"/>
    <x v="34"/>
    <x v="34"/>
    <x v="15"/>
    <x v="145"/>
    <x v="18"/>
    <x v="85"/>
    <x v="87"/>
    <x v="99"/>
    <x v="162"/>
    <x v="1"/>
  </r>
  <r>
    <x v="0"/>
    <x v="32"/>
    <x v="32"/>
    <x v="11"/>
    <x v="11"/>
    <x v="11"/>
    <x v="15"/>
    <x v="145"/>
    <x v="18"/>
    <x v="86"/>
    <x v="287"/>
    <x v="99"/>
    <x v="162"/>
    <x v="1"/>
  </r>
  <r>
    <x v="0"/>
    <x v="32"/>
    <x v="32"/>
    <x v="15"/>
    <x v="15"/>
    <x v="15"/>
    <x v="15"/>
    <x v="145"/>
    <x v="18"/>
    <x v="85"/>
    <x v="87"/>
    <x v="97"/>
    <x v="75"/>
    <x v="1"/>
  </r>
  <r>
    <x v="0"/>
    <x v="32"/>
    <x v="32"/>
    <x v="17"/>
    <x v="17"/>
    <x v="17"/>
    <x v="15"/>
    <x v="145"/>
    <x v="18"/>
    <x v="47"/>
    <x v="356"/>
    <x v="99"/>
    <x v="162"/>
    <x v="1"/>
  </r>
  <r>
    <x v="0"/>
    <x v="32"/>
    <x v="32"/>
    <x v="25"/>
    <x v="25"/>
    <x v="25"/>
    <x v="15"/>
    <x v="145"/>
    <x v="18"/>
    <x v="85"/>
    <x v="87"/>
    <x v="74"/>
    <x v="281"/>
    <x v="1"/>
  </r>
  <r>
    <x v="0"/>
    <x v="32"/>
    <x v="32"/>
    <x v="10"/>
    <x v="10"/>
    <x v="10"/>
    <x v="15"/>
    <x v="145"/>
    <x v="18"/>
    <x v="86"/>
    <x v="287"/>
    <x v="99"/>
    <x v="162"/>
    <x v="1"/>
  </r>
  <r>
    <x v="0"/>
    <x v="33"/>
    <x v="33"/>
    <x v="4"/>
    <x v="4"/>
    <x v="4"/>
    <x v="0"/>
    <x v="93"/>
    <x v="347"/>
    <x v="98"/>
    <x v="280"/>
    <x v="99"/>
    <x v="162"/>
    <x v="1"/>
  </r>
  <r>
    <x v="0"/>
    <x v="33"/>
    <x v="33"/>
    <x v="21"/>
    <x v="21"/>
    <x v="21"/>
    <x v="0"/>
    <x v="93"/>
    <x v="347"/>
    <x v="87"/>
    <x v="358"/>
    <x v="95"/>
    <x v="282"/>
    <x v="1"/>
  </r>
  <r>
    <x v="0"/>
    <x v="33"/>
    <x v="33"/>
    <x v="0"/>
    <x v="0"/>
    <x v="0"/>
    <x v="2"/>
    <x v="142"/>
    <x v="348"/>
    <x v="12"/>
    <x v="359"/>
    <x v="99"/>
    <x v="162"/>
    <x v="1"/>
  </r>
  <r>
    <x v="0"/>
    <x v="33"/>
    <x v="33"/>
    <x v="5"/>
    <x v="5"/>
    <x v="5"/>
    <x v="3"/>
    <x v="139"/>
    <x v="349"/>
    <x v="88"/>
    <x v="360"/>
    <x v="74"/>
    <x v="168"/>
    <x v="1"/>
  </r>
  <r>
    <x v="0"/>
    <x v="33"/>
    <x v="33"/>
    <x v="1"/>
    <x v="1"/>
    <x v="1"/>
    <x v="3"/>
    <x v="139"/>
    <x v="349"/>
    <x v="57"/>
    <x v="361"/>
    <x v="99"/>
    <x v="162"/>
    <x v="1"/>
  </r>
  <r>
    <x v="0"/>
    <x v="33"/>
    <x v="33"/>
    <x v="6"/>
    <x v="6"/>
    <x v="6"/>
    <x v="5"/>
    <x v="144"/>
    <x v="350"/>
    <x v="86"/>
    <x v="362"/>
    <x v="74"/>
    <x v="168"/>
    <x v="1"/>
  </r>
  <r>
    <x v="0"/>
    <x v="33"/>
    <x v="33"/>
    <x v="2"/>
    <x v="2"/>
    <x v="2"/>
    <x v="5"/>
    <x v="144"/>
    <x v="350"/>
    <x v="35"/>
    <x v="363"/>
    <x v="99"/>
    <x v="162"/>
    <x v="1"/>
  </r>
  <r>
    <x v="0"/>
    <x v="33"/>
    <x v="33"/>
    <x v="51"/>
    <x v="51"/>
    <x v="51"/>
    <x v="7"/>
    <x v="145"/>
    <x v="81"/>
    <x v="85"/>
    <x v="87"/>
    <x v="97"/>
    <x v="283"/>
    <x v="1"/>
  </r>
  <r>
    <x v="0"/>
    <x v="33"/>
    <x v="33"/>
    <x v="8"/>
    <x v="8"/>
    <x v="8"/>
    <x v="8"/>
    <x v="146"/>
    <x v="351"/>
    <x v="47"/>
    <x v="364"/>
    <x v="99"/>
    <x v="162"/>
    <x v="1"/>
  </r>
  <r>
    <x v="0"/>
    <x v="33"/>
    <x v="33"/>
    <x v="24"/>
    <x v="24"/>
    <x v="24"/>
    <x v="8"/>
    <x v="146"/>
    <x v="351"/>
    <x v="47"/>
    <x v="364"/>
    <x v="99"/>
    <x v="162"/>
    <x v="1"/>
  </r>
  <r>
    <x v="0"/>
    <x v="33"/>
    <x v="33"/>
    <x v="38"/>
    <x v="38"/>
    <x v="38"/>
    <x v="8"/>
    <x v="146"/>
    <x v="351"/>
    <x v="47"/>
    <x v="364"/>
    <x v="99"/>
    <x v="162"/>
    <x v="1"/>
  </r>
  <r>
    <x v="0"/>
    <x v="33"/>
    <x v="33"/>
    <x v="34"/>
    <x v="34"/>
    <x v="34"/>
    <x v="8"/>
    <x v="146"/>
    <x v="351"/>
    <x v="85"/>
    <x v="87"/>
    <x v="99"/>
    <x v="162"/>
    <x v="1"/>
  </r>
  <r>
    <x v="0"/>
    <x v="33"/>
    <x v="33"/>
    <x v="40"/>
    <x v="40"/>
    <x v="40"/>
    <x v="8"/>
    <x v="146"/>
    <x v="351"/>
    <x v="47"/>
    <x v="364"/>
    <x v="99"/>
    <x v="162"/>
    <x v="1"/>
  </r>
  <r>
    <x v="0"/>
    <x v="33"/>
    <x v="33"/>
    <x v="16"/>
    <x v="16"/>
    <x v="16"/>
    <x v="8"/>
    <x v="146"/>
    <x v="351"/>
    <x v="47"/>
    <x v="364"/>
    <x v="99"/>
    <x v="162"/>
    <x v="1"/>
  </r>
  <r>
    <x v="0"/>
    <x v="33"/>
    <x v="33"/>
    <x v="9"/>
    <x v="9"/>
    <x v="9"/>
    <x v="8"/>
    <x v="146"/>
    <x v="351"/>
    <x v="47"/>
    <x v="364"/>
    <x v="99"/>
    <x v="162"/>
    <x v="1"/>
  </r>
  <r>
    <x v="0"/>
    <x v="33"/>
    <x v="33"/>
    <x v="17"/>
    <x v="17"/>
    <x v="17"/>
    <x v="8"/>
    <x v="146"/>
    <x v="351"/>
    <x v="47"/>
    <x v="364"/>
    <x v="99"/>
    <x v="162"/>
    <x v="1"/>
  </r>
  <r>
    <x v="0"/>
    <x v="33"/>
    <x v="33"/>
    <x v="7"/>
    <x v="7"/>
    <x v="7"/>
    <x v="8"/>
    <x v="146"/>
    <x v="351"/>
    <x v="85"/>
    <x v="87"/>
    <x v="99"/>
    <x v="162"/>
    <x v="1"/>
  </r>
  <r>
    <x v="0"/>
    <x v="33"/>
    <x v="33"/>
    <x v="13"/>
    <x v="13"/>
    <x v="13"/>
    <x v="8"/>
    <x v="146"/>
    <x v="351"/>
    <x v="47"/>
    <x v="364"/>
    <x v="99"/>
    <x v="162"/>
    <x v="1"/>
  </r>
  <r>
    <x v="0"/>
    <x v="34"/>
    <x v="34"/>
    <x v="4"/>
    <x v="4"/>
    <x v="4"/>
    <x v="0"/>
    <x v="142"/>
    <x v="352"/>
    <x v="57"/>
    <x v="365"/>
    <x v="97"/>
    <x v="284"/>
    <x v="4"/>
  </r>
  <r>
    <x v="0"/>
    <x v="34"/>
    <x v="34"/>
    <x v="2"/>
    <x v="2"/>
    <x v="2"/>
    <x v="1"/>
    <x v="137"/>
    <x v="353"/>
    <x v="57"/>
    <x v="365"/>
    <x v="97"/>
    <x v="284"/>
    <x v="1"/>
  </r>
  <r>
    <x v="0"/>
    <x v="34"/>
    <x v="34"/>
    <x v="1"/>
    <x v="1"/>
    <x v="1"/>
    <x v="1"/>
    <x v="137"/>
    <x v="353"/>
    <x v="58"/>
    <x v="366"/>
    <x v="99"/>
    <x v="162"/>
    <x v="1"/>
  </r>
  <r>
    <x v="0"/>
    <x v="34"/>
    <x v="34"/>
    <x v="5"/>
    <x v="5"/>
    <x v="5"/>
    <x v="3"/>
    <x v="138"/>
    <x v="354"/>
    <x v="35"/>
    <x v="367"/>
    <x v="95"/>
    <x v="259"/>
    <x v="1"/>
  </r>
  <r>
    <x v="0"/>
    <x v="34"/>
    <x v="34"/>
    <x v="21"/>
    <x v="21"/>
    <x v="21"/>
    <x v="3"/>
    <x v="138"/>
    <x v="354"/>
    <x v="57"/>
    <x v="365"/>
    <x v="74"/>
    <x v="285"/>
    <x v="1"/>
  </r>
  <r>
    <x v="0"/>
    <x v="34"/>
    <x v="34"/>
    <x v="0"/>
    <x v="0"/>
    <x v="0"/>
    <x v="3"/>
    <x v="138"/>
    <x v="354"/>
    <x v="87"/>
    <x v="368"/>
    <x v="99"/>
    <x v="162"/>
    <x v="1"/>
  </r>
  <r>
    <x v="0"/>
    <x v="34"/>
    <x v="34"/>
    <x v="6"/>
    <x v="6"/>
    <x v="6"/>
    <x v="6"/>
    <x v="139"/>
    <x v="355"/>
    <x v="88"/>
    <x v="369"/>
    <x v="74"/>
    <x v="285"/>
    <x v="1"/>
  </r>
  <r>
    <x v="0"/>
    <x v="34"/>
    <x v="34"/>
    <x v="9"/>
    <x v="9"/>
    <x v="9"/>
    <x v="7"/>
    <x v="144"/>
    <x v="356"/>
    <x v="35"/>
    <x v="367"/>
    <x v="99"/>
    <x v="162"/>
    <x v="1"/>
  </r>
  <r>
    <x v="0"/>
    <x v="34"/>
    <x v="34"/>
    <x v="3"/>
    <x v="3"/>
    <x v="3"/>
    <x v="7"/>
    <x v="144"/>
    <x v="356"/>
    <x v="35"/>
    <x v="367"/>
    <x v="99"/>
    <x v="162"/>
    <x v="1"/>
  </r>
  <r>
    <x v="0"/>
    <x v="34"/>
    <x v="34"/>
    <x v="11"/>
    <x v="11"/>
    <x v="11"/>
    <x v="9"/>
    <x v="145"/>
    <x v="357"/>
    <x v="86"/>
    <x v="10"/>
    <x v="99"/>
    <x v="162"/>
    <x v="1"/>
  </r>
  <r>
    <x v="0"/>
    <x v="34"/>
    <x v="34"/>
    <x v="10"/>
    <x v="10"/>
    <x v="10"/>
    <x v="9"/>
    <x v="145"/>
    <x v="357"/>
    <x v="47"/>
    <x v="370"/>
    <x v="99"/>
    <x v="162"/>
    <x v="4"/>
  </r>
  <r>
    <x v="0"/>
    <x v="34"/>
    <x v="34"/>
    <x v="24"/>
    <x v="24"/>
    <x v="24"/>
    <x v="11"/>
    <x v="146"/>
    <x v="115"/>
    <x v="85"/>
    <x v="87"/>
    <x v="74"/>
    <x v="285"/>
    <x v="1"/>
  </r>
  <r>
    <x v="0"/>
    <x v="34"/>
    <x v="34"/>
    <x v="51"/>
    <x v="51"/>
    <x v="51"/>
    <x v="11"/>
    <x v="146"/>
    <x v="115"/>
    <x v="85"/>
    <x v="87"/>
    <x v="74"/>
    <x v="285"/>
    <x v="1"/>
  </r>
  <r>
    <x v="0"/>
    <x v="34"/>
    <x v="34"/>
    <x v="32"/>
    <x v="32"/>
    <x v="32"/>
    <x v="11"/>
    <x v="146"/>
    <x v="115"/>
    <x v="47"/>
    <x v="370"/>
    <x v="99"/>
    <x v="162"/>
    <x v="1"/>
  </r>
  <r>
    <x v="0"/>
    <x v="34"/>
    <x v="34"/>
    <x v="33"/>
    <x v="33"/>
    <x v="33"/>
    <x v="11"/>
    <x v="146"/>
    <x v="115"/>
    <x v="47"/>
    <x v="370"/>
    <x v="99"/>
    <x v="162"/>
    <x v="1"/>
  </r>
  <r>
    <x v="0"/>
    <x v="34"/>
    <x v="34"/>
    <x v="30"/>
    <x v="30"/>
    <x v="30"/>
    <x v="11"/>
    <x v="146"/>
    <x v="115"/>
    <x v="47"/>
    <x v="370"/>
    <x v="99"/>
    <x v="162"/>
    <x v="1"/>
  </r>
  <r>
    <x v="0"/>
    <x v="34"/>
    <x v="34"/>
    <x v="34"/>
    <x v="34"/>
    <x v="34"/>
    <x v="11"/>
    <x v="146"/>
    <x v="115"/>
    <x v="85"/>
    <x v="87"/>
    <x v="99"/>
    <x v="162"/>
    <x v="1"/>
  </r>
  <r>
    <x v="0"/>
    <x v="34"/>
    <x v="34"/>
    <x v="53"/>
    <x v="53"/>
    <x v="53"/>
    <x v="11"/>
    <x v="146"/>
    <x v="115"/>
    <x v="85"/>
    <x v="87"/>
    <x v="74"/>
    <x v="285"/>
    <x v="1"/>
  </r>
  <r>
    <x v="0"/>
    <x v="34"/>
    <x v="34"/>
    <x v="40"/>
    <x v="40"/>
    <x v="40"/>
    <x v="11"/>
    <x v="146"/>
    <x v="115"/>
    <x v="47"/>
    <x v="370"/>
    <x v="99"/>
    <x v="162"/>
    <x v="1"/>
  </r>
  <r>
    <x v="0"/>
    <x v="34"/>
    <x v="34"/>
    <x v="54"/>
    <x v="54"/>
    <x v="54"/>
    <x v="11"/>
    <x v="146"/>
    <x v="115"/>
    <x v="47"/>
    <x v="370"/>
    <x v="99"/>
    <x v="162"/>
    <x v="1"/>
  </r>
  <r>
    <x v="0"/>
    <x v="34"/>
    <x v="34"/>
    <x v="20"/>
    <x v="20"/>
    <x v="20"/>
    <x v="11"/>
    <x v="146"/>
    <x v="115"/>
    <x v="85"/>
    <x v="87"/>
    <x v="74"/>
    <x v="285"/>
    <x v="1"/>
  </r>
  <r>
    <x v="0"/>
    <x v="34"/>
    <x v="34"/>
    <x v="28"/>
    <x v="28"/>
    <x v="28"/>
    <x v="11"/>
    <x v="146"/>
    <x v="115"/>
    <x v="85"/>
    <x v="87"/>
    <x v="74"/>
    <x v="285"/>
    <x v="1"/>
  </r>
  <r>
    <x v="0"/>
    <x v="34"/>
    <x v="34"/>
    <x v="13"/>
    <x v="13"/>
    <x v="13"/>
    <x v="11"/>
    <x v="146"/>
    <x v="115"/>
    <x v="85"/>
    <x v="87"/>
    <x v="74"/>
    <x v="285"/>
    <x v="1"/>
  </r>
  <r>
    <x v="0"/>
    <x v="35"/>
    <x v="35"/>
    <x v="0"/>
    <x v="0"/>
    <x v="0"/>
    <x v="0"/>
    <x v="131"/>
    <x v="358"/>
    <x v="109"/>
    <x v="350"/>
    <x v="71"/>
    <x v="182"/>
    <x v="1"/>
  </r>
  <r>
    <x v="0"/>
    <x v="35"/>
    <x v="35"/>
    <x v="4"/>
    <x v="4"/>
    <x v="4"/>
    <x v="1"/>
    <x v="103"/>
    <x v="359"/>
    <x v="81"/>
    <x v="371"/>
    <x v="71"/>
    <x v="182"/>
    <x v="1"/>
  </r>
  <r>
    <x v="0"/>
    <x v="35"/>
    <x v="35"/>
    <x v="2"/>
    <x v="2"/>
    <x v="2"/>
    <x v="2"/>
    <x v="83"/>
    <x v="360"/>
    <x v="52"/>
    <x v="372"/>
    <x v="72"/>
    <x v="180"/>
    <x v="1"/>
  </r>
  <r>
    <x v="0"/>
    <x v="35"/>
    <x v="35"/>
    <x v="1"/>
    <x v="1"/>
    <x v="1"/>
    <x v="3"/>
    <x v="84"/>
    <x v="361"/>
    <x v="76"/>
    <x v="373"/>
    <x v="97"/>
    <x v="179"/>
    <x v="1"/>
  </r>
  <r>
    <x v="0"/>
    <x v="35"/>
    <x v="35"/>
    <x v="6"/>
    <x v="6"/>
    <x v="6"/>
    <x v="4"/>
    <x v="104"/>
    <x v="2"/>
    <x v="38"/>
    <x v="374"/>
    <x v="91"/>
    <x v="3"/>
    <x v="1"/>
  </r>
  <r>
    <x v="0"/>
    <x v="35"/>
    <x v="35"/>
    <x v="5"/>
    <x v="5"/>
    <x v="5"/>
    <x v="5"/>
    <x v="87"/>
    <x v="362"/>
    <x v="58"/>
    <x v="375"/>
    <x v="98"/>
    <x v="286"/>
    <x v="1"/>
  </r>
  <r>
    <x v="0"/>
    <x v="35"/>
    <x v="35"/>
    <x v="8"/>
    <x v="8"/>
    <x v="8"/>
    <x v="6"/>
    <x v="91"/>
    <x v="363"/>
    <x v="88"/>
    <x v="376"/>
    <x v="73"/>
    <x v="178"/>
    <x v="1"/>
  </r>
  <r>
    <x v="0"/>
    <x v="35"/>
    <x v="35"/>
    <x v="13"/>
    <x v="13"/>
    <x v="13"/>
    <x v="7"/>
    <x v="92"/>
    <x v="364"/>
    <x v="98"/>
    <x v="377"/>
    <x v="74"/>
    <x v="124"/>
    <x v="1"/>
  </r>
  <r>
    <x v="0"/>
    <x v="35"/>
    <x v="35"/>
    <x v="9"/>
    <x v="9"/>
    <x v="9"/>
    <x v="8"/>
    <x v="93"/>
    <x v="365"/>
    <x v="88"/>
    <x v="376"/>
    <x v="77"/>
    <x v="287"/>
    <x v="1"/>
  </r>
  <r>
    <x v="0"/>
    <x v="35"/>
    <x v="35"/>
    <x v="10"/>
    <x v="10"/>
    <x v="10"/>
    <x v="9"/>
    <x v="142"/>
    <x v="366"/>
    <x v="58"/>
    <x v="375"/>
    <x v="74"/>
    <x v="124"/>
    <x v="1"/>
  </r>
  <r>
    <x v="0"/>
    <x v="35"/>
    <x v="35"/>
    <x v="24"/>
    <x v="24"/>
    <x v="24"/>
    <x v="10"/>
    <x v="137"/>
    <x v="367"/>
    <x v="35"/>
    <x v="277"/>
    <x v="71"/>
    <x v="182"/>
    <x v="1"/>
  </r>
  <r>
    <x v="0"/>
    <x v="35"/>
    <x v="35"/>
    <x v="3"/>
    <x v="3"/>
    <x v="3"/>
    <x v="10"/>
    <x v="137"/>
    <x v="367"/>
    <x v="88"/>
    <x v="376"/>
    <x v="95"/>
    <x v="52"/>
    <x v="1"/>
  </r>
  <r>
    <x v="0"/>
    <x v="35"/>
    <x v="35"/>
    <x v="11"/>
    <x v="11"/>
    <x v="11"/>
    <x v="12"/>
    <x v="138"/>
    <x v="368"/>
    <x v="86"/>
    <x v="89"/>
    <x v="71"/>
    <x v="182"/>
    <x v="1"/>
  </r>
  <r>
    <x v="0"/>
    <x v="35"/>
    <x v="35"/>
    <x v="28"/>
    <x v="28"/>
    <x v="28"/>
    <x v="12"/>
    <x v="138"/>
    <x v="368"/>
    <x v="35"/>
    <x v="277"/>
    <x v="95"/>
    <x v="52"/>
    <x v="1"/>
  </r>
  <r>
    <x v="0"/>
    <x v="35"/>
    <x v="35"/>
    <x v="17"/>
    <x v="17"/>
    <x v="17"/>
    <x v="12"/>
    <x v="138"/>
    <x v="368"/>
    <x v="35"/>
    <x v="277"/>
    <x v="95"/>
    <x v="52"/>
    <x v="1"/>
  </r>
  <r>
    <x v="0"/>
    <x v="35"/>
    <x v="35"/>
    <x v="7"/>
    <x v="7"/>
    <x v="7"/>
    <x v="12"/>
    <x v="138"/>
    <x v="368"/>
    <x v="88"/>
    <x v="376"/>
    <x v="99"/>
    <x v="162"/>
    <x v="1"/>
  </r>
  <r>
    <x v="0"/>
    <x v="35"/>
    <x v="35"/>
    <x v="19"/>
    <x v="19"/>
    <x v="19"/>
    <x v="16"/>
    <x v="139"/>
    <x v="369"/>
    <x v="35"/>
    <x v="277"/>
    <x v="97"/>
    <x v="179"/>
    <x v="1"/>
  </r>
  <r>
    <x v="0"/>
    <x v="35"/>
    <x v="35"/>
    <x v="15"/>
    <x v="15"/>
    <x v="15"/>
    <x v="16"/>
    <x v="139"/>
    <x v="369"/>
    <x v="88"/>
    <x v="376"/>
    <x v="74"/>
    <x v="124"/>
    <x v="1"/>
  </r>
  <r>
    <x v="0"/>
    <x v="35"/>
    <x v="35"/>
    <x v="16"/>
    <x v="16"/>
    <x v="16"/>
    <x v="18"/>
    <x v="143"/>
    <x v="16"/>
    <x v="35"/>
    <x v="277"/>
    <x v="74"/>
    <x v="124"/>
    <x v="1"/>
  </r>
  <r>
    <x v="0"/>
    <x v="35"/>
    <x v="35"/>
    <x v="52"/>
    <x v="52"/>
    <x v="52"/>
    <x v="19"/>
    <x v="144"/>
    <x v="370"/>
    <x v="47"/>
    <x v="90"/>
    <x v="97"/>
    <x v="179"/>
    <x v="1"/>
  </r>
  <r>
    <x v="0"/>
    <x v="35"/>
    <x v="35"/>
    <x v="20"/>
    <x v="20"/>
    <x v="20"/>
    <x v="19"/>
    <x v="144"/>
    <x v="370"/>
    <x v="86"/>
    <x v="89"/>
    <x v="74"/>
    <x v="124"/>
    <x v="1"/>
  </r>
  <r>
    <x v="0"/>
    <x v="35"/>
    <x v="35"/>
    <x v="14"/>
    <x v="14"/>
    <x v="14"/>
    <x v="19"/>
    <x v="144"/>
    <x v="370"/>
    <x v="86"/>
    <x v="89"/>
    <x v="74"/>
    <x v="124"/>
    <x v="1"/>
  </r>
  <r>
    <x v="0"/>
    <x v="35"/>
    <x v="35"/>
    <x v="12"/>
    <x v="12"/>
    <x v="12"/>
    <x v="19"/>
    <x v="144"/>
    <x v="370"/>
    <x v="85"/>
    <x v="87"/>
    <x v="74"/>
    <x v="124"/>
    <x v="1"/>
  </r>
  <r>
    <x v="0"/>
    <x v="36"/>
    <x v="36"/>
    <x v="0"/>
    <x v="0"/>
    <x v="0"/>
    <x v="0"/>
    <x v="113"/>
    <x v="371"/>
    <x v="127"/>
    <x v="378"/>
    <x v="97"/>
    <x v="288"/>
    <x v="1"/>
  </r>
  <r>
    <x v="0"/>
    <x v="36"/>
    <x v="36"/>
    <x v="1"/>
    <x v="1"/>
    <x v="1"/>
    <x v="1"/>
    <x v="81"/>
    <x v="372"/>
    <x v="109"/>
    <x v="379"/>
    <x v="91"/>
    <x v="6"/>
    <x v="1"/>
  </r>
  <r>
    <x v="0"/>
    <x v="36"/>
    <x v="36"/>
    <x v="2"/>
    <x v="2"/>
    <x v="2"/>
    <x v="2"/>
    <x v="115"/>
    <x v="373"/>
    <x v="121"/>
    <x v="380"/>
    <x v="76"/>
    <x v="289"/>
    <x v="1"/>
  </r>
  <r>
    <x v="0"/>
    <x v="36"/>
    <x v="36"/>
    <x v="4"/>
    <x v="4"/>
    <x v="4"/>
    <x v="3"/>
    <x v="103"/>
    <x v="374"/>
    <x v="105"/>
    <x v="381"/>
    <x v="95"/>
    <x v="290"/>
    <x v="1"/>
  </r>
  <r>
    <x v="0"/>
    <x v="36"/>
    <x v="36"/>
    <x v="8"/>
    <x v="8"/>
    <x v="8"/>
    <x v="4"/>
    <x v="141"/>
    <x v="375"/>
    <x v="88"/>
    <x v="382"/>
    <x v="70"/>
    <x v="291"/>
    <x v="1"/>
  </r>
  <r>
    <x v="0"/>
    <x v="36"/>
    <x v="36"/>
    <x v="9"/>
    <x v="9"/>
    <x v="9"/>
    <x v="5"/>
    <x v="90"/>
    <x v="376"/>
    <x v="58"/>
    <x v="383"/>
    <x v="77"/>
    <x v="292"/>
    <x v="1"/>
  </r>
  <r>
    <x v="0"/>
    <x v="36"/>
    <x v="36"/>
    <x v="10"/>
    <x v="10"/>
    <x v="10"/>
    <x v="5"/>
    <x v="90"/>
    <x v="376"/>
    <x v="34"/>
    <x v="384"/>
    <x v="74"/>
    <x v="92"/>
    <x v="1"/>
  </r>
  <r>
    <x v="0"/>
    <x v="36"/>
    <x v="36"/>
    <x v="5"/>
    <x v="5"/>
    <x v="5"/>
    <x v="7"/>
    <x v="91"/>
    <x v="377"/>
    <x v="85"/>
    <x v="87"/>
    <x v="70"/>
    <x v="291"/>
    <x v="1"/>
  </r>
  <r>
    <x v="0"/>
    <x v="36"/>
    <x v="36"/>
    <x v="11"/>
    <x v="11"/>
    <x v="11"/>
    <x v="7"/>
    <x v="91"/>
    <x v="377"/>
    <x v="58"/>
    <x v="383"/>
    <x v="71"/>
    <x v="293"/>
    <x v="1"/>
  </r>
  <r>
    <x v="0"/>
    <x v="36"/>
    <x v="36"/>
    <x v="6"/>
    <x v="6"/>
    <x v="6"/>
    <x v="9"/>
    <x v="92"/>
    <x v="48"/>
    <x v="88"/>
    <x v="382"/>
    <x v="91"/>
    <x v="6"/>
    <x v="1"/>
  </r>
  <r>
    <x v="0"/>
    <x v="36"/>
    <x v="36"/>
    <x v="17"/>
    <x v="17"/>
    <x v="17"/>
    <x v="9"/>
    <x v="92"/>
    <x v="48"/>
    <x v="57"/>
    <x v="50"/>
    <x v="71"/>
    <x v="293"/>
    <x v="4"/>
  </r>
  <r>
    <x v="0"/>
    <x v="36"/>
    <x v="36"/>
    <x v="24"/>
    <x v="24"/>
    <x v="24"/>
    <x v="11"/>
    <x v="142"/>
    <x v="215"/>
    <x v="58"/>
    <x v="383"/>
    <x v="74"/>
    <x v="92"/>
    <x v="1"/>
  </r>
  <r>
    <x v="0"/>
    <x v="36"/>
    <x v="36"/>
    <x v="3"/>
    <x v="3"/>
    <x v="3"/>
    <x v="12"/>
    <x v="137"/>
    <x v="70"/>
    <x v="88"/>
    <x v="382"/>
    <x v="95"/>
    <x v="290"/>
    <x v="1"/>
  </r>
  <r>
    <x v="0"/>
    <x v="36"/>
    <x v="36"/>
    <x v="7"/>
    <x v="7"/>
    <x v="7"/>
    <x v="12"/>
    <x v="137"/>
    <x v="70"/>
    <x v="87"/>
    <x v="385"/>
    <x v="99"/>
    <x v="162"/>
    <x v="1"/>
  </r>
  <r>
    <x v="0"/>
    <x v="36"/>
    <x v="36"/>
    <x v="13"/>
    <x v="13"/>
    <x v="13"/>
    <x v="12"/>
    <x v="137"/>
    <x v="70"/>
    <x v="58"/>
    <x v="383"/>
    <x v="99"/>
    <x v="162"/>
    <x v="1"/>
  </r>
  <r>
    <x v="0"/>
    <x v="36"/>
    <x v="36"/>
    <x v="51"/>
    <x v="51"/>
    <x v="51"/>
    <x v="15"/>
    <x v="138"/>
    <x v="369"/>
    <x v="47"/>
    <x v="126"/>
    <x v="77"/>
    <x v="292"/>
    <x v="1"/>
  </r>
  <r>
    <x v="0"/>
    <x v="36"/>
    <x v="36"/>
    <x v="19"/>
    <x v="19"/>
    <x v="19"/>
    <x v="15"/>
    <x v="138"/>
    <x v="369"/>
    <x v="86"/>
    <x v="110"/>
    <x v="71"/>
    <x v="293"/>
    <x v="1"/>
  </r>
  <r>
    <x v="0"/>
    <x v="36"/>
    <x v="36"/>
    <x v="37"/>
    <x v="37"/>
    <x v="37"/>
    <x v="15"/>
    <x v="138"/>
    <x v="369"/>
    <x v="47"/>
    <x v="126"/>
    <x v="77"/>
    <x v="292"/>
    <x v="1"/>
  </r>
  <r>
    <x v="0"/>
    <x v="36"/>
    <x v="36"/>
    <x v="38"/>
    <x v="38"/>
    <x v="38"/>
    <x v="18"/>
    <x v="139"/>
    <x v="378"/>
    <x v="47"/>
    <x v="126"/>
    <x v="71"/>
    <x v="293"/>
    <x v="1"/>
  </r>
  <r>
    <x v="0"/>
    <x v="36"/>
    <x v="36"/>
    <x v="28"/>
    <x v="28"/>
    <x v="28"/>
    <x v="18"/>
    <x v="139"/>
    <x v="378"/>
    <x v="85"/>
    <x v="87"/>
    <x v="77"/>
    <x v="292"/>
    <x v="1"/>
  </r>
  <r>
    <x v="0"/>
    <x v="36"/>
    <x v="36"/>
    <x v="15"/>
    <x v="15"/>
    <x v="15"/>
    <x v="18"/>
    <x v="139"/>
    <x v="378"/>
    <x v="35"/>
    <x v="27"/>
    <x v="97"/>
    <x v="288"/>
    <x v="1"/>
  </r>
  <r>
    <x v="0"/>
    <x v="37"/>
    <x v="37"/>
    <x v="0"/>
    <x v="0"/>
    <x v="0"/>
    <x v="0"/>
    <x v="124"/>
    <x v="379"/>
    <x v="80"/>
    <x v="386"/>
    <x v="97"/>
    <x v="175"/>
    <x v="1"/>
  </r>
  <r>
    <x v="0"/>
    <x v="37"/>
    <x v="37"/>
    <x v="5"/>
    <x v="5"/>
    <x v="5"/>
    <x v="1"/>
    <x v="86"/>
    <x v="380"/>
    <x v="12"/>
    <x v="387"/>
    <x v="98"/>
    <x v="294"/>
    <x v="1"/>
  </r>
  <r>
    <x v="0"/>
    <x v="37"/>
    <x v="37"/>
    <x v="4"/>
    <x v="4"/>
    <x v="4"/>
    <x v="2"/>
    <x v="148"/>
    <x v="381"/>
    <x v="97"/>
    <x v="388"/>
    <x v="97"/>
    <x v="175"/>
    <x v="1"/>
  </r>
  <r>
    <x v="0"/>
    <x v="37"/>
    <x v="37"/>
    <x v="2"/>
    <x v="2"/>
    <x v="2"/>
    <x v="3"/>
    <x v="90"/>
    <x v="382"/>
    <x v="87"/>
    <x v="3"/>
    <x v="91"/>
    <x v="176"/>
    <x v="1"/>
  </r>
  <r>
    <x v="0"/>
    <x v="37"/>
    <x v="37"/>
    <x v="1"/>
    <x v="1"/>
    <x v="1"/>
    <x v="4"/>
    <x v="91"/>
    <x v="383"/>
    <x v="34"/>
    <x v="243"/>
    <x v="99"/>
    <x v="162"/>
    <x v="1"/>
  </r>
  <r>
    <x v="0"/>
    <x v="37"/>
    <x v="37"/>
    <x v="24"/>
    <x v="24"/>
    <x v="24"/>
    <x v="5"/>
    <x v="93"/>
    <x v="384"/>
    <x v="57"/>
    <x v="389"/>
    <x v="71"/>
    <x v="295"/>
    <x v="1"/>
  </r>
  <r>
    <x v="0"/>
    <x v="37"/>
    <x v="37"/>
    <x v="6"/>
    <x v="6"/>
    <x v="6"/>
    <x v="6"/>
    <x v="142"/>
    <x v="385"/>
    <x v="88"/>
    <x v="248"/>
    <x v="71"/>
    <x v="295"/>
    <x v="1"/>
  </r>
  <r>
    <x v="0"/>
    <x v="37"/>
    <x v="37"/>
    <x v="21"/>
    <x v="21"/>
    <x v="21"/>
    <x v="7"/>
    <x v="139"/>
    <x v="386"/>
    <x v="57"/>
    <x v="389"/>
    <x v="99"/>
    <x v="162"/>
    <x v="1"/>
  </r>
  <r>
    <x v="0"/>
    <x v="37"/>
    <x v="37"/>
    <x v="7"/>
    <x v="7"/>
    <x v="7"/>
    <x v="7"/>
    <x v="139"/>
    <x v="386"/>
    <x v="86"/>
    <x v="245"/>
    <x v="99"/>
    <x v="162"/>
    <x v="1"/>
  </r>
  <r>
    <x v="0"/>
    <x v="37"/>
    <x v="37"/>
    <x v="3"/>
    <x v="3"/>
    <x v="3"/>
    <x v="9"/>
    <x v="143"/>
    <x v="10"/>
    <x v="88"/>
    <x v="248"/>
    <x v="99"/>
    <x v="162"/>
    <x v="1"/>
  </r>
  <r>
    <x v="0"/>
    <x v="37"/>
    <x v="37"/>
    <x v="8"/>
    <x v="8"/>
    <x v="8"/>
    <x v="10"/>
    <x v="144"/>
    <x v="197"/>
    <x v="85"/>
    <x v="87"/>
    <x v="95"/>
    <x v="177"/>
    <x v="1"/>
  </r>
  <r>
    <x v="0"/>
    <x v="37"/>
    <x v="37"/>
    <x v="35"/>
    <x v="35"/>
    <x v="35"/>
    <x v="10"/>
    <x v="144"/>
    <x v="197"/>
    <x v="86"/>
    <x v="245"/>
    <x v="74"/>
    <x v="63"/>
    <x v="1"/>
  </r>
  <r>
    <x v="0"/>
    <x v="37"/>
    <x v="37"/>
    <x v="9"/>
    <x v="9"/>
    <x v="9"/>
    <x v="10"/>
    <x v="144"/>
    <x v="197"/>
    <x v="86"/>
    <x v="245"/>
    <x v="74"/>
    <x v="63"/>
    <x v="1"/>
  </r>
  <r>
    <x v="0"/>
    <x v="37"/>
    <x v="37"/>
    <x v="13"/>
    <x v="13"/>
    <x v="13"/>
    <x v="10"/>
    <x v="144"/>
    <x v="197"/>
    <x v="86"/>
    <x v="245"/>
    <x v="74"/>
    <x v="63"/>
    <x v="1"/>
  </r>
  <r>
    <x v="0"/>
    <x v="37"/>
    <x v="37"/>
    <x v="32"/>
    <x v="32"/>
    <x v="32"/>
    <x v="14"/>
    <x v="145"/>
    <x v="102"/>
    <x v="47"/>
    <x v="246"/>
    <x v="74"/>
    <x v="63"/>
    <x v="1"/>
  </r>
  <r>
    <x v="0"/>
    <x v="37"/>
    <x v="37"/>
    <x v="18"/>
    <x v="18"/>
    <x v="18"/>
    <x v="14"/>
    <x v="145"/>
    <x v="102"/>
    <x v="85"/>
    <x v="87"/>
    <x v="97"/>
    <x v="175"/>
    <x v="1"/>
  </r>
  <r>
    <x v="0"/>
    <x v="37"/>
    <x v="37"/>
    <x v="11"/>
    <x v="11"/>
    <x v="11"/>
    <x v="14"/>
    <x v="145"/>
    <x v="102"/>
    <x v="47"/>
    <x v="246"/>
    <x v="74"/>
    <x v="63"/>
    <x v="1"/>
  </r>
  <r>
    <x v="0"/>
    <x v="37"/>
    <x v="37"/>
    <x v="26"/>
    <x v="26"/>
    <x v="26"/>
    <x v="14"/>
    <x v="145"/>
    <x v="102"/>
    <x v="85"/>
    <x v="87"/>
    <x v="74"/>
    <x v="63"/>
    <x v="1"/>
  </r>
  <r>
    <x v="0"/>
    <x v="37"/>
    <x v="37"/>
    <x v="10"/>
    <x v="10"/>
    <x v="10"/>
    <x v="14"/>
    <x v="145"/>
    <x v="102"/>
    <x v="85"/>
    <x v="87"/>
    <x v="74"/>
    <x v="63"/>
    <x v="1"/>
  </r>
  <r>
    <x v="0"/>
    <x v="37"/>
    <x v="37"/>
    <x v="38"/>
    <x v="38"/>
    <x v="38"/>
    <x v="19"/>
    <x v="146"/>
    <x v="387"/>
    <x v="47"/>
    <x v="246"/>
    <x v="99"/>
    <x v="162"/>
    <x v="1"/>
  </r>
  <r>
    <x v="0"/>
    <x v="37"/>
    <x v="37"/>
    <x v="34"/>
    <x v="34"/>
    <x v="34"/>
    <x v="19"/>
    <x v="146"/>
    <x v="387"/>
    <x v="85"/>
    <x v="87"/>
    <x v="99"/>
    <x v="162"/>
    <x v="1"/>
  </r>
  <r>
    <x v="0"/>
    <x v="37"/>
    <x v="37"/>
    <x v="53"/>
    <x v="53"/>
    <x v="53"/>
    <x v="19"/>
    <x v="146"/>
    <x v="387"/>
    <x v="85"/>
    <x v="87"/>
    <x v="74"/>
    <x v="63"/>
    <x v="1"/>
  </r>
  <r>
    <x v="0"/>
    <x v="37"/>
    <x v="37"/>
    <x v="16"/>
    <x v="16"/>
    <x v="16"/>
    <x v="19"/>
    <x v="146"/>
    <x v="387"/>
    <x v="47"/>
    <x v="246"/>
    <x v="99"/>
    <x v="162"/>
    <x v="1"/>
  </r>
  <r>
    <x v="0"/>
    <x v="37"/>
    <x v="37"/>
    <x v="20"/>
    <x v="20"/>
    <x v="20"/>
    <x v="19"/>
    <x v="146"/>
    <x v="387"/>
    <x v="85"/>
    <x v="87"/>
    <x v="74"/>
    <x v="63"/>
    <x v="1"/>
  </r>
  <r>
    <x v="0"/>
    <x v="37"/>
    <x v="37"/>
    <x v="19"/>
    <x v="19"/>
    <x v="19"/>
    <x v="19"/>
    <x v="146"/>
    <x v="387"/>
    <x v="47"/>
    <x v="246"/>
    <x v="99"/>
    <x v="162"/>
    <x v="1"/>
  </r>
  <r>
    <x v="0"/>
    <x v="37"/>
    <x v="37"/>
    <x v="14"/>
    <x v="14"/>
    <x v="14"/>
    <x v="19"/>
    <x v="146"/>
    <x v="387"/>
    <x v="85"/>
    <x v="87"/>
    <x v="74"/>
    <x v="63"/>
    <x v="1"/>
  </r>
  <r>
    <x v="0"/>
    <x v="37"/>
    <x v="37"/>
    <x v="15"/>
    <x v="15"/>
    <x v="15"/>
    <x v="19"/>
    <x v="146"/>
    <x v="387"/>
    <x v="47"/>
    <x v="246"/>
    <x v="99"/>
    <x v="162"/>
    <x v="1"/>
  </r>
  <r>
    <x v="0"/>
    <x v="37"/>
    <x v="37"/>
    <x v="17"/>
    <x v="17"/>
    <x v="17"/>
    <x v="19"/>
    <x v="146"/>
    <x v="387"/>
    <x v="47"/>
    <x v="246"/>
    <x v="99"/>
    <x v="162"/>
    <x v="1"/>
  </r>
  <r>
    <x v="0"/>
    <x v="37"/>
    <x v="37"/>
    <x v="25"/>
    <x v="25"/>
    <x v="25"/>
    <x v="19"/>
    <x v="146"/>
    <x v="387"/>
    <x v="85"/>
    <x v="87"/>
    <x v="99"/>
    <x v="162"/>
    <x v="1"/>
  </r>
  <r>
    <x v="0"/>
    <x v="37"/>
    <x v="37"/>
    <x v="12"/>
    <x v="12"/>
    <x v="12"/>
    <x v="19"/>
    <x v="146"/>
    <x v="387"/>
    <x v="85"/>
    <x v="87"/>
    <x v="74"/>
    <x v="63"/>
    <x v="1"/>
  </r>
  <r>
    <x v="0"/>
    <x v="37"/>
    <x v="37"/>
    <x v="37"/>
    <x v="37"/>
    <x v="37"/>
    <x v="19"/>
    <x v="146"/>
    <x v="387"/>
    <x v="47"/>
    <x v="246"/>
    <x v="99"/>
    <x v="162"/>
    <x v="1"/>
  </r>
  <r>
    <x v="0"/>
    <x v="38"/>
    <x v="38"/>
    <x v="0"/>
    <x v="0"/>
    <x v="0"/>
    <x v="0"/>
    <x v="120"/>
    <x v="388"/>
    <x v="103"/>
    <x v="390"/>
    <x v="95"/>
    <x v="296"/>
    <x v="1"/>
  </r>
  <r>
    <x v="0"/>
    <x v="38"/>
    <x v="38"/>
    <x v="4"/>
    <x v="4"/>
    <x v="4"/>
    <x v="1"/>
    <x v="114"/>
    <x v="389"/>
    <x v="93"/>
    <x v="391"/>
    <x v="71"/>
    <x v="297"/>
    <x v="1"/>
  </r>
  <r>
    <x v="0"/>
    <x v="38"/>
    <x v="38"/>
    <x v="5"/>
    <x v="5"/>
    <x v="5"/>
    <x v="2"/>
    <x v="122"/>
    <x v="390"/>
    <x v="97"/>
    <x v="392"/>
    <x v="78"/>
    <x v="203"/>
    <x v="1"/>
  </r>
  <r>
    <x v="0"/>
    <x v="38"/>
    <x v="38"/>
    <x v="2"/>
    <x v="2"/>
    <x v="2"/>
    <x v="3"/>
    <x v="117"/>
    <x v="391"/>
    <x v="52"/>
    <x v="393"/>
    <x v="73"/>
    <x v="165"/>
    <x v="1"/>
  </r>
  <r>
    <x v="0"/>
    <x v="38"/>
    <x v="38"/>
    <x v="16"/>
    <x v="16"/>
    <x v="16"/>
    <x v="4"/>
    <x v="133"/>
    <x v="120"/>
    <x v="12"/>
    <x v="394"/>
    <x v="70"/>
    <x v="298"/>
    <x v="1"/>
  </r>
  <r>
    <x v="0"/>
    <x v="38"/>
    <x v="38"/>
    <x v="12"/>
    <x v="12"/>
    <x v="12"/>
    <x v="5"/>
    <x v="88"/>
    <x v="392"/>
    <x v="85"/>
    <x v="87"/>
    <x v="75"/>
    <x v="299"/>
    <x v="1"/>
  </r>
  <r>
    <x v="0"/>
    <x v="38"/>
    <x v="38"/>
    <x v="6"/>
    <x v="6"/>
    <x v="6"/>
    <x v="6"/>
    <x v="141"/>
    <x v="393"/>
    <x v="12"/>
    <x v="394"/>
    <x v="73"/>
    <x v="165"/>
    <x v="1"/>
  </r>
  <r>
    <x v="0"/>
    <x v="38"/>
    <x v="38"/>
    <x v="1"/>
    <x v="1"/>
    <x v="1"/>
    <x v="6"/>
    <x v="141"/>
    <x v="393"/>
    <x v="97"/>
    <x v="392"/>
    <x v="95"/>
    <x v="296"/>
    <x v="1"/>
  </r>
  <r>
    <x v="0"/>
    <x v="38"/>
    <x v="38"/>
    <x v="11"/>
    <x v="11"/>
    <x v="11"/>
    <x v="8"/>
    <x v="93"/>
    <x v="282"/>
    <x v="57"/>
    <x v="118"/>
    <x v="71"/>
    <x v="297"/>
    <x v="1"/>
  </r>
  <r>
    <x v="0"/>
    <x v="38"/>
    <x v="38"/>
    <x v="9"/>
    <x v="9"/>
    <x v="9"/>
    <x v="8"/>
    <x v="93"/>
    <x v="282"/>
    <x v="87"/>
    <x v="395"/>
    <x v="95"/>
    <x v="296"/>
    <x v="1"/>
  </r>
  <r>
    <x v="0"/>
    <x v="38"/>
    <x v="38"/>
    <x v="13"/>
    <x v="13"/>
    <x v="13"/>
    <x v="8"/>
    <x v="93"/>
    <x v="282"/>
    <x v="58"/>
    <x v="396"/>
    <x v="97"/>
    <x v="300"/>
    <x v="1"/>
  </r>
  <r>
    <x v="0"/>
    <x v="38"/>
    <x v="38"/>
    <x v="10"/>
    <x v="10"/>
    <x v="10"/>
    <x v="11"/>
    <x v="142"/>
    <x v="394"/>
    <x v="12"/>
    <x v="394"/>
    <x v="99"/>
    <x v="162"/>
    <x v="1"/>
  </r>
  <r>
    <x v="0"/>
    <x v="38"/>
    <x v="38"/>
    <x v="51"/>
    <x v="51"/>
    <x v="51"/>
    <x v="12"/>
    <x v="138"/>
    <x v="36"/>
    <x v="57"/>
    <x v="118"/>
    <x v="74"/>
    <x v="301"/>
    <x v="1"/>
  </r>
  <r>
    <x v="0"/>
    <x v="38"/>
    <x v="38"/>
    <x v="20"/>
    <x v="20"/>
    <x v="20"/>
    <x v="12"/>
    <x v="138"/>
    <x v="36"/>
    <x v="47"/>
    <x v="126"/>
    <x v="77"/>
    <x v="302"/>
    <x v="1"/>
  </r>
  <r>
    <x v="0"/>
    <x v="38"/>
    <x v="38"/>
    <x v="15"/>
    <x v="15"/>
    <x v="15"/>
    <x v="12"/>
    <x v="138"/>
    <x v="36"/>
    <x v="35"/>
    <x v="122"/>
    <x v="95"/>
    <x v="296"/>
    <x v="1"/>
  </r>
  <r>
    <x v="0"/>
    <x v="38"/>
    <x v="38"/>
    <x v="26"/>
    <x v="26"/>
    <x v="26"/>
    <x v="12"/>
    <x v="138"/>
    <x v="36"/>
    <x v="86"/>
    <x v="397"/>
    <x v="95"/>
    <x v="296"/>
    <x v="1"/>
  </r>
  <r>
    <x v="0"/>
    <x v="38"/>
    <x v="38"/>
    <x v="24"/>
    <x v="24"/>
    <x v="24"/>
    <x v="16"/>
    <x v="139"/>
    <x v="378"/>
    <x v="88"/>
    <x v="398"/>
    <x v="74"/>
    <x v="301"/>
    <x v="1"/>
  </r>
  <r>
    <x v="0"/>
    <x v="38"/>
    <x v="38"/>
    <x v="3"/>
    <x v="3"/>
    <x v="3"/>
    <x v="16"/>
    <x v="139"/>
    <x v="378"/>
    <x v="47"/>
    <x v="126"/>
    <x v="71"/>
    <x v="297"/>
    <x v="1"/>
  </r>
  <r>
    <x v="0"/>
    <x v="38"/>
    <x v="38"/>
    <x v="8"/>
    <x v="8"/>
    <x v="8"/>
    <x v="18"/>
    <x v="143"/>
    <x v="266"/>
    <x v="86"/>
    <x v="397"/>
    <x v="97"/>
    <x v="300"/>
    <x v="1"/>
  </r>
  <r>
    <x v="0"/>
    <x v="38"/>
    <x v="38"/>
    <x v="30"/>
    <x v="30"/>
    <x v="30"/>
    <x v="18"/>
    <x v="143"/>
    <x v="266"/>
    <x v="86"/>
    <x v="397"/>
    <x v="97"/>
    <x v="300"/>
    <x v="1"/>
  </r>
  <r>
    <x v="0"/>
    <x v="38"/>
    <x v="38"/>
    <x v="17"/>
    <x v="17"/>
    <x v="17"/>
    <x v="18"/>
    <x v="143"/>
    <x v="266"/>
    <x v="88"/>
    <x v="398"/>
    <x v="99"/>
    <x v="162"/>
    <x v="1"/>
  </r>
  <r>
    <x v="0"/>
    <x v="38"/>
    <x v="38"/>
    <x v="7"/>
    <x v="7"/>
    <x v="7"/>
    <x v="18"/>
    <x v="143"/>
    <x v="266"/>
    <x v="35"/>
    <x v="122"/>
    <x v="99"/>
    <x v="162"/>
    <x v="1"/>
  </r>
  <r>
    <x v="0"/>
    <x v="39"/>
    <x v="39"/>
    <x v="5"/>
    <x v="5"/>
    <x v="5"/>
    <x v="0"/>
    <x v="100"/>
    <x v="395"/>
    <x v="73"/>
    <x v="399"/>
    <x v="92"/>
    <x v="303"/>
    <x v="1"/>
  </r>
  <r>
    <x v="0"/>
    <x v="39"/>
    <x v="39"/>
    <x v="6"/>
    <x v="6"/>
    <x v="6"/>
    <x v="1"/>
    <x v="81"/>
    <x v="396"/>
    <x v="68"/>
    <x v="400"/>
    <x v="70"/>
    <x v="304"/>
    <x v="1"/>
  </r>
  <r>
    <x v="0"/>
    <x v="39"/>
    <x v="39"/>
    <x v="0"/>
    <x v="0"/>
    <x v="0"/>
    <x v="2"/>
    <x v="123"/>
    <x v="397"/>
    <x v="36"/>
    <x v="401"/>
    <x v="74"/>
    <x v="66"/>
    <x v="1"/>
  </r>
  <r>
    <x v="0"/>
    <x v="39"/>
    <x v="39"/>
    <x v="4"/>
    <x v="4"/>
    <x v="4"/>
    <x v="3"/>
    <x v="133"/>
    <x v="362"/>
    <x v="75"/>
    <x v="80"/>
    <x v="95"/>
    <x v="305"/>
    <x v="1"/>
  </r>
  <r>
    <x v="0"/>
    <x v="39"/>
    <x v="39"/>
    <x v="1"/>
    <x v="1"/>
    <x v="1"/>
    <x v="3"/>
    <x v="133"/>
    <x v="362"/>
    <x v="52"/>
    <x v="227"/>
    <x v="74"/>
    <x v="66"/>
    <x v="1"/>
  </r>
  <r>
    <x v="0"/>
    <x v="39"/>
    <x v="39"/>
    <x v="21"/>
    <x v="21"/>
    <x v="21"/>
    <x v="5"/>
    <x v="141"/>
    <x v="138"/>
    <x v="97"/>
    <x v="402"/>
    <x v="95"/>
    <x v="305"/>
    <x v="1"/>
  </r>
  <r>
    <x v="0"/>
    <x v="39"/>
    <x v="39"/>
    <x v="8"/>
    <x v="8"/>
    <x v="8"/>
    <x v="6"/>
    <x v="89"/>
    <x v="398"/>
    <x v="98"/>
    <x v="403"/>
    <x v="71"/>
    <x v="306"/>
    <x v="1"/>
  </r>
  <r>
    <x v="0"/>
    <x v="39"/>
    <x v="39"/>
    <x v="2"/>
    <x v="2"/>
    <x v="2"/>
    <x v="7"/>
    <x v="91"/>
    <x v="399"/>
    <x v="99"/>
    <x v="193"/>
    <x v="74"/>
    <x v="66"/>
    <x v="1"/>
  </r>
  <r>
    <x v="0"/>
    <x v="39"/>
    <x v="39"/>
    <x v="3"/>
    <x v="3"/>
    <x v="3"/>
    <x v="8"/>
    <x v="142"/>
    <x v="154"/>
    <x v="87"/>
    <x v="404"/>
    <x v="97"/>
    <x v="15"/>
    <x v="1"/>
  </r>
  <r>
    <x v="0"/>
    <x v="39"/>
    <x v="39"/>
    <x v="7"/>
    <x v="7"/>
    <x v="7"/>
    <x v="9"/>
    <x v="137"/>
    <x v="85"/>
    <x v="87"/>
    <x v="404"/>
    <x v="99"/>
    <x v="162"/>
    <x v="1"/>
  </r>
  <r>
    <x v="0"/>
    <x v="39"/>
    <x v="39"/>
    <x v="10"/>
    <x v="10"/>
    <x v="10"/>
    <x v="9"/>
    <x v="137"/>
    <x v="85"/>
    <x v="57"/>
    <x v="376"/>
    <x v="97"/>
    <x v="15"/>
    <x v="1"/>
  </r>
  <r>
    <x v="0"/>
    <x v="39"/>
    <x v="39"/>
    <x v="13"/>
    <x v="13"/>
    <x v="13"/>
    <x v="9"/>
    <x v="137"/>
    <x v="85"/>
    <x v="57"/>
    <x v="376"/>
    <x v="97"/>
    <x v="15"/>
    <x v="1"/>
  </r>
  <r>
    <x v="0"/>
    <x v="39"/>
    <x v="39"/>
    <x v="16"/>
    <x v="16"/>
    <x v="16"/>
    <x v="12"/>
    <x v="138"/>
    <x v="35"/>
    <x v="35"/>
    <x v="405"/>
    <x v="95"/>
    <x v="305"/>
    <x v="1"/>
  </r>
  <r>
    <x v="0"/>
    <x v="39"/>
    <x v="39"/>
    <x v="9"/>
    <x v="9"/>
    <x v="9"/>
    <x v="12"/>
    <x v="138"/>
    <x v="35"/>
    <x v="57"/>
    <x v="376"/>
    <x v="74"/>
    <x v="66"/>
    <x v="1"/>
  </r>
  <r>
    <x v="0"/>
    <x v="39"/>
    <x v="39"/>
    <x v="25"/>
    <x v="25"/>
    <x v="25"/>
    <x v="12"/>
    <x v="138"/>
    <x v="35"/>
    <x v="57"/>
    <x v="376"/>
    <x v="74"/>
    <x v="66"/>
    <x v="1"/>
  </r>
  <r>
    <x v="0"/>
    <x v="39"/>
    <x v="39"/>
    <x v="40"/>
    <x v="40"/>
    <x v="40"/>
    <x v="15"/>
    <x v="139"/>
    <x v="400"/>
    <x v="35"/>
    <x v="405"/>
    <x v="97"/>
    <x v="15"/>
    <x v="1"/>
  </r>
  <r>
    <x v="0"/>
    <x v="39"/>
    <x v="39"/>
    <x v="11"/>
    <x v="11"/>
    <x v="11"/>
    <x v="15"/>
    <x v="139"/>
    <x v="400"/>
    <x v="88"/>
    <x v="406"/>
    <x v="74"/>
    <x v="66"/>
    <x v="1"/>
  </r>
  <r>
    <x v="0"/>
    <x v="39"/>
    <x v="39"/>
    <x v="23"/>
    <x v="23"/>
    <x v="23"/>
    <x v="15"/>
    <x v="139"/>
    <x v="400"/>
    <x v="88"/>
    <x v="406"/>
    <x v="74"/>
    <x v="66"/>
    <x v="1"/>
  </r>
  <r>
    <x v="0"/>
    <x v="39"/>
    <x v="39"/>
    <x v="14"/>
    <x v="14"/>
    <x v="14"/>
    <x v="15"/>
    <x v="139"/>
    <x v="400"/>
    <x v="88"/>
    <x v="406"/>
    <x v="74"/>
    <x v="66"/>
    <x v="1"/>
  </r>
  <r>
    <x v="0"/>
    <x v="39"/>
    <x v="39"/>
    <x v="15"/>
    <x v="15"/>
    <x v="15"/>
    <x v="15"/>
    <x v="139"/>
    <x v="400"/>
    <x v="57"/>
    <x v="376"/>
    <x v="99"/>
    <x v="162"/>
    <x v="1"/>
  </r>
  <r>
    <x v="0"/>
    <x v="39"/>
    <x v="39"/>
    <x v="12"/>
    <x v="12"/>
    <x v="12"/>
    <x v="15"/>
    <x v="139"/>
    <x v="400"/>
    <x v="85"/>
    <x v="87"/>
    <x v="77"/>
    <x v="189"/>
    <x v="1"/>
  </r>
  <r>
    <x v="0"/>
    <x v="40"/>
    <x v="40"/>
    <x v="4"/>
    <x v="4"/>
    <x v="4"/>
    <x v="0"/>
    <x v="148"/>
    <x v="401"/>
    <x v="97"/>
    <x v="407"/>
    <x v="97"/>
    <x v="307"/>
    <x v="1"/>
  </r>
  <r>
    <x v="0"/>
    <x v="40"/>
    <x v="40"/>
    <x v="0"/>
    <x v="0"/>
    <x v="0"/>
    <x v="1"/>
    <x v="92"/>
    <x v="402"/>
    <x v="99"/>
    <x v="408"/>
    <x v="99"/>
    <x v="162"/>
    <x v="1"/>
  </r>
  <r>
    <x v="0"/>
    <x v="40"/>
    <x v="40"/>
    <x v="2"/>
    <x v="2"/>
    <x v="2"/>
    <x v="2"/>
    <x v="137"/>
    <x v="403"/>
    <x v="35"/>
    <x v="409"/>
    <x v="71"/>
    <x v="259"/>
    <x v="1"/>
  </r>
  <r>
    <x v="0"/>
    <x v="40"/>
    <x v="40"/>
    <x v="1"/>
    <x v="1"/>
    <x v="1"/>
    <x v="3"/>
    <x v="139"/>
    <x v="404"/>
    <x v="88"/>
    <x v="410"/>
    <x v="74"/>
    <x v="306"/>
    <x v="1"/>
  </r>
  <r>
    <x v="0"/>
    <x v="40"/>
    <x v="40"/>
    <x v="24"/>
    <x v="24"/>
    <x v="24"/>
    <x v="4"/>
    <x v="143"/>
    <x v="405"/>
    <x v="86"/>
    <x v="411"/>
    <x v="97"/>
    <x v="307"/>
    <x v="1"/>
  </r>
  <r>
    <x v="0"/>
    <x v="40"/>
    <x v="40"/>
    <x v="7"/>
    <x v="7"/>
    <x v="7"/>
    <x v="4"/>
    <x v="143"/>
    <x v="405"/>
    <x v="47"/>
    <x v="412"/>
    <x v="74"/>
    <x v="306"/>
    <x v="1"/>
  </r>
  <r>
    <x v="0"/>
    <x v="40"/>
    <x v="40"/>
    <x v="6"/>
    <x v="6"/>
    <x v="6"/>
    <x v="6"/>
    <x v="144"/>
    <x v="328"/>
    <x v="86"/>
    <x v="411"/>
    <x v="74"/>
    <x v="306"/>
    <x v="1"/>
  </r>
  <r>
    <x v="0"/>
    <x v="40"/>
    <x v="40"/>
    <x v="5"/>
    <x v="5"/>
    <x v="5"/>
    <x v="7"/>
    <x v="145"/>
    <x v="111"/>
    <x v="47"/>
    <x v="412"/>
    <x v="74"/>
    <x v="306"/>
    <x v="1"/>
  </r>
  <r>
    <x v="0"/>
    <x v="40"/>
    <x v="40"/>
    <x v="40"/>
    <x v="40"/>
    <x v="40"/>
    <x v="7"/>
    <x v="145"/>
    <x v="111"/>
    <x v="47"/>
    <x v="412"/>
    <x v="74"/>
    <x v="306"/>
    <x v="1"/>
  </r>
  <r>
    <x v="0"/>
    <x v="40"/>
    <x v="40"/>
    <x v="25"/>
    <x v="25"/>
    <x v="25"/>
    <x v="7"/>
    <x v="145"/>
    <x v="111"/>
    <x v="85"/>
    <x v="87"/>
    <x v="74"/>
    <x v="306"/>
    <x v="4"/>
  </r>
  <r>
    <x v="0"/>
    <x v="40"/>
    <x v="40"/>
    <x v="8"/>
    <x v="8"/>
    <x v="8"/>
    <x v="10"/>
    <x v="146"/>
    <x v="167"/>
    <x v="47"/>
    <x v="412"/>
    <x v="99"/>
    <x v="162"/>
    <x v="1"/>
  </r>
  <r>
    <x v="0"/>
    <x v="40"/>
    <x v="40"/>
    <x v="50"/>
    <x v="50"/>
    <x v="50"/>
    <x v="10"/>
    <x v="146"/>
    <x v="167"/>
    <x v="85"/>
    <x v="87"/>
    <x v="99"/>
    <x v="162"/>
    <x v="4"/>
  </r>
  <r>
    <x v="0"/>
    <x v="40"/>
    <x v="40"/>
    <x v="34"/>
    <x v="34"/>
    <x v="34"/>
    <x v="10"/>
    <x v="146"/>
    <x v="167"/>
    <x v="85"/>
    <x v="87"/>
    <x v="74"/>
    <x v="306"/>
    <x v="1"/>
  </r>
  <r>
    <x v="0"/>
    <x v="40"/>
    <x v="40"/>
    <x v="53"/>
    <x v="53"/>
    <x v="53"/>
    <x v="10"/>
    <x v="146"/>
    <x v="167"/>
    <x v="85"/>
    <x v="87"/>
    <x v="74"/>
    <x v="306"/>
    <x v="1"/>
  </r>
  <r>
    <x v="0"/>
    <x v="40"/>
    <x v="40"/>
    <x v="20"/>
    <x v="20"/>
    <x v="20"/>
    <x v="10"/>
    <x v="146"/>
    <x v="167"/>
    <x v="85"/>
    <x v="87"/>
    <x v="74"/>
    <x v="306"/>
    <x v="1"/>
  </r>
  <r>
    <x v="0"/>
    <x v="40"/>
    <x v="40"/>
    <x v="9"/>
    <x v="9"/>
    <x v="9"/>
    <x v="10"/>
    <x v="146"/>
    <x v="167"/>
    <x v="47"/>
    <x v="412"/>
    <x v="99"/>
    <x v="162"/>
    <x v="1"/>
  </r>
  <r>
    <x v="0"/>
    <x v="40"/>
    <x v="40"/>
    <x v="3"/>
    <x v="3"/>
    <x v="3"/>
    <x v="10"/>
    <x v="146"/>
    <x v="167"/>
    <x v="85"/>
    <x v="87"/>
    <x v="74"/>
    <x v="306"/>
    <x v="1"/>
  </r>
  <r>
    <x v="0"/>
    <x v="40"/>
    <x v="40"/>
    <x v="36"/>
    <x v="36"/>
    <x v="36"/>
    <x v="10"/>
    <x v="146"/>
    <x v="167"/>
    <x v="85"/>
    <x v="87"/>
    <x v="74"/>
    <x v="306"/>
    <x v="1"/>
  </r>
  <r>
    <x v="0"/>
    <x v="40"/>
    <x v="40"/>
    <x v="15"/>
    <x v="15"/>
    <x v="15"/>
    <x v="10"/>
    <x v="146"/>
    <x v="167"/>
    <x v="47"/>
    <x v="412"/>
    <x v="99"/>
    <x v="162"/>
    <x v="1"/>
  </r>
  <r>
    <x v="0"/>
    <x v="40"/>
    <x v="40"/>
    <x v="17"/>
    <x v="17"/>
    <x v="17"/>
    <x v="10"/>
    <x v="146"/>
    <x v="167"/>
    <x v="47"/>
    <x v="412"/>
    <x v="99"/>
    <x v="162"/>
    <x v="1"/>
  </r>
  <r>
    <x v="0"/>
    <x v="40"/>
    <x v="40"/>
    <x v="10"/>
    <x v="10"/>
    <x v="10"/>
    <x v="10"/>
    <x v="146"/>
    <x v="167"/>
    <x v="47"/>
    <x v="412"/>
    <x v="99"/>
    <x v="162"/>
    <x v="1"/>
  </r>
  <r>
    <x v="0"/>
    <x v="40"/>
    <x v="40"/>
    <x v="12"/>
    <x v="12"/>
    <x v="12"/>
    <x v="10"/>
    <x v="146"/>
    <x v="167"/>
    <x v="85"/>
    <x v="87"/>
    <x v="74"/>
    <x v="306"/>
    <x v="1"/>
  </r>
  <r>
    <x v="0"/>
    <x v="40"/>
    <x v="40"/>
    <x v="31"/>
    <x v="31"/>
    <x v="31"/>
    <x v="10"/>
    <x v="146"/>
    <x v="167"/>
    <x v="47"/>
    <x v="412"/>
    <x v="99"/>
    <x v="162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2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5"/>
    <x v="16"/>
    <x v="16"/>
    <x v="7"/>
    <x v="7"/>
    <x v="0"/>
  </r>
  <r>
    <x v="0"/>
    <x v="0"/>
    <x v="0"/>
    <x v="17"/>
    <x v="17"/>
    <x v="17"/>
    <x v="17"/>
    <x v="17"/>
    <x v="16"/>
    <x v="17"/>
    <x v="17"/>
    <x v="16"/>
    <x v="16"/>
    <x v="0"/>
  </r>
  <r>
    <x v="0"/>
    <x v="0"/>
    <x v="0"/>
    <x v="18"/>
    <x v="18"/>
    <x v="18"/>
    <x v="18"/>
    <x v="18"/>
    <x v="17"/>
    <x v="18"/>
    <x v="18"/>
    <x v="17"/>
    <x v="17"/>
    <x v="0"/>
  </r>
  <r>
    <x v="0"/>
    <x v="0"/>
    <x v="0"/>
    <x v="19"/>
    <x v="19"/>
    <x v="19"/>
    <x v="19"/>
    <x v="19"/>
    <x v="18"/>
    <x v="17"/>
    <x v="17"/>
    <x v="18"/>
    <x v="18"/>
    <x v="0"/>
  </r>
  <r>
    <x v="0"/>
    <x v="1"/>
    <x v="1"/>
    <x v="2"/>
    <x v="2"/>
    <x v="2"/>
    <x v="0"/>
    <x v="20"/>
    <x v="19"/>
    <x v="19"/>
    <x v="19"/>
    <x v="19"/>
    <x v="19"/>
    <x v="0"/>
  </r>
  <r>
    <x v="0"/>
    <x v="1"/>
    <x v="1"/>
    <x v="0"/>
    <x v="0"/>
    <x v="0"/>
    <x v="1"/>
    <x v="21"/>
    <x v="20"/>
    <x v="20"/>
    <x v="20"/>
    <x v="20"/>
    <x v="20"/>
    <x v="0"/>
  </r>
  <r>
    <x v="0"/>
    <x v="1"/>
    <x v="1"/>
    <x v="1"/>
    <x v="1"/>
    <x v="1"/>
    <x v="2"/>
    <x v="22"/>
    <x v="21"/>
    <x v="21"/>
    <x v="21"/>
    <x v="21"/>
    <x v="21"/>
    <x v="0"/>
  </r>
  <r>
    <x v="0"/>
    <x v="1"/>
    <x v="1"/>
    <x v="4"/>
    <x v="4"/>
    <x v="4"/>
    <x v="3"/>
    <x v="23"/>
    <x v="22"/>
    <x v="22"/>
    <x v="22"/>
    <x v="22"/>
    <x v="22"/>
    <x v="0"/>
  </r>
  <r>
    <x v="0"/>
    <x v="1"/>
    <x v="1"/>
    <x v="3"/>
    <x v="3"/>
    <x v="3"/>
    <x v="4"/>
    <x v="24"/>
    <x v="23"/>
    <x v="23"/>
    <x v="23"/>
    <x v="23"/>
    <x v="23"/>
    <x v="0"/>
  </r>
  <r>
    <x v="0"/>
    <x v="1"/>
    <x v="1"/>
    <x v="5"/>
    <x v="5"/>
    <x v="5"/>
    <x v="5"/>
    <x v="25"/>
    <x v="24"/>
    <x v="24"/>
    <x v="24"/>
    <x v="24"/>
    <x v="24"/>
    <x v="0"/>
  </r>
  <r>
    <x v="0"/>
    <x v="1"/>
    <x v="1"/>
    <x v="7"/>
    <x v="7"/>
    <x v="7"/>
    <x v="6"/>
    <x v="26"/>
    <x v="25"/>
    <x v="25"/>
    <x v="25"/>
    <x v="25"/>
    <x v="25"/>
    <x v="0"/>
  </r>
  <r>
    <x v="0"/>
    <x v="1"/>
    <x v="1"/>
    <x v="11"/>
    <x v="11"/>
    <x v="11"/>
    <x v="7"/>
    <x v="27"/>
    <x v="26"/>
    <x v="26"/>
    <x v="26"/>
    <x v="26"/>
    <x v="26"/>
    <x v="0"/>
  </r>
  <r>
    <x v="0"/>
    <x v="1"/>
    <x v="1"/>
    <x v="10"/>
    <x v="10"/>
    <x v="10"/>
    <x v="8"/>
    <x v="28"/>
    <x v="27"/>
    <x v="27"/>
    <x v="27"/>
    <x v="27"/>
    <x v="27"/>
    <x v="0"/>
  </r>
  <r>
    <x v="0"/>
    <x v="1"/>
    <x v="1"/>
    <x v="6"/>
    <x v="6"/>
    <x v="6"/>
    <x v="9"/>
    <x v="29"/>
    <x v="28"/>
    <x v="28"/>
    <x v="28"/>
    <x v="27"/>
    <x v="27"/>
    <x v="0"/>
  </r>
  <r>
    <x v="0"/>
    <x v="1"/>
    <x v="1"/>
    <x v="8"/>
    <x v="8"/>
    <x v="8"/>
    <x v="10"/>
    <x v="30"/>
    <x v="29"/>
    <x v="29"/>
    <x v="29"/>
    <x v="28"/>
    <x v="28"/>
    <x v="0"/>
  </r>
  <r>
    <x v="0"/>
    <x v="1"/>
    <x v="1"/>
    <x v="20"/>
    <x v="20"/>
    <x v="20"/>
    <x v="11"/>
    <x v="31"/>
    <x v="12"/>
    <x v="30"/>
    <x v="30"/>
    <x v="29"/>
    <x v="29"/>
    <x v="0"/>
  </r>
  <r>
    <x v="0"/>
    <x v="1"/>
    <x v="1"/>
    <x v="9"/>
    <x v="9"/>
    <x v="9"/>
    <x v="12"/>
    <x v="32"/>
    <x v="30"/>
    <x v="31"/>
    <x v="31"/>
    <x v="21"/>
    <x v="21"/>
    <x v="0"/>
  </r>
  <r>
    <x v="0"/>
    <x v="1"/>
    <x v="1"/>
    <x v="15"/>
    <x v="15"/>
    <x v="15"/>
    <x v="13"/>
    <x v="33"/>
    <x v="31"/>
    <x v="32"/>
    <x v="32"/>
    <x v="30"/>
    <x v="30"/>
    <x v="0"/>
  </r>
  <r>
    <x v="0"/>
    <x v="1"/>
    <x v="1"/>
    <x v="21"/>
    <x v="21"/>
    <x v="21"/>
    <x v="14"/>
    <x v="34"/>
    <x v="32"/>
    <x v="33"/>
    <x v="33"/>
    <x v="31"/>
    <x v="31"/>
    <x v="0"/>
  </r>
  <r>
    <x v="0"/>
    <x v="1"/>
    <x v="1"/>
    <x v="14"/>
    <x v="14"/>
    <x v="14"/>
    <x v="15"/>
    <x v="35"/>
    <x v="15"/>
    <x v="34"/>
    <x v="34"/>
    <x v="32"/>
    <x v="32"/>
    <x v="0"/>
  </r>
  <r>
    <x v="0"/>
    <x v="1"/>
    <x v="1"/>
    <x v="22"/>
    <x v="22"/>
    <x v="22"/>
    <x v="16"/>
    <x v="36"/>
    <x v="33"/>
    <x v="35"/>
    <x v="35"/>
    <x v="33"/>
    <x v="33"/>
    <x v="0"/>
  </r>
  <r>
    <x v="0"/>
    <x v="1"/>
    <x v="1"/>
    <x v="19"/>
    <x v="19"/>
    <x v="19"/>
    <x v="17"/>
    <x v="37"/>
    <x v="34"/>
    <x v="30"/>
    <x v="30"/>
    <x v="33"/>
    <x v="33"/>
    <x v="0"/>
  </r>
  <r>
    <x v="0"/>
    <x v="1"/>
    <x v="1"/>
    <x v="23"/>
    <x v="23"/>
    <x v="23"/>
    <x v="18"/>
    <x v="38"/>
    <x v="17"/>
    <x v="36"/>
    <x v="36"/>
    <x v="34"/>
    <x v="34"/>
    <x v="0"/>
  </r>
  <r>
    <x v="0"/>
    <x v="1"/>
    <x v="1"/>
    <x v="13"/>
    <x v="13"/>
    <x v="13"/>
    <x v="19"/>
    <x v="39"/>
    <x v="35"/>
    <x v="37"/>
    <x v="37"/>
    <x v="35"/>
    <x v="35"/>
    <x v="0"/>
  </r>
  <r>
    <x v="0"/>
    <x v="2"/>
    <x v="2"/>
    <x v="0"/>
    <x v="0"/>
    <x v="0"/>
    <x v="0"/>
    <x v="40"/>
    <x v="36"/>
    <x v="38"/>
    <x v="38"/>
    <x v="36"/>
    <x v="36"/>
    <x v="0"/>
  </r>
  <r>
    <x v="0"/>
    <x v="2"/>
    <x v="2"/>
    <x v="1"/>
    <x v="1"/>
    <x v="1"/>
    <x v="1"/>
    <x v="41"/>
    <x v="37"/>
    <x v="39"/>
    <x v="39"/>
    <x v="37"/>
    <x v="37"/>
    <x v="0"/>
  </r>
  <r>
    <x v="0"/>
    <x v="2"/>
    <x v="2"/>
    <x v="2"/>
    <x v="2"/>
    <x v="2"/>
    <x v="2"/>
    <x v="42"/>
    <x v="38"/>
    <x v="40"/>
    <x v="40"/>
    <x v="38"/>
    <x v="38"/>
    <x v="0"/>
  </r>
  <r>
    <x v="0"/>
    <x v="2"/>
    <x v="2"/>
    <x v="4"/>
    <x v="4"/>
    <x v="4"/>
    <x v="3"/>
    <x v="43"/>
    <x v="39"/>
    <x v="41"/>
    <x v="41"/>
    <x v="39"/>
    <x v="9"/>
    <x v="0"/>
  </r>
  <r>
    <x v="0"/>
    <x v="2"/>
    <x v="2"/>
    <x v="3"/>
    <x v="3"/>
    <x v="3"/>
    <x v="4"/>
    <x v="44"/>
    <x v="40"/>
    <x v="42"/>
    <x v="42"/>
    <x v="40"/>
    <x v="39"/>
    <x v="0"/>
  </r>
  <r>
    <x v="0"/>
    <x v="2"/>
    <x v="2"/>
    <x v="5"/>
    <x v="5"/>
    <x v="5"/>
    <x v="5"/>
    <x v="45"/>
    <x v="24"/>
    <x v="43"/>
    <x v="43"/>
    <x v="41"/>
    <x v="40"/>
    <x v="0"/>
  </r>
  <r>
    <x v="0"/>
    <x v="2"/>
    <x v="2"/>
    <x v="7"/>
    <x v="7"/>
    <x v="7"/>
    <x v="6"/>
    <x v="46"/>
    <x v="41"/>
    <x v="44"/>
    <x v="44"/>
    <x v="42"/>
    <x v="41"/>
    <x v="0"/>
  </r>
  <r>
    <x v="0"/>
    <x v="2"/>
    <x v="2"/>
    <x v="10"/>
    <x v="10"/>
    <x v="10"/>
    <x v="7"/>
    <x v="47"/>
    <x v="42"/>
    <x v="45"/>
    <x v="45"/>
    <x v="25"/>
    <x v="42"/>
    <x v="0"/>
  </r>
  <r>
    <x v="0"/>
    <x v="2"/>
    <x v="2"/>
    <x v="11"/>
    <x v="11"/>
    <x v="11"/>
    <x v="8"/>
    <x v="48"/>
    <x v="10"/>
    <x v="46"/>
    <x v="46"/>
    <x v="20"/>
    <x v="43"/>
    <x v="0"/>
  </r>
  <r>
    <x v="0"/>
    <x v="2"/>
    <x v="2"/>
    <x v="9"/>
    <x v="9"/>
    <x v="9"/>
    <x v="9"/>
    <x v="49"/>
    <x v="43"/>
    <x v="47"/>
    <x v="47"/>
    <x v="43"/>
    <x v="44"/>
    <x v="0"/>
  </r>
  <r>
    <x v="0"/>
    <x v="2"/>
    <x v="2"/>
    <x v="12"/>
    <x v="12"/>
    <x v="12"/>
    <x v="10"/>
    <x v="50"/>
    <x v="44"/>
    <x v="48"/>
    <x v="48"/>
    <x v="44"/>
    <x v="45"/>
    <x v="0"/>
  </r>
  <r>
    <x v="0"/>
    <x v="2"/>
    <x v="2"/>
    <x v="24"/>
    <x v="24"/>
    <x v="24"/>
    <x v="11"/>
    <x v="51"/>
    <x v="45"/>
    <x v="49"/>
    <x v="49"/>
    <x v="21"/>
    <x v="4"/>
    <x v="0"/>
  </r>
  <r>
    <x v="0"/>
    <x v="2"/>
    <x v="2"/>
    <x v="6"/>
    <x v="6"/>
    <x v="6"/>
    <x v="12"/>
    <x v="52"/>
    <x v="26"/>
    <x v="50"/>
    <x v="50"/>
    <x v="45"/>
    <x v="46"/>
    <x v="0"/>
  </r>
  <r>
    <x v="0"/>
    <x v="2"/>
    <x v="2"/>
    <x v="14"/>
    <x v="14"/>
    <x v="14"/>
    <x v="13"/>
    <x v="53"/>
    <x v="46"/>
    <x v="51"/>
    <x v="14"/>
    <x v="1"/>
    <x v="47"/>
    <x v="0"/>
  </r>
  <r>
    <x v="0"/>
    <x v="2"/>
    <x v="2"/>
    <x v="8"/>
    <x v="8"/>
    <x v="8"/>
    <x v="14"/>
    <x v="54"/>
    <x v="47"/>
    <x v="52"/>
    <x v="51"/>
    <x v="46"/>
    <x v="17"/>
    <x v="0"/>
  </r>
  <r>
    <x v="0"/>
    <x v="2"/>
    <x v="2"/>
    <x v="23"/>
    <x v="23"/>
    <x v="23"/>
    <x v="14"/>
    <x v="54"/>
    <x v="47"/>
    <x v="53"/>
    <x v="52"/>
    <x v="47"/>
    <x v="48"/>
    <x v="0"/>
  </r>
  <r>
    <x v="0"/>
    <x v="2"/>
    <x v="2"/>
    <x v="25"/>
    <x v="25"/>
    <x v="25"/>
    <x v="16"/>
    <x v="55"/>
    <x v="48"/>
    <x v="54"/>
    <x v="53"/>
    <x v="38"/>
    <x v="38"/>
    <x v="3"/>
  </r>
  <r>
    <x v="0"/>
    <x v="2"/>
    <x v="2"/>
    <x v="15"/>
    <x v="15"/>
    <x v="15"/>
    <x v="17"/>
    <x v="56"/>
    <x v="49"/>
    <x v="55"/>
    <x v="54"/>
    <x v="48"/>
    <x v="49"/>
    <x v="0"/>
  </r>
  <r>
    <x v="0"/>
    <x v="2"/>
    <x v="2"/>
    <x v="19"/>
    <x v="19"/>
    <x v="19"/>
    <x v="18"/>
    <x v="57"/>
    <x v="50"/>
    <x v="53"/>
    <x v="52"/>
    <x v="49"/>
    <x v="50"/>
    <x v="0"/>
  </r>
  <r>
    <x v="0"/>
    <x v="2"/>
    <x v="2"/>
    <x v="16"/>
    <x v="16"/>
    <x v="16"/>
    <x v="19"/>
    <x v="58"/>
    <x v="51"/>
    <x v="32"/>
    <x v="55"/>
    <x v="45"/>
    <x v="46"/>
    <x v="0"/>
  </r>
  <r>
    <x v="0"/>
    <x v="3"/>
    <x v="3"/>
    <x v="0"/>
    <x v="0"/>
    <x v="0"/>
    <x v="0"/>
    <x v="59"/>
    <x v="52"/>
    <x v="19"/>
    <x v="56"/>
    <x v="50"/>
    <x v="51"/>
    <x v="0"/>
  </r>
  <r>
    <x v="0"/>
    <x v="3"/>
    <x v="3"/>
    <x v="2"/>
    <x v="2"/>
    <x v="2"/>
    <x v="1"/>
    <x v="60"/>
    <x v="53"/>
    <x v="56"/>
    <x v="57"/>
    <x v="51"/>
    <x v="52"/>
    <x v="0"/>
  </r>
  <r>
    <x v="0"/>
    <x v="3"/>
    <x v="3"/>
    <x v="1"/>
    <x v="1"/>
    <x v="1"/>
    <x v="2"/>
    <x v="61"/>
    <x v="54"/>
    <x v="57"/>
    <x v="58"/>
    <x v="40"/>
    <x v="53"/>
    <x v="0"/>
  </r>
  <r>
    <x v="0"/>
    <x v="3"/>
    <x v="3"/>
    <x v="4"/>
    <x v="4"/>
    <x v="4"/>
    <x v="3"/>
    <x v="62"/>
    <x v="55"/>
    <x v="58"/>
    <x v="59"/>
    <x v="41"/>
    <x v="54"/>
    <x v="0"/>
  </r>
  <r>
    <x v="0"/>
    <x v="3"/>
    <x v="3"/>
    <x v="3"/>
    <x v="3"/>
    <x v="3"/>
    <x v="4"/>
    <x v="63"/>
    <x v="56"/>
    <x v="59"/>
    <x v="60"/>
    <x v="21"/>
    <x v="55"/>
    <x v="0"/>
  </r>
  <r>
    <x v="0"/>
    <x v="3"/>
    <x v="3"/>
    <x v="7"/>
    <x v="7"/>
    <x v="7"/>
    <x v="5"/>
    <x v="64"/>
    <x v="57"/>
    <x v="42"/>
    <x v="61"/>
    <x v="23"/>
    <x v="56"/>
    <x v="0"/>
  </r>
  <r>
    <x v="0"/>
    <x v="3"/>
    <x v="3"/>
    <x v="9"/>
    <x v="9"/>
    <x v="9"/>
    <x v="6"/>
    <x v="65"/>
    <x v="58"/>
    <x v="60"/>
    <x v="62"/>
    <x v="45"/>
    <x v="57"/>
    <x v="0"/>
  </r>
  <r>
    <x v="0"/>
    <x v="3"/>
    <x v="3"/>
    <x v="5"/>
    <x v="5"/>
    <x v="5"/>
    <x v="7"/>
    <x v="66"/>
    <x v="59"/>
    <x v="61"/>
    <x v="63"/>
    <x v="52"/>
    <x v="58"/>
    <x v="0"/>
  </r>
  <r>
    <x v="0"/>
    <x v="3"/>
    <x v="3"/>
    <x v="11"/>
    <x v="11"/>
    <x v="11"/>
    <x v="8"/>
    <x v="28"/>
    <x v="60"/>
    <x v="62"/>
    <x v="64"/>
    <x v="30"/>
    <x v="59"/>
    <x v="0"/>
  </r>
  <r>
    <x v="0"/>
    <x v="3"/>
    <x v="3"/>
    <x v="23"/>
    <x v="23"/>
    <x v="23"/>
    <x v="9"/>
    <x v="67"/>
    <x v="61"/>
    <x v="63"/>
    <x v="65"/>
    <x v="53"/>
    <x v="60"/>
    <x v="0"/>
  </r>
  <r>
    <x v="0"/>
    <x v="3"/>
    <x v="3"/>
    <x v="10"/>
    <x v="10"/>
    <x v="10"/>
    <x v="10"/>
    <x v="68"/>
    <x v="62"/>
    <x v="64"/>
    <x v="66"/>
    <x v="48"/>
    <x v="61"/>
    <x v="0"/>
  </r>
  <r>
    <x v="0"/>
    <x v="3"/>
    <x v="3"/>
    <x v="12"/>
    <x v="12"/>
    <x v="12"/>
    <x v="11"/>
    <x v="69"/>
    <x v="63"/>
    <x v="65"/>
    <x v="67"/>
    <x v="47"/>
    <x v="62"/>
    <x v="0"/>
  </r>
  <r>
    <x v="0"/>
    <x v="3"/>
    <x v="3"/>
    <x v="15"/>
    <x v="15"/>
    <x v="15"/>
    <x v="12"/>
    <x v="70"/>
    <x v="47"/>
    <x v="66"/>
    <x v="68"/>
    <x v="24"/>
    <x v="63"/>
    <x v="0"/>
  </r>
  <r>
    <x v="0"/>
    <x v="3"/>
    <x v="3"/>
    <x v="6"/>
    <x v="6"/>
    <x v="6"/>
    <x v="13"/>
    <x v="47"/>
    <x v="64"/>
    <x v="67"/>
    <x v="69"/>
    <x v="54"/>
    <x v="64"/>
    <x v="0"/>
  </r>
  <r>
    <x v="0"/>
    <x v="3"/>
    <x v="3"/>
    <x v="19"/>
    <x v="19"/>
    <x v="19"/>
    <x v="14"/>
    <x v="71"/>
    <x v="34"/>
    <x v="30"/>
    <x v="70"/>
    <x v="44"/>
    <x v="65"/>
    <x v="0"/>
  </r>
  <r>
    <x v="0"/>
    <x v="3"/>
    <x v="3"/>
    <x v="22"/>
    <x v="22"/>
    <x v="22"/>
    <x v="15"/>
    <x v="72"/>
    <x v="65"/>
    <x v="35"/>
    <x v="71"/>
    <x v="24"/>
    <x v="63"/>
    <x v="0"/>
  </r>
  <r>
    <x v="0"/>
    <x v="3"/>
    <x v="3"/>
    <x v="8"/>
    <x v="8"/>
    <x v="8"/>
    <x v="16"/>
    <x v="73"/>
    <x v="66"/>
    <x v="68"/>
    <x v="72"/>
    <x v="55"/>
    <x v="66"/>
    <x v="0"/>
  </r>
  <r>
    <x v="0"/>
    <x v="3"/>
    <x v="3"/>
    <x v="26"/>
    <x v="26"/>
    <x v="26"/>
    <x v="16"/>
    <x v="73"/>
    <x v="66"/>
    <x v="69"/>
    <x v="73"/>
    <x v="56"/>
    <x v="67"/>
    <x v="0"/>
  </r>
  <r>
    <x v="0"/>
    <x v="3"/>
    <x v="3"/>
    <x v="18"/>
    <x v="18"/>
    <x v="18"/>
    <x v="18"/>
    <x v="74"/>
    <x v="67"/>
    <x v="70"/>
    <x v="74"/>
    <x v="28"/>
    <x v="68"/>
    <x v="0"/>
  </r>
  <r>
    <x v="0"/>
    <x v="3"/>
    <x v="3"/>
    <x v="27"/>
    <x v="27"/>
    <x v="27"/>
    <x v="18"/>
    <x v="74"/>
    <x v="67"/>
    <x v="63"/>
    <x v="65"/>
    <x v="57"/>
    <x v="43"/>
    <x v="2"/>
  </r>
  <r>
    <x v="0"/>
    <x v="4"/>
    <x v="4"/>
    <x v="3"/>
    <x v="3"/>
    <x v="3"/>
    <x v="0"/>
    <x v="75"/>
    <x v="68"/>
    <x v="29"/>
    <x v="75"/>
    <x v="58"/>
    <x v="69"/>
    <x v="0"/>
  </r>
  <r>
    <x v="0"/>
    <x v="4"/>
    <x v="4"/>
    <x v="0"/>
    <x v="0"/>
    <x v="0"/>
    <x v="1"/>
    <x v="76"/>
    <x v="69"/>
    <x v="46"/>
    <x v="76"/>
    <x v="58"/>
    <x v="69"/>
    <x v="0"/>
  </r>
  <r>
    <x v="0"/>
    <x v="4"/>
    <x v="4"/>
    <x v="1"/>
    <x v="1"/>
    <x v="1"/>
    <x v="2"/>
    <x v="77"/>
    <x v="70"/>
    <x v="48"/>
    <x v="77"/>
    <x v="58"/>
    <x v="69"/>
    <x v="0"/>
  </r>
  <r>
    <x v="0"/>
    <x v="4"/>
    <x v="4"/>
    <x v="2"/>
    <x v="2"/>
    <x v="2"/>
    <x v="3"/>
    <x v="78"/>
    <x v="71"/>
    <x v="71"/>
    <x v="78"/>
    <x v="40"/>
    <x v="62"/>
    <x v="0"/>
  </r>
  <r>
    <x v="0"/>
    <x v="4"/>
    <x v="4"/>
    <x v="6"/>
    <x v="6"/>
    <x v="6"/>
    <x v="4"/>
    <x v="79"/>
    <x v="72"/>
    <x v="72"/>
    <x v="79"/>
    <x v="59"/>
    <x v="70"/>
    <x v="0"/>
  </r>
  <r>
    <x v="0"/>
    <x v="4"/>
    <x v="4"/>
    <x v="8"/>
    <x v="8"/>
    <x v="8"/>
    <x v="5"/>
    <x v="80"/>
    <x v="73"/>
    <x v="73"/>
    <x v="80"/>
    <x v="59"/>
    <x v="70"/>
    <x v="0"/>
  </r>
  <r>
    <x v="0"/>
    <x v="4"/>
    <x v="4"/>
    <x v="4"/>
    <x v="4"/>
    <x v="4"/>
    <x v="5"/>
    <x v="80"/>
    <x v="73"/>
    <x v="63"/>
    <x v="81"/>
    <x v="60"/>
    <x v="23"/>
    <x v="0"/>
  </r>
  <r>
    <x v="0"/>
    <x v="4"/>
    <x v="4"/>
    <x v="9"/>
    <x v="9"/>
    <x v="9"/>
    <x v="5"/>
    <x v="80"/>
    <x v="73"/>
    <x v="74"/>
    <x v="82"/>
    <x v="58"/>
    <x v="69"/>
    <x v="0"/>
  </r>
  <r>
    <x v="0"/>
    <x v="4"/>
    <x v="4"/>
    <x v="12"/>
    <x v="12"/>
    <x v="12"/>
    <x v="8"/>
    <x v="81"/>
    <x v="74"/>
    <x v="75"/>
    <x v="83"/>
    <x v="43"/>
    <x v="71"/>
    <x v="0"/>
  </r>
  <r>
    <x v="0"/>
    <x v="4"/>
    <x v="4"/>
    <x v="11"/>
    <x v="11"/>
    <x v="11"/>
    <x v="8"/>
    <x v="81"/>
    <x v="74"/>
    <x v="53"/>
    <x v="10"/>
    <x v="39"/>
    <x v="72"/>
    <x v="0"/>
  </r>
  <r>
    <x v="0"/>
    <x v="4"/>
    <x v="4"/>
    <x v="5"/>
    <x v="5"/>
    <x v="5"/>
    <x v="8"/>
    <x v="81"/>
    <x v="74"/>
    <x v="76"/>
    <x v="49"/>
    <x v="59"/>
    <x v="70"/>
    <x v="0"/>
  </r>
  <r>
    <x v="0"/>
    <x v="4"/>
    <x v="4"/>
    <x v="15"/>
    <x v="15"/>
    <x v="15"/>
    <x v="11"/>
    <x v="82"/>
    <x v="75"/>
    <x v="53"/>
    <x v="10"/>
    <x v="59"/>
    <x v="70"/>
    <x v="0"/>
  </r>
  <r>
    <x v="0"/>
    <x v="4"/>
    <x v="4"/>
    <x v="24"/>
    <x v="24"/>
    <x v="24"/>
    <x v="12"/>
    <x v="83"/>
    <x v="11"/>
    <x v="75"/>
    <x v="83"/>
    <x v="61"/>
    <x v="61"/>
    <x v="0"/>
  </r>
  <r>
    <x v="0"/>
    <x v="4"/>
    <x v="4"/>
    <x v="14"/>
    <x v="14"/>
    <x v="14"/>
    <x v="13"/>
    <x v="84"/>
    <x v="76"/>
    <x v="70"/>
    <x v="84"/>
    <x v="61"/>
    <x v="61"/>
    <x v="0"/>
  </r>
  <r>
    <x v="0"/>
    <x v="4"/>
    <x v="4"/>
    <x v="16"/>
    <x v="16"/>
    <x v="16"/>
    <x v="13"/>
    <x v="84"/>
    <x v="76"/>
    <x v="77"/>
    <x v="8"/>
    <x v="62"/>
    <x v="73"/>
    <x v="0"/>
  </r>
  <r>
    <x v="0"/>
    <x v="4"/>
    <x v="4"/>
    <x v="10"/>
    <x v="10"/>
    <x v="10"/>
    <x v="15"/>
    <x v="85"/>
    <x v="77"/>
    <x v="78"/>
    <x v="85"/>
    <x v="40"/>
    <x v="62"/>
    <x v="0"/>
  </r>
  <r>
    <x v="0"/>
    <x v="4"/>
    <x v="4"/>
    <x v="13"/>
    <x v="13"/>
    <x v="13"/>
    <x v="16"/>
    <x v="86"/>
    <x v="50"/>
    <x v="79"/>
    <x v="86"/>
    <x v="63"/>
    <x v="74"/>
    <x v="0"/>
  </r>
  <r>
    <x v="0"/>
    <x v="4"/>
    <x v="4"/>
    <x v="23"/>
    <x v="23"/>
    <x v="23"/>
    <x v="16"/>
    <x v="86"/>
    <x v="50"/>
    <x v="37"/>
    <x v="71"/>
    <x v="40"/>
    <x v="62"/>
    <x v="0"/>
  </r>
  <r>
    <x v="0"/>
    <x v="4"/>
    <x v="4"/>
    <x v="28"/>
    <x v="28"/>
    <x v="28"/>
    <x v="18"/>
    <x v="87"/>
    <x v="67"/>
    <x v="80"/>
    <x v="87"/>
    <x v="62"/>
    <x v="73"/>
    <x v="0"/>
  </r>
  <r>
    <x v="0"/>
    <x v="4"/>
    <x v="4"/>
    <x v="29"/>
    <x v="29"/>
    <x v="29"/>
    <x v="18"/>
    <x v="87"/>
    <x v="67"/>
    <x v="81"/>
    <x v="88"/>
    <x v="40"/>
    <x v="62"/>
    <x v="0"/>
  </r>
  <r>
    <x v="0"/>
    <x v="4"/>
    <x v="4"/>
    <x v="30"/>
    <x v="30"/>
    <x v="30"/>
    <x v="18"/>
    <x v="87"/>
    <x v="67"/>
    <x v="37"/>
    <x v="71"/>
    <x v="59"/>
    <x v="70"/>
    <x v="0"/>
  </r>
  <r>
    <x v="0"/>
    <x v="4"/>
    <x v="4"/>
    <x v="17"/>
    <x v="17"/>
    <x v="17"/>
    <x v="18"/>
    <x v="87"/>
    <x v="67"/>
    <x v="54"/>
    <x v="53"/>
    <x v="21"/>
    <x v="75"/>
    <x v="0"/>
  </r>
  <r>
    <x v="0"/>
    <x v="4"/>
    <x v="4"/>
    <x v="31"/>
    <x v="31"/>
    <x v="31"/>
    <x v="18"/>
    <x v="87"/>
    <x v="67"/>
    <x v="37"/>
    <x v="71"/>
    <x v="59"/>
    <x v="70"/>
    <x v="0"/>
  </r>
  <r>
    <x v="0"/>
    <x v="5"/>
    <x v="5"/>
    <x v="0"/>
    <x v="0"/>
    <x v="0"/>
    <x v="0"/>
    <x v="66"/>
    <x v="78"/>
    <x v="82"/>
    <x v="89"/>
    <x v="39"/>
    <x v="76"/>
    <x v="0"/>
  </r>
  <r>
    <x v="0"/>
    <x v="5"/>
    <x v="5"/>
    <x v="3"/>
    <x v="3"/>
    <x v="3"/>
    <x v="1"/>
    <x v="38"/>
    <x v="79"/>
    <x v="83"/>
    <x v="90"/>
    <x v="61"/>
    <x v="77"/>
    <x v="0"/>
  </r>
  <r>
    <x v="0"/>
    <x v="5"/>
    <x v="5"/>
    <x v="1"/>
    <x v="1"/>
    <x v="1"/>
    <x v="2"/>
    <x v="74"/>
    <x v="2"/>
    <x v="84"/>
    <x v="91"/>
    <x v="60"/>
    <x v="78"/>
    <x v="0"/>
  </r>
  <r>
    <x v="0"/>
    <x v="5"/>
    <x v="5"/>
    <x v="6"/>
    <x v="6"/>
    <x v="6"/>
    <x v="3"/>
    <x v="88"/>
    <x v="80"/>
    <x v="85"/>
    <x v="4"/>
    <x v="64"/>
    <x v="79"/>
    <x v="0"/>
  </r>
  <r>
    <x v="0"/>
    <x v="5"/>
    <x v="5"/>
    <x v="2"/>
    <x v="2"/>
    <x v="2"/>
    <x v="4"/>
    <x v="89"/>
    <x v="81"/>
    <x v="86"/>
    <x v="92"/>
    <x v="56"/>
    <x v="80"/>
    <x v="0"/>
  </r>
  <r>
    <x v="0"/>
    <x v="5"/>
    <x v="5"/>
    <x v="4"/>
    <x v="4"/>
    <x v="4"/>
    <x v="4"/>
    <x v="89"/>
    <x v="81"/>
    <x v="65"/>
    <x v="93"/>
    <x v="62"/>
    <x v="81"/>
    <x v="0"/>
  </r>
  <r>
    <x v="0"/>
    <x v="5"/>
    <x v="5"/>
    <x v="5"/>
    <x v="5"/>
    <x v="5"/>
    <x v="6"/>
    <x v="90"/>
    <x v="82"/>
    <x v="51"/>
    <x v="94"/>
    <x v="61"/>
    <x v="77"/>
    <x v="0"/>
  </r>
  <r>
    <x v="0"/>
    <x v="5"/>
    <x v="5"/>
    <x v="13"/>
    <x v="13"/>
    <x v="13"/>
    <x v="7"/>
    <x v="91"/>
    <x v="83"/>
    <x v="78"/>
    <x v="95"/>
    <x v="65"/>
    <x v="82"/>
    <x v="0"/>
  </r>
  <r>
    <x v="0"/>
    <x v="5"/>
    <x v="5"/>
    <x v="9"/>
    <x v="9"/>
    <x v="9"/>
    <x v="7"/>
    <x v="91"/>
    <x v="83"/>
    <x v="30"/>
    <x v="96"/>
    <x v="61"/>
    <x v="77"/>
    <x v="0"/>
  </r>
  <r>
    <x v="0"/>
    <x v="5"/>
    <x v="5"/>
    <x v="17"/>
    <x v="17"/>
    <x v="17"/>
    <x v="9"/>
    <x v="92"/>
    <x v="84"/>
    <x v="75"/>
    <x v="54"/>
    <x v="22"/>
    <x v="83"/>
    <x v="0"/>
  </r>
  <r>
    <x v="0"/>
    <x v="5"/>
    <x v="5"/>
    <x v="7"/>
    <x v="7"/>
    <x v="7"/>
    <x v="10"/>
    <x v="93"/>
    <x v="85"/>
    <x v="87"/>
    <x v="97"/>
    <x v="59"/>
    <x v="84"/>
    <x v="0"/>
  </r>
  <r>
    <x v="0"/>
    <x v="5"/>
    <x v="5"/>
    <x v="10"/>
    <x v="10"/>
    <x v="10"/>
    <x v="11"/>
    <x v="94"/>
    <x v="86"/>
    <x v="88"/>
    <x v="98"/>
    <x v="39"/>
    <x v="76"/>
    <x v="0"/>
  </r>
  <r>
    <x v="0"/>
    <x v="5"/>
    <x v="5"/>
    <x v="8"/>
    <x v="8"/>
    <x v="8"/>
    <x v="12"/>
    <x v="95"/>
    <x v="87"/>
    <x v="89"/>
    <x v="99"/>
    <x v="64"/>
    <x v="79"/>
    <x v="0"/>
  </r>
  <r>
    <x v="0"/>
    <x v="5"/>
    <x v="5"/>
    <x v="22"/>
    <x v="22"/>
    <x v="22"/>
    <x v="13"/>
    <x v="96"/>
    <x v="76"/>
    <x v="70"/>
    <x v="100"/>
    <x v="66"/>
    <x v="85"/>
    <x v="0"/>
  </r>
  <r>
    <x v="0"/>
    <x v="5"/>
    <x v="5"/>
    <x v="12"/>
    <x v="12"/>
    <x v="12"/>
    <x v="13"/>
    <x v="96"/>
    <x v="76"/>
    <x v="72"/>
    <x v="101"/>
    <x v="37"/>
    <x v="86"/>
    <x v="0"/>
  </r>
  <r>
    <x v="0"/>
    <x v="5"/>
    <x v="5"/>
    <x v="14"/>
    <x v="14"/>
    <x v="14"/>
    <x v="15"/>
    <x v="97"/>
    <x v="77"/>
    <x v="72"/>
    <x v="101"/>
    <x v="39"/>
    <x v="76"/>
    <x v="0"/>
  </r>
  <r>
    <x v="0"/>
    <x v="5"/>
    <x v="5"/>
    <x v="19"/>
    <x v="19"/>
    <x v="19"/>
    <x v="15"/>
    <x v="97"/>
    <x v="77"/>
    <x v="90"/>
    <x v="102"/>
    <x v="67"/>
    <x v="87"/>
    <x v="0"/>
  </r>
  <r>
    <x v="0"/>
    <x v="5"/>
    <x v="5"/>
    <x v="11"/>
    <x v="11"/>
    <x v="11"/>
    <x v="15"/>
    <x v="97"/>
    <x v="77"/>
    <x v="75"/>
    <x v="54"/>
    <x v="68"/>
    <x v="28"/>
    <x v="0"/>
  </r>
  <r>
    <x v="0"/>
    <x v="5"/>
    <x v="5"/>
    <x v="15"/>
    <x v="15"/>
    <x v="15"/>
    <x v="18"/>
    <x v="98"/>
    <x v="88"/>
    <x v="76"/>
    <x v="103"/>
    <x v="37"/>
    <x v="86"/>
    <x v="0"/>
  </r>
  <r>
    <x v="0"/>
    <x v="5"/>
    <x v="5"/>
    <x v="18"/>
    <x v="18"/>
    <x v="18"/>
    <x v="19"/>
    <x v="79"/>
    <x v="89"/>
    <x v="37"/>
    <x v="104"/>
    <x v="66"/>
    <x v="85"/>
    <x v="0"/>
  </r>
  <r>
    <x v="0"/>
    <x v="6"/>
    <x v="6"/>
    <x v="0"/>
    <x v="0"/>
    <x v="0"/>
    <x v="0"/>
    <x v="69"/>
    <x v="90"/>
    <x v="91"/>
    <x v="105"/>
    <x v="37"/>
    <x v="24"/>
    <x v="0"/>
  </r>
  <r>
    <x v="0"/>
    <x v="6"/>
    <x v="6"/>
    <x v="2"/>
    <x v="2"/>
    <x v="2"/>
    <x v="1"/>
    <x v="99"/>
    <x v="91"/>
    <x v="92"/>
    <x v="106"/>
    <x v="41"/>
    <x v="88"/>
    <x v="0"/>
  </r>
  <r>
    <x v="0"/>
    <x v="6"/>
    <x v="6"/>
    <x v="1"/>
    <x v="1"/>
    <x v="1"/>
    <x v="2"/>
    <x v="52"/>
    <x v="92"/>
    <x v="93"/>
    <x v="107"/>
    <x v="60"/>
    <x v="78"/>
    <x v="0"/>
  </r>
  <r>
    <x v="0"/>
    <x v="6"/>
    <x v="6"/>
    <x v="3"/>
    <x v="3"/>
    <x v="3"/>
    <x v="3"/>
    <x v="100"/>
    <x v="93"/>
    <x v="47"/>
    <x v="108"/>
    <x v="58"/>
    <x v="69"/>
    <x v="0"/>
  </r>
  <r>
    <x v="0"/>
    <x v="6"/>
    <x v="6"/>
    <x v="9"/>
    <x v="9"/>
    <x v="9"/>
    <x v="4"/>
    <x v="101"/>
    <x v="94"/>
    <x v="94"/>
    <x v="109"/>
    <x v="58"/>
    <x v="69"/>
    <x v="0"/>
  </r>
  <r>
    <x v="0"/>
    <x v="6"/>
    <x v="6"/>
    <x v="4"/>
    <x v="4"/>
    <x v="4"/>
    <x v="5"/>
    <x v="102"/>
    <x v="95"/>
    <x v="95"/>
    <x v="110"/>
    <x v="60"/>
    <x v="78"/>
    <x v="0"/>
  </r>
  <r>
    <x v="0"/>
    <x v="6"/>
    <x v="6"/>
    <x v="5"/>
    <x v="5"/>
    <x v="5"/>
    <x v="6"/>
    <x v="103"/>
    <x v="58"/>
    <x v="96"/>
    <x v="81"/>
    <x v="62"/>
    <x v="3"/>
    <x v="0"/>
  </r>
  <r>
    <x v="0"/>
    <x v="6"/>
    <x v="6"/>
    <x v="16"/>
    <x v="16"/>
    <x v="16"/>
    <x v="7"/>
    <x v="91"/>
    <x v="83"/>
    <x v="97"/>
    <x v="44"/>
    <x v="39"/>
    <x v="89"/>
    <x v="0"/>
  </r>
  <r>
    <x v="0"/>
    <x v="6"/>
    <x v="6"/>
    <x v="7"/>
    <x v="7"/>
    <x v="7"/>
    <x v="7"/>
    <x v="91"/>
    <x v="83"/>
    <x v="52"/>
    <x v="111"/>
    <x v="59"/>
    <x v="84"/>
    <x v="2"/>
  </r>
  <r>
    <x v="0"/>
    <x v="6"/>
    <x v="6"/>
    <x v="6"/>
    <x v="6"/>
    <x v="6"/>
    <x v="7"/>
    <x v="91"/>
    <x v="83"/>
    <x v="87"/>
    <x v="6"/>
    <x v="43"/>
    <x v="40"/>
    <x v="0"/>
  </r>
  <r>
    <x v="0"/>
    <x v="6"/>
    <x v="6"/>
    <x v="8"/>
    <x v="8"/>
    <x v="8"/>
    <x v="10"/>
    <x v="93"/>
    <x v="85"/>
    <x v="53"/>
    <x v="15"/>
    <x v="69"/>
    <x v="90"/>
    <x v="0"/>
  </r>
  <r>
    <x v="0"/>
    <x v="6"/>
    <x v="6"/>
    <x v="12"/>
    <x v="12"/>
    <x v="12"/>
    <x v="10"/>
    <x v="93"/>
    <x v="85"/>
    <x v="73"/>
    <x v="112"/>
    <x v="70"/>
    <x v="91"/>
    <x v="0"/>
  </r>
  <r>
    <x v="0"/>
    <x v="6"/>
    <x v="6"/>
    <x v="11"/>
    <x v="11"/>
    <x v="11"/>
    <x v="12"/>
    <x v="104"/>
    <x v="96"/>
    <x v="53"/>
    <x v="15"/>
    <x v="66"/>
    <x v="92"/>
    <x v="0"/>
  </r>
  <r>
    <x v="0"/>
    <x v="6"/>
    <x v="6"/>
    <x v="10"/>
    <x v="10"/>
    <x v="10"/>
    <x v="13"/>
    <x v="94"/>
    <x v="86"/>
    <x v="63"/>
    <x v="8"/>
    <x v="37"/>
    <x v="24"/>
    <x v="0"/>
  </r>
  <r>
    <x v="0"/>
    <x v="6"/>
    <x v="6"/>
    <x v="13"/>
    <x v="13"/>
    <x v="13"/>
    <x v="14"/>
    <x v="105"/>
    <x v="97"/>
    <x v="98"/>
    <x v="113"/>
    <x v="22"/>
    <x v="93"/>
    <x v="0"/>
  </r>
  <r>
    <x v="0"/>
    <x v="6"/>
    <x v="6"/>
    <x v="15"/>
    <x v="15"/>
    <x v="15"/>
    <x v="15"/>
    <x v="97"/>
    <x v="98"/>
    <x v="89"/>
    <x v="68"/>
    <x v="37"/>
    <x v="24"/>
    <x v="0"/>
  </r>
  <r>
    <x v="0"/>
    <x v="6"/>
    <x v="6"/>
    <x v="20"/>
    <x v="20"/>
    <x v="20"/>
    <x v="16"/>
    <x v="80"/>
    <x v="17"/>
    <x v="90"/>
    <x v="102"/>
    <x v="23"/>
    <x v="94"/>
    <x v="0"/>
  </r>
  <r>
    <x v="0"/>
    <x v="6"/>
    <x v="6"/>
    <x v="19"/>
    <x v="19"/>
    <x v="19"/>
    <x v="17"/>
    <x v="81"/>
    <x v="99"/>
    <x v="77"/>
    <x v="114"/>
    <x v="63"/>
    <x v="95"/>
    <x v="0"/>
  </r>
  <r>
    <x v="0"/>
    <x v="6"/>
    <x v="6"/>
    <x v="24"/>
    <x v="24"/>
    <x v="24"/>
    <x v="17"/>
    <x v="81"/>
    <x v="99"/>
    <x v="72"/>
    <x v="69"/>
    <x v="60"/>
    <x v="78"/>
    <x v="0"/>
  </r>
  <r>
    <x v="0"/>
    <x v="6"/>
    <x v="6"/>
    <x v="22"/>
    <x v="22"/>
    <x v="22"/>
    <x v="19"/>
    <x v="106"/>
    <x v="100"/>
    <x v="99"/>
    <x v="115"/>
    <x v="43"/>
    <x v="40"/>
    <x v="0"/>
  </r>
  <r>
    <x v="0"/>
    <x v="6"/>
    <x v="6"/>
    <x v="27"/>
    <x v="27"/>
    <x v="27"/>
    <x v="19"/>
    <x v="106"/>
    <x v="100"/>
    <x v="78"/>
    <x v="95"/>
    <x v="68"/>
    <x v="96"/>
    <x v="0"/>
  </r>
  <r>
    <x v="0"/>
    <x v="6"/>
    <x v="6"/>
    <x v="23"/>
    <x v="23"/>
    <x v="23"/>
    <x v="19"/>
    <x v="106"/>
    <x v="100"/>
    <x v="79"/>
    <x v="116"/>
    <x v="66"/>
    <x v="92"/>
    <x v="0"/>
  </r>
  <r>
    <x v="0"/>
    <x v="7"/>
    <x v="7"/>
    <x v="3"/>
    <x v="3"/>
    <x v="3"/>
    <x v="0"/>
    <x v="107"/>
    <x v="101"/>
    <x v="100"/>
    <x v="117"/>
    <x v="39"/>
    <x v="97"/>
    <x v="0"/>
  </r>
  <r>
    <x v="0"/>
    <x v="7"/>
    <x v="7"/>
    <x v="0"/>
    <x v="0"/>
    <x v="0"/>
    <x v="1"/>
    <x v="48"/>
    <x v="102"/>
    <x v="47"/>
    <x v="118"/>
    <x v="63"/>
    <x v="62"/>
    <x v="0"/>
  </r>
  <r>
    <x v="0"/>
    <x v="7"/>
    <x v="7"/>
    <x v="1"/>
    <x v="1"/>
    <x v="1"/>
    <x v="2"/>
    <x v="108"/>
    <x v="103"/>
    <x v="65"/>
    <x v="119"/>
    <x v="60"/>
    <x v="98"/>
    <x v="0"/>
  </r>
  <r>
    <x v="0"/>
    <x v="7"/>
    <x v="7"/>
    <x v="2"/>
    <x v="2"/>
    <x v="2"/>
    <x v="3"/>
    <x v="109"/>
    <x v="104"/>
    <x v="53"/>
    <x v="120"/>
    <x v="1"/>
    <x v="99"/>
    <x v="0"/>
  </r>
  <r>
    <x v="0"/>
    <x v="7"/>
    <x v="7"/>
    <x v="4"/>
    <x v="4"/>
    <x v="4"/>
    <x v="3"/>
    <x v="109"/>
    <x v="104"/>
    <x v="48"/>
    <x v="121"/>
    <x v="43"/>
    <x v="32"/>
    <x v="0"/>
  </r>
  <r>
    <x v="0"/>
    <x v="7"/>
    <x v="7"/>
    <x v="7"/>
    <x v="7"/>
    <x v="7"/>
    <x v="5"/>
    <x v="77"/>
    <x v="105"/>
    <x v="52"/>
    <x v="122"/>
    <x v="43"/>
    <x v="32"/>
    <x v="0"/>
  </r>
  <r>
    <x v="0"/>
    <x v="7"/>
    <x v="7"/>
    <x v="5"/>
    <x v="5"/>
    <x v="5"/>
    <x v="6"/>
    <x v="92"/>
    <x v="106"/>
    <x v="87"/>
    <x v="123"/>
    <x v="39"/>
    <x v="97"/>
    <x v="0"/>
  </r>
  <r>
    <x v="0"/>
    <x v="7"/>
    <x v="7"/>
    <x v="9"/>
    <x v="9"/>
    <x v="9"/>
    <x v="7"/>
    <x v="95"/>
    <x v="107"/>
    <x v="33"/>
    <x v="124"/>
    <x v="62"/>
    <x v="37"/>
    <x v="0"/>
  </r>
  <r>
    <x v="0"/>
    <x v="7"/>
    <x v="7"/>
    <x v="6"/>
    <x v="6"/>
    <x v="6"/>
    <x v="8"/>
    <x v="105"/>
    <x v="108"/>
    <x v="101"/>
    <x v="125"/>
    <x v="64"/>
    <x v="100"/>
    <x v="0"/>
  </r>
  <r>
    <x v="0"/>
    <x v="7"/>
    <x v="7"/>
    <x v="8"/>
    <x v="8"/>
    <x v="8"/>
    <x v="9"/>
    <x v="97"/>
    <x v="59"/>
    <x v="70"/>
    <x v="103"/>
    <x v="70"/>
    <x v="101"/>
    <x v="0"/>
  </r>
  <r>
    <x v="0"/>
    <x v="7"/>
    <x v="7"/>
    <x v="11"/>
    <x v="11"/>
    <x v="11"/>
    <x v="10"/>
    <x v="79"/>
    <x v="7"/>
    <x v="89"/>
    <x v="126"/>
    <x v="39"/>
    <x v="97"/>
    <x v="0"/>
  </r>
  <r>
    <x v="0"/>
    <x v="7"/>
    <x v="7"/>
    <x v="20"/>
    <x v="20"/>
    <x v="20"/>
    <x v="11"/>
    <x v="106"/>
    <x v="109"/>
    <x v="37"/>
    <x v="88"/>
    <x v="68"/>
    <x v="102"/>
    <x v="0"/>
  </r>
  <r>
    <x v="0"/>
    <x v="7"/>
    <x v="7"/>
    <x v="16"/>
    <x v="16"/>
    <x v="16"/>
    <x v="11"/>
    <x v="106"/>
    <x v="109"/>
    <x v="76"/>
    <x v="127"/>
    <x v="61"/>
    <x v="103"/>
    <x v="0"/>
  </r>
  <r>
    <x v="0"/>
    <x v="7"/>
    <x v="7"/>
    <x v="13"/>
    <x v="13"/>
    <x v="13"/>
    <x v="13"/>
    <x v="110"/>
    <x v="110"/>
    <x v="102"/>
    <x v="128"/>
    <x v="45"/>
    <x v="104"/>
    <x v="0"/>
  </r>
  <r>
    <x v="0"/>
    <x v="7"/>
    <x v="7"/>
    <x v="32"/>
    <x v="32"/>
    <x v="32"/>
    <x v="13"/>
    <x v="110"/>
    <x v="110"/>
    <x v="53"/>
    <x v="120"/>
    <x v="61"/>
    <x v="103"/>
    <x v="0"/>
  </r>
  <r>
    <x v="0"/>
    <x v="7"/>
    <x v="7"/>
    <x v="15"/>
    <x v="15"/>
    <x v="15"/>
    <x v="15"/>
    <x v="83"/>
    <x v="111"/>
    <x v="80"/>
    <x v="129"/>
    <x v="37"/>
    <x v="105"/>
    <x v="0"/>
  </r>
  <r>
    <x v="0"/>
    <x v="7"/>
    <x v="7"/>
    <x v="18"/>
    <x v="18"/>
    <x v="18"/>
    <x v="16"/>
    <x v="111"/>
    <x v="34"/>
    <x v="37"/>
    <x v="88"/>
    <x v="63"/>
    <x v="62"/>
    <x v="0"/>
  </r>
  <r>
    <x v="0"/>
    <x v="7"/>
    <x v="7"/>
    <x v="27"/>
    <x v="27"/>
    <x v="27"/>
    <x v="16"/>
    <x v="111"/>
    <x v="34"/>
    <x v="81"/>
    <x v="130"/>
    <x v="21"/>
    <x v="34"/>
    <x v="0"/>
  </r>
  <r>
    <x v="0"/>
    <x v="7"/>
    <x v="7"/>
    <x v="14"/>
    <x v="14"/>
    <x v="14"/>
    <x v="18"/>
    <x v="112"/>
    <x v="112"/>
    <x v="80"/>
    <x v="129"/>
    <x v="39"/>
    <x v="97"/>
    <x v="0"/>
  </r>
  <r>
    <x v="0"/>
    <x v="7"/>
    <x v="7"/>
    <x v="10"/>
    <x v="10"/>
    <x v="10"/>
    <x v="18"/>
    <x v="112"/>
    <x v="112"/>
    <x v="90"/>
    <x v="131"/>
    <x v="40"/>
    <x v="0"/>
    <x v="0"/>
  </r>
  <r>
    <x v="0"/>
    <x v="7"/>
    <x v="7"/>
    <x v="12"/>
    <x v="12"/>
    <x v="12"/>
    <x v="18"/>
    <x v="112"/>
    <x v="112"/>
    <x v="78"/>
    <x v="132"/>
    <x v="43"/>
    <x v="32"/>
    <x v="0"/>
  </r>
  <r>
    <x v="0"/>
    <x v="8"/>
    <x v="8"/>
    <x v="0"/>
    <x v="0"/>
    <x v="0"/>
    <x v="0"/>
    <x v="113"/>
    <x v="113"/>
    <x v="103"/>
    <x v="133"/>
    <x v="21"/>
    <x v="106"/>
    <x v="0"/>
  </r>
  <r>
    <x v="0"/>
    <x v="8"/>
    <x v="8"/>
    <x v="3"/>
    <x v="3"/>
    <x v="3"/>
    <x v="1"/>
    <x v="37"/>
    <x v="114"/>
    <x v="104"/>
    <x v="134"/>
    <x v="62"/>
    <x v="44"/>
    <x v="0"/>
  </r>
  <r>
    <x v="0"/>
    <x v="8"/>
    <x v="8"/>
    <x v="1"/>
    <x v="1"/>
    <x v="1"/>
    <x v="2"/>
    <x v="49"/>
    <x v="115"/>
    <x v="105"/>
    <x v="135"/>
    <x v="62"/>
    <x v="44"/>
    <x v="0"/>
  </r>
  <r>
    <x v="0"/>
    <x v="8"/>
    <x v="8"/>
    <x v="2"/>
    <x v="2"/>
    <x v="2"/>
    <x v="3"/>
    <x v="114"/>
    <x v="116"/>
    <x v="106"/>
    <x v="5"/>
    <x v="42"/>
    <x v="107"/>
    <x v="0"/>
  </r>
  <r>
    <x v="0"/>
    <x v="8"/>
    <x v="8"/>
    <x v="4"/>
    <x v="4"/>
    <x v="4"/>
    <x v="4"/>
    <x v="115"/>
    <x v="94"/>
    <x v="107"/>
    <x v="136"/>
    <x v="61"/>
    <x v="108"/>
    <x v="0"/>
  </r>
  <r>
    <x v="0"/>
    <x v="8"/>
    <x v="8"/>
    <x v="7"/>
    <x v="7"/>
    <x v="7"/>
    <x v="5"/>
    <x v="103"/>
    <x v="117"/>
    <x v="51"/>
    <x v="82"/>
    <x v="60"/>
    <x v="109"/>
    <x v="0"/>
  </r>
  <r>
    <x v="0"/>
    <x v="8"/>
    <x v="8"/>
    <x v="8"/>
    <x v="8"/>
    <x v="8"/>
    <x v="6"/>
    <x v="116"/>
    <x v="118"/>
    <x v="97"/>
    <x v="137"/>
    <x v="64"/>
    <x v="17"/>
    <x v="0"/>
  </r>
  <r>
    <x v="0"/>
    <x v="8"/>
    <x v="8"/>
    <x v="5"/>
    <x v="5"/>
    <x v="5"/>
    <x v="6"/>
    <x v="116"/>
    <x v="118"/>
    <x v="48"/>
    <x v="138"/>
    <x v="61"/>
    <x v="108"/>
    <x v="0"/>
  </r>
  <r>
    <x v="0"/>
    <x v="8"/>
    <x v="8"/>
    <x v="11"/>
    <x v="11"/>
    <x v="11"/>
    <x v="8"/>
    <x v="77"/>
    <x v="119"/>
    <x v="72"/>
    <x v="139"/>
    <x v="69"/>
    <x v="110"/>
    <x v="0"/>
  </r>
  <r>
    <x v="0"/>
    <x v="8"/>
    <x v="8"/>
    <x v="9"/>
    <x v="9"/>
    <x v="9"/>
    <x v="9"/>
    <x v="117"/>
    <x v="120"/>
    <x v="87"/>
    <x v="140"/>
    <x v="60"/>
    <x v="109"/>
    <x v="0"/>
  </r>
  <r>
    <x v="0"/>
    <x v="8"/>
    <x v="8"/>
    <x v="10"/>
    <x v="10"/>
    <x v="10"/>
    <x v="10"/>
    <x v="94"/>
    <x v="26"/>
    <x v="63"/>
    <x v="141"/>
    <x v="37"/>
    <x v="111"/>
    <x v="0"/>
  </r>
  <r>
    <x v="0"/>
    <x v="8"/>
    <x v="8"/>
    <x v="6"/>
    <x v="6"/>
    <x v="6"/>
    <x v="10"/>
    <x v="94"/>
    <x v="26"/>
    <x v="88"/>
    <x v="142"/>
    <x v="39"/>
    <x v="64"/>
    <x v="0"/>
  </r>
  <r>
    <x v="0"/>
    <x v="8"/>
    <x v="8"/>
    <x v="18"/>
    <x v="18"/>
    <x v="18"/>
    <x v="12"/>
    <x v="105"/>
    <x v="121"/>
    <x v="73"/>
    <x v="143"/>
    <x v="37"/>
    <x v="111"/>
    <x v="0"/>
  </r>
  <r>
    <x v="0"/>
    <x v="8"/>
    <x v="8"/>
    <x v="31"/>
    <x v="31"/>
    <x v="31"/>
    <x v="12"/>
    <x v="105"/>
    <x v="121"/>
    <x v="63"/>
    <x v="141"/>
    <x v="40"/>
    <x v="89"/>
    <x v="0"/>
  </r>
  <r>
    <x v="0"/>
    <x v="8"/>
    <x v="8"/>
    <x v="16"/>
    <x v="16"/>
    <x v="16"/>
    <x v="14"/>
    <x v="97"/>
    <x v="76"/>
    <x v="108"/>
    <x v="144"/>
    <x v="60"/>
    <x v="109"/>
    <x v="0"/>
  </r>
  <r>
    <x v="0"/>
    <x v="8"/>
    <x v="8"/>
    <x v="33"/>
    <x v="33"/>
    <x v="33"/>
    <x v="15"/>
    <x v="98"/>
    <x v="48"/>
    <x v="76"/>
    <x v="67"/>
    <x v="37"/>
    <x v="111"/>
    <x v="0"/>
  </r>
  <r>
    <x v="0"/>
    <x v="8"/>
    <x v="8"/>
    <x v="17"/>
    <x v="17"/>
    <x v="17"/>
    <x v="15"/>
    <x v="98"/>
    <x v="48"/>
    <x v="102"/>
    <x v="145"/>
    <x v="71"/>
    <x v="112"/>
    <x v="0"/>
  </r>
  <r>
    <x v="0"/>
    <x v="8"/>
    <x v="8"/>
    <x v="32"/>
    <x v="32"/>
    <x v="32"/>
    <x v="15"/>
    <x v="98"/>
    <x v="48"/>
    <x v="63"/>
    <x v="141"/>
    <x v="61"/>
    <x v="108"/>
    <x v="0"/>
  </r>
  <r>
    <x v="0"/>
    <x v="8"/>
    <x v="8"/>
    <x v="12"/>
    <x v="12"/>
    <x v="12"/>
    <x v="18"/>
    <x v="80"/>
    <x v="14"/>
    <x v="75"/>
    <x v="146"/>
    <x v="63"/>
    <x v="47"/>
    <x v="0"/>
  </r>
  <r>
    <x v="0"/>
    <x v="8"/>
    <x v="8"/>
    <x v="22"/>
    <x v="22"/>
    <x v="22"/>
    <x v="19"/>
    <x v="118"/>
    <x v="34"/>
    <x v="75"/>
    <x v="146"/>
    <x v="37"/>
    <x v="111"/>
    <x v="0"/>
  </r>
  <r>
    <x v="0"/>
    <x v="9"/>
    <x v="9"/>
    <x v="1"/>
    <x v="1"/>
    <x v="1"/>
    <x v="0"/>
    <x v="108"/>
    <x v="122"/>
    <x v="85"/>
    <x v="147"/>
    <x v="58"/>
    <x v="69"/>
    <x v="0"/>
  </r>
  <r>
    <x v="0"/>
    <x v="9"/>
    <x v="9"/>
    <x v="0"/>
    <x v="0"/>
    <x v="0"/>
    <x v="1"/>
    <x v="103"/>
    <x v="123"/>
    <x v="51"/>
    <x v="148"/>
    <x v="60"/>
    <x v="56"/>
    <x v="0"/>
  </r>
  <r>
    <x v="0"/>
    <x v="9"/>
    <x v="9"/>
    <x v="6"/>
    <x v="6"/>
    <x v="6"/>
    <x v="2"/>
    <x v="92"/>
    <x v="124"/>
    <x v="30"/>
    <x v="149"/>
    <x v="62"/>
    <x v="113"/>
    <x v="0"/>
  </r>
  <r>
    <x v="0"/>
    <x v="9"/>
    <x v="9"/>
    <x v="17"/>
    <x v="17"/>
    <x v="17"/>
    <x v="3"/>
    <x v="79"/>
    <x v="125"/>
    <x v="99"/>
    <x v="150"/>
    <x v="64"/>
    <x v="114"/>
    <x v="0"/>
  </r>
  <r>
    <x v="0"/>
    <x v="9"/>
    <x v="9"/>
    <x v="8"/>
    <x v="8"/>
    <x v="8"/>
    <x v="4"/>
    <x v="80"/>
    <x v="126"/>
    <x v="72"/>
    <x v="151"/>
    <x v="61"/>
    <x v="115"/>
    <x v="0"/>
  </r>
  <r>
    <x v="0"/>
    <x v="9"/>
    <x v="9"/>
    <x v="13"/>
    <x v="13"/>
    <x v="13"/>
    <x v="5"/>
    <x v="82"/>
    <x v="127"/>
    <x v="109"/>
    <x v="152"/>
    <x v="66"/>
    <x v="116"/>
    <x v="0"/>
  </r>
  <r>
    <x v="0"/>
    <x v="9"/>
    <x v="9"/>
    <x v="12"/>
    <x v="12"/>
    <x v="12"/>
    <x v="5"/>
    <x v="82"/>
    <x v="127"/>
    <x v="53"/>
    <x v="153"/>
    <x v="59"/>
    <x v="43"/>
    <x v="0"/>
  </r>
  <r>
    <x v="0"/>
    <x v="9"/>
    <x v="9"/>
    <x v="2"/>
    <x v="2"/>
    <x v="2"/>
    <x v="7"/>
    <x v="111"/>
    <x v="128"/>
    <x v="80"/>
    <x v="154"/>
    <x v="43"/>
    <x v="117"/>
    <x v="0"/>
  </r>
  <r>
    <x v="0"/>
    <x v="9"/>
    <x v="9"/>
    <x v="22"/>
    <x v="22"/>
    <x v="22"/>
    <x v="8"/>
    <x v="112"/>
    <x v="129"/>
    <x v="98"/>
    <x v="155"/>
    <x v="21"/>
    <x v="118"/>
    <x v="0"/>
  </r>
  <r>
    <x v="0"/>
    <x v="9"/>
    <x v="9"/>
    <x v="7"/>
    <x v="7"/>
    <x v="7"/>
    <x v="8"/>
    <x v="112"/>
    <x v="129"/>
    <x v="77"/>
    <x v="156"/>
    <x v="61"/>
    <x v="115"/>
    <x v="0"/>
  </r>
  <r>
    <x v="0"/>
    <x v="9"/>
    <x v="9"/>
    <x v="9"/>
    <x v="9"/>
    <x v="9"/>
    <x v="8"/>
    <x v="112"/>
    <x v="129"/>
    <x v="53"/>
    <x v="153"/>
    <x v="58"/>
    <x v="69"/>
    <x v="0"/>
  </r>
  <r>
    <x v="0"/>
    <x v="9"/>
    <x v="9"/>
    <x v="18"/>
    <x v="18"/>
    <x v="18"/>
    <x v="11"/>
    <x v="84"/>
    <x v="130"/>
    <x v="70"/>
    <x v="157"/>
    <x v="61"/>
    <x v="115"/>
    <x v="0"/>
  </r>
  <r>
    <x v="0"/>
    <x v="9"/>
    <x v="9"/>
    <x v="34"/>
    <x v="34"/>
    <x v="34"/>
    <x v="11"/>
    <x v="84"/>
    <x v="130"/>
    <x v="77"/>
    <x v="156"/>
    <x v="62"/>
    <x v="113"/>
    <x v="0"/>
  </r>
  <r>
    <x v="0"/>
    <x v="9"/>
    <x v="9"/>
    <x v="14"/>
    <x v="14"/>
    <x v="14"/>
    <x v="11"/>
    <x v="84"/>
    <x v="130"/>
    <x v="77"/>
    <x v="156"/>
    <x v="62"/>
    <x v="113"/>
    <x v="0"/>
  </r>
  <r>
    <x v="0"/>
    <x v="9"/>
    <x v="9"/>
    <x v="11"/>
    <x v="11"/>
    <x v="11"/>
    <x v="11"/>
    <x v="84"/>
    <x v="130"/>
    <x v="90"/>
    <x v="158"/>
    <x v="59"/>
    <x v="43"/>
    <x v="0"/>
  </r>
  <r>
    <x v="0"/>
    <x v="9"/>
    <x v="9"/>
    <x v="4"/>
    <x v="4"/>
    <x v="4"/>
    <x v="11"/>
    <x v="84"/>
    <x v="130"/>
    <x v="75"/>
    <x v="159"/>
    <x v="58"/>
    <x v="69"/>
    <x v="0"/>
  </r>
  <r>
    <x v="0"/>
    <x v="9"/>
    <x v="9"/>
    <x v="35"/>
    <x v="35"/>
    <x v="35"/>
    <x v="16"/>
    <x v="85"/>
    <x v="27"/>
    <x v="37"/>
    <x v="160"/>
    <x v="39"/>
    <x v="119"/>
    <x v="0"/>
  </r>
  <r>
    <x v="0"/>
    <x v="9"/>
    <x v="9"/>
    <x v="16"/>
    <x v="16"/>
    <x v="16"/>
    <x v="16"/>
    <x v="85"/>
    <x v="27"/>
    <x v="90"/>
    <x v="158"/>
    <x v="61"/>
    <x v="115"/>
    <x v="0"/>
  </r>
  <r>
    <x v="0"/>
    <x v="9"/>
    <x v="9"/>
    <x v="5"/>
    <x v="5"/>
    <x v="5"/>
    <x v="16"/>
    <x v="85"/>
    <x v="27"/>
    <x v="99"/>
    <x v="150"/>
    <x v="58"/>
    <x v="69"/>
    <x v="0"/>
  </r>
  <r>
    <x v="0"/>
    <x v="9"/>
    <x v="9"/>
    <x v="36"/>
    <x v="36"/>
    <x v="36"/>
    <x v="19"/>
    <x v="87"/>
    <x v="98"/>
    <x v="98"/>
    <x v="155"/>
    <x v="39"/>
    <x v="119"/>
    <x v="0"/>
  </r>
  <r>
    <x v="0"/>
    <x v="9"/>
    <x v="9"/>
    <x v="28"/>
    <x v="28"/>
    <x v="28"/>
    <x v="19"/>
    <x v="87"/>
    <x v="98"/>
    <x v="78"/>
    <x v="161"/>
    <x v="61"/>
    <x v="115"/>
    <x v="0"/>
  </r>
  <r>
    <x v="0"/>
    <x v="9"/>
    <x v="9"/>
    <x v="10"/>
    <x v="10"/>
    <x v="10"/>
    <x v="19"/>
    <x v="87"/>
    <x v="98"/>
    <x v="78"/>
    <x v="161"/>
    <x v="61"/>
    <x v="115"/>
    <x v="0"/>
  </r>
  <r>
    <x v="0"/>
    <x v="10"/>
    <x v="10"/>
    <x v="0"/>
    <x v="0"/>
    <x v="0"/>
    <x v="0"/>
    <x v="119"/>
    <x v="131"/>
    <x v="110"/>
    <x v="162"/>
    <x v="58"/>
    <x v="69"/>
    <x v="0"/>
  </r>
  <r>
    <x v="0"/>
    <x v="10"/>
    <x v="10"/>
    <x v="3"/>
    <x v="3"/>
    <x v="3"/>
    <x v="1"/>
    <x v="104"/>
    <x v="132"/>
    <x v="52"/>
    <x v="163"/>
    <x v="58"/>
    <x v="69"/>
    <x v="0"/>
  </r>
  <r>
    <x v="0"/>
    <x v="10"/>
    <x v="10"/>
    <x v="8"/>
    <x v="8"/>
    <x v="8"/>
    <x v="2"/>
    <x v="96"/>
    <x v="133"/>
    <x v="108"/>
    <x v="164"/>
    <x v="61"/>
    <x v="120"/>
    <x v="0"/>
  </r>
  <r>
    <x v="0"/>
    <x v="10"/>
    <x v="10"/>
    <x v="1"/>
    <x v="1"/>
    <x v="1"/>
    <x v="3"/>
    <x v="105"/>
    <x v="2"/>
    <x v="33"/>
    <x v="165"/>
    <x v="58"/>
    <x v="69"/>
    <x v="0"/>
  </r>
  <r>
    <x v="0"/>
    <x v="10"/>
    <x v="10"/>
    <x v="4"/>
    <x v="4"/>
    <x v="4"/>
    <x v="4"/>
    <x v="80"/>
    <x v="134"/>
    <x v="74"/>
    <x v="166"/>
    <x v="58"/>
    <x v="69"/>
    <x v="0"/>
  </r>
  <r>
    <x v="0"/>
    <x v="10"/>
    <x v="10"/>
    <x v="13"/>
    <x v="13"/>
    <x v="13"/>
    <x v="5"/>
    <x v="118"/>
    <x v="135"/>
    <x v="78"/>
    <x v="99"/>
    <x v="45"/>
    <x v="121"/>
    <x v="0"/>
  </r>
  <r>
    <x v="0"/>
    <x v="10"/>
    <x v="10"/>
    <x v="12"/>
    <x v="12"/>
    <x v="12"/>
    <x v="6"/>
    <x v="83"/>
    <x v="57"/>
    <x v="99"/>
    <x v="6"/>
    <x v="59"/>
    <x v="122"/>
    <x v="0"/>
  </r>
  <r>
    <x v="0"/>
    <x v="10"/>
    <x v="10"/>
    <x v="6"/>
    <x v="6"/>
    <x v="6"/>
    <x v="6"/>
    <x v="83"/>
    <x v="57"/>
    <x v="53"/>
    <x v="167"/>
    <x v="62"/>
    <x v="123"/>
    <x v="0"/>
  </r>
  <r>
    <x v="0"/>
    <x v="10"/>
    <x v="10"/>
    <x v="2"/>
    <x v="2"/>
    <x v="2"/>
    <x v="8"/>
    <x v="112"/>
    <x v="136"/>
    <x v="99"/>
    <x v="6"/>
    <x v="62"/>
    <x v="123"/>
    <x v="0"/>
  </r>
  <r>
    <x v="0"/>
    <x v="10"/>
    <x v="10"/>
    <x v="10"/>
    <x v="10"/>
    <x v="10"/>
    <x v="9"/>
    <x v="84"/>
    <x v="41"/>
    <x v="77"/>
    <x v="168"/>
    <x v="62"/>
    <x v="123"/>
    <x v="0"/>
  </r>
  <r>
    <x v="0"/>
    <x v="10"/>
    <x v="10"/>
    <x v="19"/>
    <x v="19"/>
    <x v="19"/>
    <x v="9"/>
    <x v="84"/>
    <x v="41"/>
    <x v="78"/>
    <x v="99"/>
    <x v="39"/>
    <x v="75"/>
    <x v="0"/>
  </r>
  <r>
    <x v="0"/>
    <x v="10"/>
    <x v="10"/>
    <x v="37"/>
    <x v="37"/>
    <x v="37"/>
    <x v="11"/>
    <x v="87"/>
    <x v="29"/>
    <x v="90"/>
    <x v="26"/>
    <x v="60"/>
    <x v="103"/>
    <x v="0"/>
  </r>
  <r>
    <x v="0"/>
    <x v="10"/>
    <x v="10"/>
    <x v="28"/>
    <x v="28"/>
    <x v="28"/>
    <x v="11"/>
    <x v="87"/>
    <x v="29"/>
    <x v="80"/>
    <x v="169"/>
    <x v="62"/>
    <x v="123"/>
    <x v="0"/>
  </r>
  <r>
    <x v="0"/>
    <x v="10"/>
    <x v="10"/>
    <x v="33"/>
    <x v="33"/>
    <x v="33"/>
    <x v="11"/>
    <x v="87"/>
    <x v="29"/>
    <x v="90"/>
    <x v="26"/>
    <x v="60"/>
    <x v="103"/>
    <x v="0"/>
  </r>
  <r>
    <x v="0"/>
    <x v="10"/>
    <x v="10"/>
    <x v="17"/>
    <x v="17"/>
    <x v="17"/>
    <x v="11"/>
    <x v="87"/>
    <x v="29"/>
    <x v="78"/>
    <x v="99"/>
    <x v="61"/>
    <x v="120"/>
    <x v="0"/>
  </r>
  <r>
    <x v="0"/>
    <x v="10"/>
    <x v="10"/>
    <x v="15"/>
    <x v="15"/>
    <x v="15"/>
    <x v="11"/>
    <x v="87"/>
    <x v="29"/>
    <x v="78"/>
    <x v="99"/>
    <x v="61"/>
    <x v="120"/>
    <x v="0"/>
  </r>
  <r>
    <x v="0"/>
    <x v="10"/>
    <x v="10"/>
    <x v="9"/>
    <x v="9"/>
    <x v="9"/>
    <x v="11"/>
    <x v="87"/>
    <x v="29"/>
    <x v="70"/>
    <x v="170"/>
    <x v="58"/>
    <x v="69"/>
    <x v="0"/>
  </r>
  <r>
    <x v="0"/>
    <x v="10"/>
    <x v="10"/>
    <x v="11"/>
    <x v="11"/>
    <x v="11"/>
    <x v="17"/>
    <x v="120"/>
    <x v="137"/>
    <x v="80"/>
    <x v="169"/>
    <x v="60"/>
    <x v="103"/>
    <x v="0"/>
  </r>
  <r>
    <x v="0"/>
    <x v="10"/>
    <x v="10"/>
    <x v="38"/>
    <x v="38"/>
    <x v="38"/>
    <x v="18"/>
    <x v="121"/>
    <x v="34"/>
    <x v="80"/>
    <x v="169"/>
    <x v="58"/>
    <x v="69"/>
    <x v="0"/>
  </r>
  <r>
    <x v="0"/>
    <x v="10"/>
    <x v="10"/>
    <x v="18"/>
    <x v="18"/>
    <x v="18"/>
    <x v="18"/>
    <x v="121"/>
    <x v="34"/>
    <x v="37"/>
    <x v="171"/>
    <x v="62"/>
    <x v="123"/>
    <x v="0"/>
  </r>
  <r>
    <x v="0"/>
    <x v="10"/>
    <x v="10"/>
    <x v="14"/>
    <x v="14"/>
    <x v="14"/>
    <x v="18"/>
    <x v="121"/>
    <x v="34"/>
    <x v="78"/>
    <x v="99"/>
    <x v="60"/>
    <x v="103"/>
    <x v="0"/>
  </r>
  <r>
    <x v="0"/>
    <x v="10"/>
    <x v="10"/>
    <x v="35"/>
    <x v="35"/>
    <x v="35"/>
    <x v="18"/>
    <x v="121"/>
    <x v="34"/>
    <x v="98"/>
    <x v="172"/>
    <x v="59"/>
    <x v="122"/>
    <x v="0"/>
  </r>
  <r>
    <x v="0"/>
    <x v="11"/>
    <x v="11"/>
    <x v="0"/>
    <x v="0"/>
    <x v="0"/>
    <x v="0"/>
    <x v="112"/>
    <x v="138"/>
    <x v="53"/>
    <x v="173"/>
    <x v="58"/>
    <x v="69"/>
    <x v="0"/>
  </r>
  <r>
    <x v="0"/>
    <x v="11"/>
    <x v="11"/>
    <x v="1"/>
    <x v="1"/>
    <x v="1"/>
    <x v="1"/>
    <x v="84"/>
    <x v="139"/>
    <x v="75"/>
    <x v="174"/>
    <x v="58"/>
    <x v="69"/>
    <x v="0"/>
  </r>
  <r>
    <x v="0"/>
    <x v="11"/>
    <x v="11"/>
    <x v="39"/>
    <x v="39"/>
    <x v="39"/>
    <x v="2"/>
    <x v="86"/>
    <x v="140"/>
    <x v="90"/>
    <x v="175"/>
    <x v="62"/>
    <x v="110"/>
    <x v="0"/>
  </r>
  <r>
    <x v="0"/>
    <x v="11"/>
    <x v="11"/>
    <x v="8"/>
    <x v="8"/>
    <x v="8"/>
    <x v="3"/>
    <x v="121"/>
    <x v="40"/>
    <x v="78"/>
    <x v="176"/>
    <x v="60"/>
    <x v="124"/>
    <x v="0"/>
  </r>
  <r>
    <x v="0"/>
    <x v="11"/>
    <x v="11"/>
    <x v="16"/>
    <x v="16"/>
    <x v="16"/>
    <x v="3"/>
    <x v="121"/>
    <x v="40"/>
    <x v="80"/>
    <x v="177"/>
    <x v="58"/>
    <x v="69"/>
    <x v="0"/>
  </r>
  <r>
    <x v="0"/>
    <x v="11"/>
    <x v="11"/>
    <x v="34"/>
    <x v="34"/>
    <x v="34"/>
    <x v="5"/>
    <x v="122"/>
    <x v="141"/>
    <x v="81"/>
    <x v="178"/>
    <x v="62"/>
    <x v="110"/>
    <x v="0"/>
  </r>
  <r>
    <x v="0"/>
    <x v="11"/>
    <x v="11"/>
    <x v="14"/>
    <x v="14"/>
    <x v="14"/>
    <x v="5"/>
    <x v="122"/>
    <x v="141"/>
    <x v="78"/>
    <x v="176"/>
    <x v="58"/>
    <x v="69"/>
    <x v="0"/>
  </r>
  <r>
    <x v="0"/>
    <x v="11"/>
    <x v="11"/>
    <x v="5"/>
    <x v="5"/>
    <x v="5"/>
    <x v="5"/>
    <x v="122"/>
    <x v="141"/>
    <x v="78"/>
    <x v="176"/>
    <x v="58"/>
    <x v="69"/>
    <x v="0"/>
  </r>
  <r>
    <x v="0"/>
    <x v="11"/>
    <x v="11"/>
    <x v="3"/>
    <x v="3"/>
    <x v="3"/>
    <x v="5"/>
    <x v="122"/>
    <x v="141"/>
    <x v="78"/>
    <x v="176"/>
    <x v="58"/>
    <x v="69"/>
    <x v="0"/>
  </r>
  <r>
    <x v="0"/>
    <x v="11"/>
    <x v="11"/>
    <x v="40"/>
    <x v="40"/>
    <x v="40"/>
    <x v="9"/>
    <x v="123"/>
    <x v="142"/>
    <x v="81"/>
    <x v="178"/>
    <x v="58"/>
    <x v="69"/>
    <x v="2"/>
  </r>
  <r>
    <x v="0"/>
    <x v="11"/>
    <x v="11"/>
    <x v="33"/>
    <x v="33"/>
    <x v="33"/>
    <x v="9"/>
    <x v="123"/>
    <x v="142"/>
    <x v="37"/>
    <x v="179"/>
    <x v="58"/>
    <x v="69"/>
    <x v="0"/>
  </r>
  <r>
    <x v="0"/>
    <x v="11"/>
    <x v="11"/>
    <x v="6"/>
    <x v="6"/>
    <x v="6"/>
    <x v="9"/>
    <x v="123"/>
    <x v="142"/>
    <x v="37"/>
    <x v="179"/>
    <x v="58"/>
    <x v="69"/>
    <x v="0"/>
  </r>
  <r>
    <x v="0"/>
    <x v="11"/>
    <x v="11"/>
    <x v="19"/>
    <x v="19"/>
    <x v="19"/>
    <x v="12"/>
    <x v="124"/>
    <x v="143"/>
    <x v="98"/>
    <x v="180"/>
    <x v="60"/>
    <x v="124"/>
    <x v="0"/>
  </r>
  <r>
    <x v="0"/>
    <x v="11"/>
    <x v="11"/>
    <x v="41"/>
    <x v="41"/>
    <x v="41"/>
    <x v="12"/>
    <x v="124"/>
    <x v="143"/>
    <x v="102"/>
    <x v="139"/>
    <x v="58"/>
    <x v="69"/>
    <x v="0"/>
  </r>
  <r>
    <x v="0"/>
    <x v="11"/>
    <x v="11"/>
    <x v="36"/>
    <x v="36"/>
    <x v="36"/>
    <x v="14"/>
    <x v="125"/>
    <x v="63"/>
    <x v="54"/>
    <x v="53"/>
    <x v="59"/>
    <x v="125"/>
    <x v="0"/>
  </r>
  <r>
    <x v="0"/>
    <x v="11"/>
    <x v="11"/>
    <x v="18"/>
    <x v="18"/>
    <x v="18"/>
    <x v="14"/>
    <x v="125"/>
    <x v="63"/>
    <x v="109"/>
    <x v="181"/>
    <x v="61"/>
    <x v="126"/>
    <x v="0"/>
  </r>
  <r>
    <x v="0"/>
    <x v="11"/>
    <x v="11"/>
    <x v="11"/>
    <x v="11"/>
    <x v="11"/>
    <x v="14"/>
    <x v="125"/>
    <x v="63"/>
    <x v="98"/>
    <x v="180"/>
    <x v="58"/>
    <x v="69"/>
    <x v="0"/>
  </r>
  <r>
    <x v="0"/>
    <x v="11"/>
    <x v="11"/>
    <x v="13"/>
    <x v="13"/>
    <x v="13"/>
    <x v="17"/>
    <x v="126"/>
    <x v="17"/>
    <x v="54"/>
    <x v="53"/>
    <x v="61"/>
    <x v="126"/>
    <x v="0"/>
  </r>
  <r>
    <x v="0"/>
    <x v="11"/>
    <x v="11"/>
    <x v="42"/>
    <x v="42"/>
    <x v="42"/>
    <x v="17"/>
    <x v="126"/>
    <x v="17"/>
    <x v="79"/>
    <x v="54"/>
    <x v="60"/>
    <x v="124"/>
    <x v="0"/>
  </r>
  <r>
    <x v="0"/>
    <x v="11"/>
    <x v="11"/>
    <x v="43"/>
    <x v="43"/>
    <x v="43"/>
    <x v="17"/>
    <x v="126"/>
    <x v="17"/>
    <x v="79"/>
    <x v="54"/>
    <x v="60"/>
    <x v="124"/>
    <x v="0"/>
  </r>
  <r>
    <x v="0"/>
    <x v="11"/>
    <x v="11"/>
    <x v="44"/>
    <x v="44"/>
    <x v="44"/>
    <x v="17"/>
    <x v="126"/>
    <x v="17"/>
    <x v="79"/>
    <x v="54"/>
    <x v="60"/>
    <x v="124"/>
    <x v="0"/>
  </r>
  <r>
    <x v="0"/>
    <x v="11"/>
    <x v="11"/>
    <x v="10"/>
    <x v="10"/>
    <x v="10"/>
    <x v="17"/>
    <x v="126"/>
    <x v="17"/>
    <x v="79"/>
    <x v="54"/>
    <x v="60"/>
    <x v="124"/>
    <x v="0"/>
  </r>
  <r>
    <x v="0"/>
    <x v="11"/>
    <x v="11"/>
    <x v="4"/>
    <x v="4"/>
    <x v="4"/>
    <x v="17"/>
    <x v="126"/>
    <x v="17"/>
    <x v="102"/>
    <x v="139"/>
    <x v="58"/>
    <x v="69"/>
    <x v="0"/>
  </r>
  <r>
    <x v="0"/>
    <x v="11"/>
    <x v="11"/>
    <x v="24"/>
    <x v="24"/>
    <x v="24"/>
    <x v="17"/>
    <x v="126"/>
    <x v="17"/>
    <x v="102"/>
    <x v="139"/>
    <x v="58"/>
    <x v="69"/>
    <x v="0"/>
  </r>
  <r>
    <x v="0"/>
    <x v="11"/>
    <x v="11"/>
    <x v="15"/>
    <x v="15"/>
    <x v="15"/>
    <x v="17"/>
    <x v="126"/>
    <x v="17"/>
    <x v="79"/>
    <x v="54"/>
    <x v="60"/>
    <x v="124"/>
    <x v="0"/>
  </r>
  <r>
    <x v="0"/>
    <x v="11"/>
    <x v="11"/>
    <x v="45"/>
    <x v="45"/>
    <x v="45"/>
    <x v="17"/>
    <x v="126"/>
    <x v="17"/>
    <x v="54"/>
    <x v="53"/>
    <x v="61"/>
    <x v="126"/>
    <x v="0"/>
  </r>
  <r>
    <x v="0"/>
    <x v="11"/>
    <x v="11"/>
    <x v="46"/>
    <x v="46"/>
    <x v="46"/>
    <x v="17"/>
    <x v="126"/>
    <x v="17"/>
    <x v="79"/>
    <x v="54"/>
    <x v="60"/>
    <x v="124"/>
    <x v="0"/>
  </r>
  <r>
    <x v="0"/>
    <x v="12"/>
    <x v="12"/>
    <x v="1"/>
    <x v="1"/>
    <x v="1"/>
    <x v="0"/>
    <x v="87"/>
    <x v="144"/>
    <x v="70"/>
    <x v="182"/>
    <x v="58"/>
    <x v="69"/>
    <x v="0"/>
  </r>
  <r>
    <x v="0"/>
    <x v="12"/>
    <x v="12"/>
    <x v="8"/>
    <x v="8"/>
    <x v="8"/>
    <x v="1"/>
    <x v="122"/>
    <x v="145"/>
    <x v="81"/>
    <x v="183"/>
    <x v="62"/>
    <x v="127"/>
    <x v="0"/>
  </r>
  <r>
    <x v="0"/>
    <x v="12"/>
    <x v="12"/>
    <x v="47"/>
    <x v="47"/>
    <x v="47"/>
    <x v="2"/>
    <x v="123"/>
    <x v="146"/>
    <x v="102"/>
    <x v="176"/>
    <x v="60"/>
    <x v="128"/>
    <x v="0"/>
  </r>
  <r>
    <x v="0"/>
    <x v="12"/>
    <x v="12"/>
    <x v="0"/>
    <x v="0"/>
    <x v="0"/>
    <x v="3"/>
    <x v="124"/>
    <x v="147"/>
    <x v="81"/>
    <x v="183"/>
    <x v="58"/>
    <x v="69"/>
    <x v="0"/>
  </r>
  <r>
    <x v="0"/>
    <x v="12"/>
    <x v="12"/>
    <x v="29"/>
    <x v="29"/>
    <x v="29"/>
    <x v="4"/>
    <x v="126"/>
    <x v="141"/>
    <x v="79"/>
    <x v="184"/>
    <x v="60"/>
    <x v="128"/>
    <x v="0"/>
  </r>
  <r>
    <x v="0"/>
    <x v="12"/>
    <x v="12"/>
    <x v="48"/>
    <x v="48"/>
    <x v="48"/>
    <x v="4"/>
    <x v="126"/>
    <x v="141"/>
    <x v="54"/>
    <x v="53"/>
    <x v="61"/>
    <x v="129"/>
    <x v="0"/>
  </r>
  <r>
    <x v="0"/>
    <x v="12"/>
    <x v="12"/>
    <x v="40"/>
    <x v="40"/>
    <x v="40"/>
    <x v="4"/>
    <x v="126"/>
    <x v="141"/>
    <x v="102"/>
    <x v="176"/>
    <x v="58"/>
    <x v="69"/>
    <x v="0"/>
  </r>
  <r>
    <x v="0"/>
    <x v="12"/>
    <x v="12"/>
    <x v="33"/>
    <x v="33"/>
    <x v="33"/>
    <x v="4"/>
    <x v="126"/>
    <x v="141"/>
    <x v="109"/>
    <x v="185"/>
    <x v="62"/>
    <x v="127"/>
    <x v="0"/>
  </r>
  <r>
    <x v="0"/>
    <x v="12"/>
    <x v="12"/>
    <x v="19"/>
    <x v="19"/>
    <x v="19"/>
    <x v="4"/>
    <x v="126"/>
    <x v="141"/>
    <x v="79"/>
    <x v="184"/>
    <x v="60"/>
    <x v="128"/>
    <x v="0"/>
  </r>
  <r>
    <x v="0"/>
    <x v="12"/>
    <x v="12"/>
    <x v="16"/>
    <x v="16"/>
    <x v="16"/>
    <x v="4"/>
    <x v="126"/>
    <x v="141"/>
    <x v="102"/>
    <x v="176"/>
    <x v="58"/>
    <x v="69"/>
    <x v="0"/>
  </r>
  <r>
    <x v="0"/>
    <x v="12"/>
    <x v="12"/>
    <x v="6"/>
    <x v="6"/>
    <x v="6"/>
    <x v="4"/>
    <x v="126"/>
    <x v="141"/>
    <x v="79"/>
    <x v="184"/>
    <x v="60"/>
    <x v="128"/>
    <x v="0"/>
  </r>
  <r>
    <x v="0"/>
    <x v="12"/>
    <x v="12"/>
    <x v="36"/>
    <x v="36"/>
    <x v="36"/>
    <x v="11"/>
    <x v="127"/>
    <x v="42"/>
    <x v="109"/>
    <x v="185"/>
    <x v="60"/>
    <x v="128"/>
    <x v="0"/>
  </r>
  <r>
    <x v="0"/>
    <x v="12"/>
    <x v="12"/>
    <x v="21"/>
    <x v="21"/>
    <x v="21"/>
    <x v="11"/>
    <x v="127"/>
    <x v="42"/>
    <x v="79"/>
    <x v="184"/>
    <x v="58"/>
    <x v="69"/>
    <x v="0"/>
  </r>
  <r>
    <x v="0"/>
    <x v="12"/>
    <x v="12"/>
    <x v="34"/>
    <x v="34"/>
    <x v="34"/>
    <x v="11"/>
    <x v="127"/>
    <x v="42"/>
    <x v="79"/>
    <x v="184"/>
    <x v="58"/>
    <x v="69"/>
    <x v="0"/>
  </r>
  <r>
    <x v="0"/>
    <x v="12"/>
    <x v="12"/>
    <x v="49"/>
    <x v="49"/>
    <x v="49"/>
    <x v="11"/>
    <x v="127"/>
    <x v="42"/>
    <x v="79"/>
    <x v="184"/>
    <x v="58"/>
    <x v="69"/>
    <x v="0"/>
  </r>
  <r>
    <x v="0"/>
    <x v="12"/>
    <x v="12"/>
    <x v="5"/>
    <x v="5"/>
    <x v="5"/>
    <x v="11"/>
    <x v="127"/>
    <x v="42"/>
    <x v="79"/>
    <x v="184"/>
    <x v="58"/>
    <x v="69"/>
    <x v="0"/>
  </r>
  <r>
    <x v="0"/>
    <x v="12"/>
    <x v="12"/>
    <x v="4"/>
    <x v="4"/>
    <x v="4"/>
    <x v="11"/>
    <x v="127"/>
    <x v="42"/>
    <x v="79"/>
    <x v="184"/>
    <x v="58"/>
    <x v="69"/>
    <x v="0"/>
  </r>
  <r>
    <x v="0"/>
    <x v="12"/>
    <x v="12"/>
    <x v="3"/>
    <x v="3"/>
    <x v="3"/>
    <x v="11"/>
    <x v="127"/>
    <x v="42"/>
    <x v="79"/>
    <x v="184"/>
    <x v="58"/>
    <x v="69"/>
    <x v="0"/>
  </r>
  <r>
    <x v="0"/>
    <x v="12"/>
    <x v="12"/>
    <x v="50"/>
    <x v="50"/>
    <x v="50"/>
    <x v="11"/>
    <x v="127"/>
    <x v="42"/>
    <x v="54"/>
    <x v="53"/>
    <x v="60"/>
    <x v="128"/>
    <x v="0"/>
  </r>
  <r>
    <x v="0"/>
    <x v="12"/>
    <x v="12"/>
    <x v="51"/>
    <x v="51"/>
    <x v="51"/>
    <x v="19"/>
    <x v="128"/>
    <x v="148"/>
    <x v="109"/>
    <x v="185"/>
    <x v="58"/>
    <x v="69"/>
    <x v="0"/>
  </r>
  <r>
    <x v="0"/>
    <x v="12"/>
    <x v="12"/>
    <x v="37"/>
    <x v="37"/>
    <x v="37"/>
    <x v="19"/>
    <x v="128"/>
    <x v="148"/>
    <x v="109"/>
    <x v="185"/>
    <x v="58"/>
    <x v="69"/>
    <x v="0"/>
  </r>
  <r>
    <x v="0"/>
    <x v="12"/>
    <x v="12"/>
    <x v="28"/>
    <x v="28"/>
    <x v="28"/>
    <x v="19"/>
    <x v="128"/>
    <x v="148"/>
    <x v="109"/>
    <x v="185"/>
    <x v="58"/>
    <x v="69"/>
    <x v="0"/>
  </r>
  <r>
    <x v="0"/>
    <x v="12"/>
    <x v="12"/>
    <x v="52"/>
    <x v="52"/>
    <x v="52"/>
    <x v="19"/>
    <x v="128"/>
    <x v="148"/>
    <x v="109"/>
    <x v="185"/>
    <x v="58"/>
    <x v="69"/>
    <x v="0"/>
  </r>
  <r>
    <x v="0"/>
    <x v="12"/>
    <x v="12"/>
    <x v="18"/>
    <x v="18"/>
    <x v="18"/>
    <x v="19"/>
    <x v="128"/>
    <x v="148"/>
    <x v="109"/>
    <x v="185"/>
    <x v="58"/>
    <x v="69"/>
    <x v="0"/>
  </r>
  <r>
    <x v="0"/>
    <x v="12"/>
    <x v="12"/>
    <x v="53"/>
    <x v="53"/>
    <x v="53"/>
    <x v="19"/>
    <x v="128"/>
    <x v="148"/>
    <x v="54"/>
    <x v="53"/>
    <x v="60"/>
    <x v="128"/>
    <x v="0"/>
  </r>
  <r>
    <x v="0"/>
    <x v="12"/>
    <x v="12"/>
    <x v="54"/>
    <x v="54"/>
    <x v="54"/>
    <x v="19"/>
    <x v="128"/>
    <x v="148"/>
    <x v="109"/>
    <x v="185"/>
    <x v="58"/>
    <x v="69"/>
    <x v="0"/>
  </r>
  <r>
    <x v="0"/>
    <x v="12"/>
    <x v="12"/>
    <x v="55"/>
    <x v="55"/>
    <x v="55"/>
    <x v="19"/>
    <x v="128"/>
    <x v="148"/>
    <x v="109"/>
    <x v="185"/>
    <x v="58"/>
    <x v="69"/>
    <x v="0"/>
  </r>
  <r>
    <x v="0"/>
    <x v="12"/>
    <x v="12"/>
    <x v="56"/>
    <x v="56"/>
    <x v="56"/>
    <x v="19"/>
    <x v="128"/>
    <x v="148"/>
    <x v="54"/>
    <x v="53"/>
    <x v="58"/>
    <x v="69"/>
    <x v="2"/>
  </r>
  <r>
    <x v="0"/>
    <x v="12"/>
    <x v="12"/>
    <x v="57"/>
    <x v="57"/>
    <x v="57"/>
    <x v="19"/>
    <x v="128"/>
    <x v="148"/>
    <x v="109"/>
    <x v="185"/>
    <x v="58"/>
    <x v="69"/>
    <x v="0"/>
  </r>
  <r>
    <x v="0"/>
    <x v="12"/>
    <x v="12"/>
    <x v="58"/>
    <x v="58"/>
    <x v="58"/>
    <x v="19"/>
    <x v="128"/>
    <x v="148"/>
    <x v="54"/>
    <x v="53"/>
    <x v="60"/>
    <x v="128"/>
    <x v="0"/>
  </r>
  <r>
    <x v="0"/>
    <x v="12"/>
    <x v="12"/>
    <x v="59"/>
    <x v="59"/>
    <x v="59"/>
    <x v="19"/>
    <x v="128"/>
    <x v="148"/>
    <x v="54"/>
    <x v="53"/>
    <x v="60"/>
    <x v="128"/>
    <x v="0"/>
  </r>
  <r>
    <x v="0"/>
    <x v="12"/>
    <x v="12"/>
    <x v="43"/>
    <x v="43"/>
    <x v="43"/>
    <x v="19"/>
    <x v="128"/>
    <x v="148"/>
    <x v="54"/>
    <x v="53"/>
    <x v="60"/>
    <x v="128"/>
    <x v="0"/>
  </r>
  <r>
    <x v="0"/>
    <x v="12"/>
    <x v="12"/>
    <x v="60"/>
    <x v="60"/>
    <x v="60"/>
    <x v="19"/>
    <x v="128"/>
    <x v="148"/>
    <x v="109"/>
    <x v="185"/>
    <x v="58"/>
    <x v="69"/>
    <x v="0"/>
  </r>
  <r>
    <x v="0"/>
    <x v="12"/>
    <x v="12"/>
    <x v="61"/>
    <x v="61"/>
    <x v="61"/>
    <x v="19"/>
    <x v="128"/>
    <x v="148"/>
    <x v="109"/>
    <x v="185"/>
    <x v="58"/>
    <x v="69"/>
    <x v="0"/>
  </r>
  <r>
    <x v="0"/>
    <x v="12"/>
    <x v="12"/>
    <x v="39"/>
    <x v="39"/>
    <x v="39"/>
    <x v="19"/>
    <x v="128"/>
    <x v="148"/>
    <x v="54"/>
    <x v="53"/>
    <x v="60"/>
    <x v="128"/>
    <x v="0"/>
  </r>
  <r>
    <x v="0"/>
    <x v="12"/>
    <x v="12"/>
    <x v="10"/>
    <x v="10"/>
    <x v="10"/>
    <x v="19"/>
    <x v="128"/>
    <x v="148"/>
    <x v="109"/>
    <x v="185"/>
    <x v="58"/>
    <x v="69"/>
    <x v="0"/>
  </r>
  <r>
    <x v="0"/>
    <x v="12"/>
    <x v="12"/>
    <x v="12"/>
    <x v="12"/>
    <x v="12"/>
    <x v="19"/>
    <x v="128"/>
    <x v="148"/>
    <x v="109"/>
    <x v="185"/>
    <x v="58"/>
    <x v="69"/>
    <x v="0"/>
  </r>
  <r>
    <x v="0"/>
    <x v="12"/>
    <x v="12"/>
    <x v="62"/>
    <x v="62"/>
    <x v="62"/>
    <x v="19"/>
    <x v="128"/>
    <x v="148"/>
    <x v="109"/>
    <x v="185"/>
    <x v="58"/>
    <x v="69"/>
    <x v="0"/>
  </r>
  <r>
    <x v="0"/>
    <x v="12"/>
    <x v="12"/>
    <x v="63"/>
    <x v="63"/>
    <x v="63"/>
    <x v="19"/>
    <x v="128"/>
    <x v="148"/>
    <x v="54"/>
    <x v="53"/>
    <x v="58"/>
    <x v="69"/>
    <x v="2"/>
  </r>
  <r>
    <x v="0"/>
    <x v="12"/>
    <x v="12"/>
    <x v="35"/>
    <x v="35"/>
    <x v="35"/>
    <x v="19"/>
    <x v="128"/>
    <x v="148"/>
    <x v="54"/>
    <x v="53"/>
    <x v="60"/>
    <x v="128"/>
    <x v="0"/>
  </r>
  <r>
    <x v="0"/>
    <x v="12"/>
    <x v="12"/>
    <x v="64"/>
    <x v="64"/>
    <x v="64"/>
    <x v="19"/>
    <x v="128"/>
    <x v="148"/>
    <x v="109"/>
    <x v="185"/>
    <x v="58"/>
    <x v="69"/>
    <x v="0"/>
  </r>
  <r>
    <x v="0"/>
    <x v="12"/>
    <x v="12"/>
    <x v="65"/>
    <x v="65"/>
    <x v="65"/>
    <x v="19"/>
    <x v="128"/>
    <x v="148"/>
    <x v="109"/>
    <x v="185"/>
    <x v="58"/>
    <x v="69"/>
    <x v="0"/>
  </r>
  <r>
    <x v="0"/>
    <x v="12"/>
    <x v="12"/>
    <x v="66"/>
    <x v="66"/>
    <x v="66"/>
    <x v="19"/>
    <x v="128"/>
    <x v="148"/>
    <x v="54"/>
    <x v="53"/>
    <x v="60"/>
    <x v="128"/>
    <x v="0"/>
  </r>
  <r>
    <x v="0"/>
    <x v="12"/>
    <x v="12"/>
    <x v="67"/>
    <x v="67"/>
    <x v="67"/>
    <x v="19"/>
    <x v="128"/>
    <x v="148"/>
    <x v="109"/>
    <x v="185"/>
    <x v="58"/>
    <x v="69"/>
    <x v="0"/>
  </r>
  <r>
    <x v="0"/>
    <x v="12"/>
    <x v="12"/>
    <x v="31"/>
    <x v="31"/>
    <x v="31"/>
    <x v="19"/>
    <x v="128"/>
    <x v="148"/>
    <x v="109"/>
    <x v="185"/>
    <x v="58"/>
    <x v="69"/>
    <x v="0"/>
  </r>
  <r>
    <x v="0"/>
    <x v="12"/>
    <x v="12"/>
    <x v="68"/>
    <x v="68"/>
    <x v="68"/>
    <x v="19"/>
    <x v="128"/>
    <x v="148"/>
    <x v="109"/>
    <x v="185"/>
    <x v="58"/>
    <x v="69"/>
    <x v="0"/>
  </r>
  <r>
    <x v="0"/>
    <x v="12"/>
    <x v="12"/>
    <x v="24"/>
    <x v="24"/>
    <x v="24"/>
    <x v="19"/>
    <x v="128"/>
    <x v="148"/>
    <x v="109"/>
    <x v="185"/>
    <x v="58"/>
    <x v="69"/>
    <x v="0"/>
  </r>
  <r>
    <x v="0"/>
    <x v="12"/>
    <x v="12"/>
    <x v="69"/>
    <x v="69"/>
    <x v="69"/>
    <x v="19"/>
    <x v="128"/>
    <x v="148"/>
    <x v="54"/>
    <x v="53"/>
    <x v="58"/>
    <x v="69"/>
    <x v="0"/>
  </r>
  <r>
    <x v="0"/>
    <x v="12"/>
    <x v="12"/>
    <x v="70"/>
    <x v="70"/>
    <x v="70"/>
    <x v="19"/>
    <x v="128"/>
    <x v="148"/>
    <x v="54"/>
    <x v="53"/>
    <x v="60"/>
    <x v="128"/>
    <x v="0"/>
  </r>
  <r>
    <x v="0"/>
    <x v="12"/>
    <x v="12"/>
    <x v="71"/>
    <x v="71"/>
    <x v="71"/>
    <x v="19"/>
    <x v="128"/>
    <x v="148"/>
    <x v="109"/>
    <x v="185"/>
    <x v="58"/>
    <x v="69"/>
    <x v="0"/>
  </r>
  <r>
    <x v="0"/>
    <x v="12"/>
    <x v="12"/>
    <x v="72"/>
    <x v="72"/>
    <x v="72"/>
    <x v="19"/>
    <x v="128"/>
    <x v="148"/>
    <x v="109"/>
    <x v="185"/>
    <x v="58"/>
    <x v="69"/>
    <x v="0"/>
  </r>
  <r>
    <x v="0"/>
    <x v="12"/>
    <x v="12"/>
    <x v="25"/>
    <x v="25"/>
    <x v="25"/>
    <x v="19"/>
    <x v="128"/>
    <x v="148"/>
    <x v="54"/>
    <x v="53"/>
    <x v="58"/>
    <x v="69"/>
    <x v="0"/>
  </r>
  <r>
    <x v="0"/>
    <x v="13"/>
    <x v="13"/>
    <x v="28"/>
    <x v="28"/>
    <x v="28"/>
    <x v="0"/>
    <x v="124"/>
    <x v="149"/>
    <x v="98"/>
    <x v="186"/>
    <x v="60"/>
    <x v="130"/>
    <x v="0"/>
  </r>
  <r>
    <x v="0"/>
    <x v="13"/>
    <x v="13"/>
    <x v="1"/>
    <x v="1"/>
    <x v="1"/>
    <x v="1"/>
    <x v="125"/>
    <x v="150"/>
    <x v="98"/>
    <x v="186"/>
    <x v="58"/>
    <x v="69"/>
    <x v="0"/>
  </r>
  <r>
    <x v="0"/>
    <x v="13"/>
    <x v="13"/>
    <x v="6"/>
    <x v="6"/>
    <x v="6"/>
    <x v="1"/>
    <x v="125"/>
    <x v="150"/>
    <x v="98"/>
    <x v="186"/>
    <x v="58"/>
    <x v="69"/>
    <x v="0"/>
  </r>
  <r>
    <x v="0"/>
    <x v="13"/>
    <x v="13"/>
    <x v="8"/>
    <x v="8"/>
    <x v="8"/>
    <x v="3"/>
    <x v="126"/>
    <x v="151"/>
    <x v="102"/>
    <x v="187"/>
    <x v="58"/>
    <x v="69"/>
    <x v="0"/>
  </r>
  <r>
    <x v="0"/>
    <x v="13"/>
    <x v="13"/>
    <x v="73"/>
    <x v="73"/>
    <x v="73"/>
    <x v="4"/>
    <x v="127"/>
    <x v="152"/>
    <x v="79"/>
    <x v="188"/>
    <x v="58"/>
    <x v="69"/>
    <x v="0"/>
  </r>
  <r>
    <x v="0"/>
    <x v="13"/>
    <x v="13"/>
    <x v="44"/>
    <x v="44"/>
    <x v="44"/>
    <x v="4"/>
    <x v="127"/>
    <x v="152"/>
    <x v="54"/>
    <x v="53"/>
    <x v="62"/>
    <x v="131"/>
    <x v="0"/>
  </r>
  <r>
    <x v="0"/>
    <x v="13"/>
    <x v="13"/>
    <x v="14"/>
    <x v="14"/>
    <x v="14"/>
    <x v="4"/>
    <x v="127"/>
    <x v="152"/>
    <x v="79"/>
    <x v="188"/>
    <x v="58"/>
    <x v="69"/>
    <x v="0"/>
  </r>
  <r>
    <x v="0"/>
    <x v="13"/>
    <x v="13"/>
    <x v="0"/>
    <x v="0"/>
    <x v="0"/>
    <x v="4"/>
    <x v="127"/>
    <x v="152"/>
    <x v="79"/>
    <x v="188"/>
    <x v="58"/>
    <x v="69"/>
    <x v="0"/>
  </r>
  <r>
    <x v="0"/>
    <x v="13"/>
    <x v="13"/>
    <x v="13"/>
    <x v="13"/>
    <x v="13"/>
    <x v="8"/>
    <x v="128"/>
    <x v="153"/>
    <x v="109"/>
    <x v="189"/>
    <x v="58"/>
    <x v="69"/>
    <x v="0"/>
  </r>
  <r>
    <x v="0"/>
    <x v="13"/>
    <x v="13"/>
    <x v="36"/>
    <x v="36"/>
    <x v="36"/>
    <x v="8"/>
    <x v="128"/>
    <x v="153"/>
    <x v="109"/>
    <x v="189"/>
    <x v="58"/>
    <x v="69"/>
    <x v="0"/>
  </r>
  <r>
    <x v="0"/>
    <x v="13"/>
    <x v="13"/>
    <x v="74"/>
    <x v="74"/>
    <x v="74"/>
    <x v="8"/>
    <x v="128"/>
    <x v="153"/>
    <x v="54"/>
    <x v="53"/>
    <x v="60"/>
    <x v="130"/>
    <x v="0"/>
  </r>
  <r>
    <x v="0"/>
    <x v="13"/>
    <x v="13"/>
    <x v="75"/>
    <x v="75"/>
    <x v="75"/>
    <x v="8"/>
    <x v="128"/>
    <x v="153"/>
    <x v="109"/>
    <x v="189"/>
    <x v="58"/>
    <x v="69"/>
    <x v="0"/>
  </r>
  <r>
    <x v="0"/>
    <x v="13"/>
    <x v="13"/>
    <x v="21"/>
    <x v="21"/>
    <x v="21"/>
    <x v="8"/>
    <x v="128"/>
    <x v="153"/>
    <x v="54"/>
    <x v="53"/>
    <x v="60"/>
    <x v="130"/>
    <x v="0"/>
  </r>
  <r>
    <x v="0"/>
    <x v="13"/>
    <x v="13"/>
    <x v="76"/>
    <x v="76"/>
    <x v="76"/>
    <x v="8"/>
    <x v="128"/>
    <x v="153"/>
    <x v="109"/>
    <x v="189"/>
    <x v="58"/>
    <x v="69"/>
    <x v="0"/>
  </r>
  <r>
    <x v="0"/>
    <x v="13"/>
    <x v="13"/>
    <x v="77"/>
    <x v="77"/>
    <x v="77"/>
    <x v="8"/>
    <x v="128"/>
    <x v="153"/>
    <x v="109"/>
    <x v="189"/>
    <x v="58"/>
    <x v="69"/>
    <x v="0"/>
  </r>
  <r>
    <x v="0"/>
    <x v="13"/>
    <x v="13"/>
    <x v="40"/>
    <x v="40"/>
    <x v="40"/>
    <x v="8"/>
    <x v="128"/>
    <x v="153"/>
    <x v="109"/>
    <x v="189"/>
    <x v="58"/>
    <x v="69"/>
    <x v="0"/>
  </r>
  <r>
    <x v="0"/>
    <x v="13"/>
    <x v="13"/>
    <x v="60"/>
    <x v="60"/>
    <x v="60"/>
    <x v="8"/>
    <x v="128"/>
    <x v="153"/>
    <x v="54"/>
    <x v="53"/>
    <x v="60"/>
    <x v="130"/>
    <x v="0"/>
  </r>
  <r>
    <x v="0"/>
    <x v="13"/>
    <x v="13"/>
    <x v="39"/>
    <x v="39"/>
    <x v="39"/>
    <x v="8"/>
    <x v="128"/>
    <x v="153"/>
    <x v="109"/>
    <x v="189"/>
    <x v="58"/>
    <x v="69"/>
    <x v="0"/>
  </r>
  <r>
    <x v="0"/>
    <x v="13"/>
    <x v="13"/>
    <x v="34"/>
    <x v="34"/>
    <x v="34"/>
    <x v="8"/>
    <x v="128"/>
    <x v="153"/>
    <x v="109"/>
    <x v="189"/>
    <x v="58"/>
    <x v="69"/>
    <x v="0"/>
  </r>
  <r>
    <x v="0"/>
    <x v="13"/>
    <x v="13"/>
    <x v="10"/>
    <x v="10"/>
    <x v="10"/>
    <x v="8"/>
    <x v="128"/>
    <x v="153"/>
    <x v="109"/>
    <x v="189"/>
    <x v="58"/>
    <x v="69"/>
    <x v="0"/>
  </r>
  <r>
    <x v="0"/>
    <x v="13"/>
    <x v="13"/>
    <x v="11"/>
    <x v="11"/>
    <x v="11"/>
    <x v="8"/>
    <x v="128"/>
    <x v="153"/>
    <x v="54"/>
    <x v="53"/>
    <x v="60"/>
    <x v="130"/>
    <x v="0"/>
  </r>
  <r>
    <x v="0"/>
    <x v="13"/>
    <x v="13"/>
    <x v="16"/>
    <x v="16"/>
    <x v="16"/>
    <x v="8"/>
    <x v="128"/>
    <x v="153"/>
    <x v="109"/>
    <x v="189"/>
    <x v="58"/>
    <x v="69"/>
    <x v="0"/>
  </r>
  <r>
    <x v="0"/>
    <x v="13"/>
    <x v="13"/>
    <x v="5"/>
    <x v="5"/>
    <x v="5"/>
    <x v="8"/>
    <x v="128"/>
    <x v="153"/>
    <x v="109"/>
    <x v="189"/>
    <x v="58"/>
    <x v="69"/>
    <x v="0"/>
  </r>
  <r>
    <x v="0"/>
    <x v="13"/>
    <x v="13"/>
    <x v="78"/>
    <x v="78"/>
    <x v="78"/>
    <x v="8"/>
    <x v="128"/>
    <x v="153"/>
    <x v="109"/>
    <x v="189"/>
    <x v="58"/>
    <x v="69"/>
    <x v="0"/>
  </r>
  <r>
    <x v="0"/>
    <x v="13"/>
    <x v="13"/>
    <x v="4"/>
    <x v="4"/>
    <x v="4"/>
    <x v="8"/>
    <x v="128"/>
    <x v="153"/>
    <x v="109"/>
    <x v="189"/>
    <x v="58"/>
    <x v="69"/>
    <x v="0"/>
  </r>
  <r>
    <x v="0"/>
    <x v="13"/>
    <x v="13"/>
    <x v="3"/>
    <x v="3"/>
    <x v="3"/>
    <x v="8"/>
    <x v="128"/>
    <x v="153"/>
    <x v="109"/>
    <x v="189"/>
    <x v="58"/>
    <x v="69"/>
    <x v="0"/>
  </r>
  <r>
    <x v="0"/>
    <x v="13"/>
    <x v="13"/>
    <x v="9"/>
    <x v="9"/>
    <x v="9"/>
    <x v="8"/>
    <x v="128"/>
    <x v="153"/>
    <x v="109"/>
    <x v="189"/>
    <x v="58"/>
    <x v="69"/>
    <x v="0"/>
  </r>
  <r>
    <x v="0"/>
    <x v="13"/>
    <x v="13"/>
    <x v="79"/>
    <x v="79"/>
    <x v="79"/>
    <x v="8"/>
    <x v="128"/>
    <x v="153"/>
    <x v="54"/>
    <x v="53"/>
    <x v="60"/>
    <x v="130"/>
    <x v="0"/>
  </r>
  <r>
    <x v="0"/>
    <x v="13"/>
    <x v="13"/>
    <x v="80"/>
    <x v="80"/>
    <x v="80"/>
    <x v="8"/>
    <x v="128"/>
    <x v="153"/>
    <x v="54"/>
    <x v="53"/>
    <x v="60"/>
    <x v="130"/>
    <x v="0"/>
  </r>
  <r>
    <x v="0"/>
    <x v="13"/>
    <x v="13"/>
    <x v="47"/>
    <x v="47"/>
    <x v="47"/>
    <x v="8"/>
    <x v="128"/>
    <x v="153"/>
    <x v="109"/>
    <x v="189"/>
    <x v="58"/>
    <x v="69"/>
    <x v="0"/>
  </r>
  <r>
    <x v="0"/>
    <x v="13"/>
    <x v="13"/>
    <x v="46"/>
    <x v="46"/>
    <x v="46"/>
    <x v="8"/>
    <x v="128"/>
    <x v="153"/>
    <x v="109"/>
    <x v="189"/>
    <x v="58"/>
    <x v="69"/>
    <x v="0"/>
  </r>
  <r>
    <x v="0"/>
    <x v="14"/>
    <x v="14"/>
    <x v="0"/>
    <x v="0"/>
    <x v="0"/>
    <x v="0"/>
    <x v="87"/>
    <x v="154"/>
    <x v="70"/>
    <x v="190"/>
    <x v="58"/>
    <x v="69"/>
    <x v="0"/>
  </r>
  <r>
    <x v="0"/>
    <x v="14"/>
    <x v="14"/>
    <x v="34"/>
    <x v="34"/>
    <x v="34"/>
    <x v="1"/>
    <x v="120"/>
    <x v="155"/>
    <x v="90"/>
    <x v="191"/>
    <x v="58"/>
    <x v="69"/>
    <x v="0"/>
  </r>
  <r>
    <x v="0"/>
    <x v="14"/>
    <x v="14"/>
    <x v="8"/>
    <x v="8"/>
    <x v="8"/>
    <x v="2"/>
    <x v="121"/>
    <x v="156"/>
    <x v="37"/>
    <x v="192"/>
    <x v="62"/>
    <x v="132"/>
    <x v="0"/>
  </r>
  <r>
    <x v="0"/>
    <x v="14"/>
    <x v="14"/>
    <x v="40"/>
    <x v="40"/>
    <x v="40"/>
    <x v="2"/>
    <x v="121"/>
    <x v="156"/>
    <x v="78"/>
    <x v="193"/>
    <x v="60"/>
    <x v="133"/>
    <x v="0"/>
  </r>
  <r>
    <x v="0"/>
    <x v="14"/>
    <x v="14"/>
    <x v="11"/>
    <x v="11"/>
    <x v="11"/>
    <x v="2"/>
    <x v="121"/>
    <x v="156"/>
    <x v="80"/>
    <x v="194"/>
    <x v="58"/>
    <x v="69"/>
    <x v="0"/>
  </r>
  <r>
    <x v="0"/>
    <x v="14"/>
    <x v="14"/>
    <x v="1"/>
    <x v="1"/>
    <x v="1"/>
    <x v="2"/>
    <x v="121"/>
    <x v="156"/>
    <x v="80"/>
    <x v="194"/>
    <x v="58"/>
    <x v="69"/>
    <x v="0"/>
  </r>
  <r>
    <x v="0"/>
    <x v="14"/>
    <x v="14"/>
    <x v="18"/>
    <x v="18"/>
    <x v="18"/>
    <x v="6"/>
    <x v="122"/>
    <x v="157"/>
    <x v="81"/>
    <x v="195"/>
    <x v="62"/>
    <x v="132"/>
    <x v="0"/>
  </r>
  <r>
    <x v="0"/>
    <x v="14"/>
    <x v="14"/>
    <x v="10"/>
    <x v="10"/>
    <x v="10"/>
    <x v="6"/>
    <x v="122"/>
    <x v="157"/>
    <x v="37"/>
    <x v="192"/>
    <x v="58"/>
    <x v="69"/>
    <x v="0"/>
  </r>
  <r>
    <x v="0"/>
    <x v="14"/>
    <x v="14"/>
    <x v="50"/>
    <x v="50"/>
    <x v="50"/>
    <x v="6"/>
    <x v="122"/>
    <x v="157"/>
    <x v="109"/>
    <x v="196"/>
    <x v="39"/>
    <x v="134"/>
    <x v="0"/>
  </r>
  <r>
    <x v="0"/>
    <x v="14"/>
    <x v="14"/>
    <x v="21"/>
    <x v="21"/>
    <x v="21"/>
    <x v="9"/>
    <x v="123"/>
    <x v="158"/>
    <x v="37"/>
    <x v="192"/>
    <x v="58"/>
    <x v="69"/>
    <x v="0"/>
  </r>
  <r>
    <x v="0"/>
    <x v="14"/>
    <x v="14"/>
    <x v="13"/>
    <x v="13"/>
    <x v="13"/>
    <x v="10"/>
    <x v="124"/>
    <x v="159"/>
    <x v="54"/>
    <x v="53"/>
    <x v="40"/>
    <x v="135"/>
    <x v="0"/>
  </r>
  <r>
    <x v="0"/>
    <x v="14"/>
    <x v="14"/>
    <x v="17"/>
    <x v="17"/>
    <x v="17"/>
    <x v="10"/>
    <x v="124"/>
    <x v="159"/>
    <x v="79"/>
    <x v="197"/>
    <x v="61"/>
    <x v="136"/>
    <x v="0"/>
  </r>
  <r>
    <x v="0"/>
    <x v="14"/>
    <x v="14"/>
    <x v="45"/>
    <x v="45"/>
    <x v="45"/>
    <x v="10"/>
    <x v="124"/>
    <x v="159"/>
    <x v="54"/>
    <x v="53"/>
    <x v="59"/>
    <x v="137"/>
    <x v="0"/>
  </r>
  <r>
    <x v="0"/>
    <x v="14"/>
    <x v="14"/>
    <x v="36"/>
    <x v="36"/>
    <x v="36"/>
    <x v="13"/>
    <x v="125"/>
    <x v="160"/>
    <x v="102"/>
    <x v="64"/>
    <x v="60"/>
    <x v="133"/>
    <x v="0"/>
  </r>
  <r>
    <x v="0"/>
    <x v="14"/>
    <x v="14"/>
    <x v="42"/>
    <x v="42"/>
    <x v="42"/>
    <x v="13"/>
    <x v="125"/>
    <x v="160"/>
    <x v="102"/>
    <x v="64"/>
    <x v="60"/>
    <x v="133"/>
    <x v="0"/>
  </r>
  <r>
    <x v="0"/>
    <x v="14"/>
    <x v="14"/>
    <x v="14"/>
    <x v="14"/>
    <x v="14"/>
    <x v="13"/>
    <x v="125"/>
    <x v="160"/>
    <x v="98"/>
    <x v="198"/>
    <x v="58"/>
    <x v="69"/>
    <x v="0"/>
  </r>
  <r>
    <x v="0"/>
    <x v="14"/>
    <x v="14"/>
    <x v="19"/>
    <x v="19"/>
    <x v="19"/>
    <x v="13"/>
    <x v="125"/>
    <x v="160"/>
    <x v="79"/>
    <x v="197"/>
    <x v="62"/>
    <x v="132"/>
    <x v="0"/>
  </r>
  <r>
    <x v="0"/>
    <x v="14"/>
    <x v="14"/>
    <x v="16"/>
    <x v="16"/>
    <x v="16"/>
    <x v="13"/>
    <x v="125"/>
    <x v="160"/>
    <x v="98"/>
    <x v="198"/>
    <x v="58"/>
    <x v="69"/>
    <x v="0"/>
  </r>
  <r>
    <x v="0"/>
    <x v="14"/>
    <x v="14"/>
    <x v="47"/>
    <x v="47"/>
    <x v="47"/>
    <x v="13"/>
    <x v="125"/>
    <x v="160"/>
    <x v="79"/>
    <x v="197"/>
    <x v="62"/>
    <x v="132"/>
    <x v="0"/>
  </r>
  <r>
    <x v="0"/>
    <x v="14"/>
    <x v="14"/>
    <x v="6"/>
    <x v="6"/>
    <x v="6"/>
    <x v="13"/>
    <x v="125"/>
    <x v="160"/>
    <x v="102"/>
    <x v="64"/>
    <x v="60"/>
    <x v="133"/>
    <x v="0"/>
  </r>
  <r>
    <x v="0"/>
    <x v="15"/>
    <x v="15"/>
    <x v="10"/>
    <x v="10"/>
    <x v="10"/>
    <x v="0"/>
    <x v="79"/>
    <x v="161"/>
    <x v="88"/>
    <x v="199"/>
    <x v="58"/>
    <x v="69"/>
    <x v="0"/>
  </r>
  <r>
    <x v="0"/>
    <x v="15"/>
    <x v="15"/>
    <x v="0"/>
    <x v="0"/>
    <x v="0"/>
    <x v="1"/>
    <x v="81"/>
    <x v="162"/>
    <x v="36"/>
    <x v="200"/>
    <x v="58"/>
    <x v="69"/>
    <x v="0"/>
  </r>
  <r>
    <x v="0"/>
    <x v="15"/>
    <x v="15"/>
    <x v="1"/>
    <x v="1"/>
    <x v="1"/>
    <x v="2"/>
    <x v="106"/>
    <x v="163"/>
    <x v="72"/>
    <x v="201"/>
    <x v="58"/>
    <x v="69"/>
    <x v="0"/>
  </r>
  <r>
    <x v="0"/>
    <x v="15"/>
    <x v="15"/>
    <x v="11"/>
    <x v="11"/>
    <x v="11"/>
    <x v="3"/>
    <x v="121"/>
    <x v="127"/>
    <x v="81"/>
    <x v="202"/>
    <x v="61"/>
    <x v="138"/>
    <x v="0"/>
  </r>
  <r>
    <x v="0"/>
    <x v="15"/>
    <x v="15"/>
    <x v="3"/>
    <x v="3"/>
    <x v="3"/>
    <x v="3"/>
    <x v="121"/>
    <x v="127"/>
    <x v="80"/>
    <x v="203"/>
    <x v="58"/>
    <x v="69"/>
    <x v="0"/>
  </r>
  <r>
    <x v="0"/>
    <x v="15"/>
    <x v="15"/>
    <x v="47"/>
    <x v="47"/>
    <x v="47"/>
    <x v="3"/>
    <x v="121"/>
    <x v="127"/>
    <x v="37"/>
    <x v="204"/>
    <x v="58"/>
    <x v="69"/>
    <x v="0"/>
  </r>
  <r>
    <x v="0"/>
    <x v="15"/>
    <x v="15"/>
    <x v="13"/>
    <x v="13"/>
    <x v="13"/>
    <x v="6"/>
    <x v="122"/>
    <x v="108"/>
    <x v="54"/>
    <x v="53"/>
    <x v="43"/>
    <x v="139"/>
    <x v="0"/>
  </r>
  <r>
    <x v="0"/>
    <x v="15"/>
    <x v="15"/>
    <x v="34"/>
    <x v="34"/>
    <x v="34"/>
    <x v="6"/>
    <x v="122"/>
    <x v="108"/>
    <x v="37"/>
    <x v="204"/>
    <x v="60"/>
    <x v="0"/>
    <x v="0"/>
  </r>
  <r>
    <x v="0"/>
    <x v="15"/>
    <x v="15"/>
    <x v="2"/>
    <x v="2"/>
    <x v="2"/>
    <x v="6"/>
    <x v="122"/>
    <x v="108"/>
    <x v="78"/>
    <x v="195"/>
    <x v="58"/>
    <x v="69"/>
    <x v="0"/>
  </r>
  <r>
    <x v="0"/>
    <x v="15"/>
    <x v="15"/>
    <x v="6"/>
    <x v="6"/>
    <x v="6"/>
    <x v="6"/>
    <x v="122"/>
    <x v="108"/>
    <x v="102"/>
    <x v="205"/>
    <x v="59"/>
    <x v="140"/>
    <x v="0"/>
  </r>
  <r>
    <x v="0"/>
    <x v="15"/>
    <x v="15"/>
    <x v="8"/>
    <x v="8"/>
    <x v="8"/>
    <x v="10"/>
    <x v="123"/>
    <x v="164"/>
    <x v="102"/>
    <x v="205"/>
    <x v="61"/>
    <x v="138"/>
    <x v="0"/>
  </r>
  <r>
    <x v="0"/>
    <x v="15"/>
    <x v="15"/>
    <x v="14"/>
    <x v="14"/>
    <x v="14"/>
    <x v="10"/>
    <x v="123"/>
    <x v="164"/>
    <x v="79"/>
    <x v="206"/>
    <x v="59"/>
    <x v="140"/>
    <x v="0"/>
  </r>
  <r>
    <x v="0"/>
    <x v="15"/>
    <x v="15"/>
    <x v="21"/>
    <x v="21"/>
    <x v="21"/>
    <x v="12"/>
    <x v="124"/>
    <x v="121"/>
    <x v="81"/>
    <x v="202"/>
    <x v="58"/>
    <x v="69"/>
    <x v="0"/>
  </r>
  <r>
    <x v="0"/>
    <x v="15"/>
    <x v="15"/>
    <x v="17"/>
    <x v="17"/>
    <x v="17"/>
    <x v="12"/>
    <x v="124"/>
    <x v="121"/>
    <x v="79"/>
    <x v="206"/>
    <x v="61"/>
    <x v="138"/>
    <x v="0"/>
  </r>
  <r>
    <x v="0"/>
    <x v="15"/>
    <x v="15"/>
    <x v="31"/>
    <x v="31"/>
    <x v="31"/>
    <x v="12"/>
    <x v="124"/>
    <x v="121"/>
    <x v="98"/>
    <x v="207"/>
    <x v="60"/>
    <x v="0"/>
    <x v="0"/>
  </r>
  <r>
    <x v="0"/>
    <x v="15"/>
    <x v="15"/>
    <x v="16"/>
    <x v="16"/>
    <x v="16"/>
    <x v="15"/>
    <x v="125"/>
    <x v="165"/>
    <x v="98"/>
    <x v="207"/>
    <x v="58"/>
    <x v="69"/>
    <x v="0"/>
  </r>
  <r>
    <x v="0"/>
    <x v="15"/>
    <x v="15"/>
    <x v="5"/>
    <x v="5"/>
    <x v="5"/>
    <x v="15"/>
    <x v="125"/>
    <x v="165"/>
    <x v="98"/>
    <x v="207"/>
    <x v="58"/>
    <x v="69"/>
    <x v="0"/>
  </r>
  <r>
    <x v="0"/>
    <x v="15"/>
    <x v="15"/>
    <x v="4"/>
    <x v="4"/>
    <x v="4"/>
    <x v="15"/>
    <x v="125"/>
    <x v="165"/>
    <x v="102"/>
    <x v="205"/>
    <x v="60"/>
    <x v="0"/>
    <x v="0"/>
  </r>
  <r>
    <x v="0"/>
    <x v="15"/>
    <x v="15"/>
    <x v="7"/>
    <x v="7"/>
    <x v="7"/>
    <x v="15"/>
    <x v="125"/>
    <x v="165"/>
    <x v="98"/>
    <x v="207"/>
    <x v="58"/>
    <x v="69"/>
    <x v="0"/>
  </r>
  <r>
    <x v="0"/>
    <x v="15"/>
    <x v="15"/>
    <x v="9"/>
    <x v="9"/>
    <x v="9"/>
    <x v="15"/>
    <x v="125"/>
    <x v="165"/>
    <x v="98"/>
    <x v="207"/>
    <x v="58"/>
    <x v="69"/>
    <x v="0"/>
  </r>
  <r>
    <x v="0"/>
    <x v="15"/>
    <x v="15"/>
    <x v="81"/>
    <x v="81"/>
    <x v="81"/>
    <x v="15"/>
    <x v="125"/>
    <x v="165"/>
    <x v="98"/>
    <x v="207"/>
    <x v="58"/>
    <x v="69"/>
    <x v="0"/>
  </r>
  <r>
    <x v="0"/>
    <x v="16"/>
    <x v="16"/>
    <x v="0"/>
    <x v="0"/>
    <x v="0"/>
    <x v="0"/>
    <x v="112"/>
    <x v="166"/>
    <x v="53"/>
    <x v="208"/>
    <x v="58"/>
    <x v="69"/>
    <x v="0"/>
  </r>
  <r>
    <x v="0"/>
    <x v="16"/>
    <x v="16"/>
    <x v="8"/>
    <x v="8"/>
    <x v="8"/>
    <x v="1"/>
    <x v="85"/>
    <x v="167"/>
    <x v="90"/>
    <x v="209"/>
    <x v="61"/>
    <x v="141"/>
    <x v="0"/>
  </r>
  <r>
    <x v="0"/>
    <x v="16"/>
    <x v="16"/>
    <x v="1"/>
    <x v="1"/>
    <x v="1"/>
    <x v="2"/>
    <x v="86"/>
    <x v="168"/>
    <x v="77"/>
    <x v="210"/>
    <x v="58"/>
    <x v="69"/>
    <x v="0"/>
  </r>
  <r>
    <x v="0"/>
    <x v="16"/>
    <x v="16"/>
    <x v="16"/>
    <x v="16"/>
    <x v="16"/>
    <x v="3"/>
    <x v="87"/>
    <x v="169"/>
    <x v="70"/>
    <x v="175"/>
    <x v="58"/>
    <x v="69"/>
    <x v="0"/>
  </r>
  <r>
    <x v="0"/>
    <x v="16"/>
    <x v="16"/>
    <x v="10"/>
    <x v="10"/>
    <x v="10"/>
    <x v="4"/>
    <x v="120"/>
    <x v="39"/>
    <x v="90"/>
    <x v="209"/>
    <x v="58"/>
    <x v="69"/>
    <x v="0"/>
  </r>
  <r>
    <x v="0"/>
    <x v="16"/>
    <x v="16"/>
    <x v="17"/>
    <x v="17"/>
    <x v="17"/>
    <x v="4"/>
    <x v="120"/>
    <x v="39"/>
    <x v="79"/>
    <x v="211"/>
    <x v="43"/>
    <x v="142"/>
    <x v="0"/>
  </r>
  <r>
    <x v="0"/>
    <x v="16"/>
    <x v="16"/>
    <x v="31"/>
    <x v="31"/>
    <x v="31"/>
    <x v="4"/>
    <x v="120"/>
    <x v="39"/>
    <x v="78"/>
    <x v="94"/>
    <x v="62"/>
    <x v="143"/>
    <x v="0"/>
  </r>
  <r>
    <x v="0"/>
    <x v="16"/>
    <x v="16"/>
    <x v="34"/>
    <x v="34"/>
    <x v="34"/>
    <x v="7"/>
    <x v="121"/>
    <x v="170"/>
    <x v="80"/>
    <x v="212"/>
    <x v="58"/>
    <x v="69"/>
    <x v="0"/>
  </r>
  <r>
    <x v="0"/>
    <x v="16"/>
    <x v="16"/>
    <x v="11"/>
    <x v="11"/>
    <x v="11"/>
    <x v="7"/>
    <x v="121"/>
    <x v="170"/>
    <x v="78"/>
    <x v="94"/>
    <x v="60"/>
    <x v="111"/>
    <x v="0"/>
  </r>
  <r>
    <x v="0"/>
    <x v="16"/>
    <x v="16"/>
    <x v="9"/>
    <x v="9"/>
    <x v="9"/>
    <x v="7"/>
    <x v="121"/>
    <x v="170"/>
    <x v="80"/>
    <x v="212"/>
    <x v="58"/>
    <x v="69"/>
    <x v="0"/>
  </r>
  <r>
    <x v="0"/>
    <x v="16"/>
    <x v="16"/>
    <x v="6"/>
    <x v="6"/>
    <x v="6"/>
    <x v="7"/>
    <x v="121"/>
    <x v="170"/>
    <x v="78"/>
    <x v="94"/>
    <x v="60"/>
    <x v="111"/>
    <x v="0"/>
  </r>
  <r>
    <x v="0"/>
    <x v="16"/>
    <x v="16"/>
    <x v="44"/>
    <x v="44"/>
    <x v="44"/>
    <x v="11"/>
    <x v="123"/>
    <x v="136"/>
    <x v="109"/>
    <x v="213"/>
    <x v="40"/>
    <x v="144"/>
    <x v="0"/>
  </r>
  <r>
    <x v="0"/>
    <x v="16"/>
    <x v="16"/>
    <x v="25"/>
    <x v="25"/>
    <x v="25"/>
    <x v="11"/>
    <x v="123"/>
    <x v="136"/>
    <x v="54"/>
    <x v="53"/>
    <x v="39"/>
    <x v="145"/>
    <x v="0"/>
  </r>
  <r>
    <x v="0"/>
    <x v="16"/>
    <x v="16"/>
    <x v="36"/>
    <x v="36"/>
    <x v="36"/>
    <x v="13"/>
    <x v="124"/>
    <x v="43"/>
    <x v="102"/>
    <x v="55"/>
    <x v="62"/>
    <x v="143"/>
    <x v="0"/>
  </r>
  <r>
    <x v="0"/>
    <x v="16"/>
    <x v="16"/>
    <x v="52"/>
    <x v="52"/>
    <x v="52"/>
    <x v="13"/>
    <x v="124"/>
    <x v="43"/>
    <x v="81"/>
    <x v="214"/>
    <x v="58"/>
    <x v="69"/>
    <x v="0"/>
  </r>
  <r>
    <x v="0"/>
    <x v="16"/>
    <x v="16"/>
    <x v="39"/>
    <x v="39"/>
    <x v="39"/>
    <x v="13"/>
    <x v="124"/>
    <x v="43"/>
    <x v="81"/>
    <x v="214"/>
    <x v="58"/>
    <x v="69"/>
    <x v="0"/>
  </r>
  <r>
    <x v="0"/>
    <x v="16"/>
    <x v="16"/>
    <x v="33"/>
    <x v="33"/>
    <x v="33"/>
    <x v="13"/>
    <x v="124"/>
    <x v="43"/>
    <x v="81"/>
    <x v="214"/>
    <x v="58"/>
    <x v="69"/>
    <x v="0"/>
  </r>
  <r>
    <x v="0"/>
    <x v="16"/>
    <x v="16"/>
    <x v="29"/>
    <x v="29"/>
    <x v="29"/>
    <x v="17"/>
    <x v="125"/>
    <x v="47"/>
    <x v="98"/>
    <x v="215"/>
    <x v="58"/>
    <x v="69"/>
    <x v="0"/>
  </r>
  <r>
    <x v="0"/>
    <x v="16"/>
    <x v="16"/>
    <x v="18"/>
    <x v="18"/>
    <x v="18"/>
    <x v="17"/>
    <x v="125"/>
    <x v="47"/>
    <x v="98"/>
    <x v="215"/>
    <x v="58"/>
    <x v="69"/>
    <x v="0"/>
  </r>
  <r>
    <x v="0"/>
    <x v="16"/>
    <x v="16"/>
    <x v="53"/>
    <x v="53"/>
    <x v="53"/>
    <x v="17"/>
    <x v="125"/>
    <x v="47"/>
    <x v="54"/>
    <x v="53"/>
    <x v="59"/>
    <x v="146"/>
    <x v="0"/>
  </r>
  <r>
    <x v="0"/>
    <x v="16"/>
    <x v="16"/>
    <x v="55"/>
    <x v="55"/>
    <x v="55"/>
    <x v="17"/>
    <x v="125"/>
    <x v="47"/>
    <x v="98"/>
    <x v="215"/>
    <x v="58"/>
    <x v="69"/>
    <x v="0"/>
  </r>
  <r>
    <x v="0"/>
    <x v="16"/>
    <x v="16"/>
    <x v="5"/>
    <x v="5"/>
    <x v="5"/>
    <x v="17"/>
    <x v="125"/>
    <x v="47"/>
    <x v="79"/>
    <x v="211"/>
    <x v="62"/>
    <x v="143"/>
    <x v="0"/>
  </r>
  <r>
    <x v="0"/>
    <x v="16"/>
    <x v="16"/>
    <x v="82"/>
    <x v="82"/>
    <x v="82"/>
    <x v="17"/>
    <x v="125"/>
    <x v="47"/>
    <x v="54"/>
    <x v="53"/>
    <x v="58"/>
    <x v="69"/>
    <x v="2"/>
  </r>
  <r>
    <x v="0"/>
    <x v="17"/>
    <x v="17"/>
    <x v="13"/>
    <x v="13"/>
    <x v="13"/>
    <x v="0"/>
    <x v="124"/>
    <x v="101"/>
    <x v="54"/>
    <x v="53"/>
    <x v="40"/>
    <x v="147"/>
    <x v="0"/>
  </r>
  <r>
    <x v="0"/>
    <x v="17"/>
    <x v="17"/>
    <x v="8"/>
    <x v="8"/>
    <x v="8"/>
    <x v="1"/>
    <x v="126"/>
    <x v="171"/>
    <x v="79"/>
    <x v="216"/>
    <x v="60"/>
    <x v="148"/>
    <x v="0"/>
  </r>
  <r>
    <x v="0"/>
    <x v="17"/>
    <x v="17"/>
    <x v="0"/>
    <x v="0"/>
    <x v="0"/>
    <x v="1"/>
    <x v="126"/>
    <x v="171"/>
    <x v="102"/>
    <x v="217"/>
    <x v="58"/>
    <x v="69"/>
    <x v="0"/>
  </r>
  <r>
    <x v="0"/>
    <x v="17"/>
    <x v="17"/>
    <x v="73"/>
    <x v="73"/>
    <x v="73"/>
    <x v="3"/>
    <x v="127"/>
    <x v="172"/>
    <x v="79"/>
    <x v="216"/>
    <x v="58"/>
    <x v="69"/>
    <x v="0"/>
  </r>
  <r>
    <x v="0"/>
    <x v="17"/>
    <x v="17"/>
    <x v="31"/>
    <x v="31"/>
    <x v="31"/>
    <x v="3"/>
    <x v="127"/>
    <x v="172"/>
    <x v="54"/>
    <x v="53"/>
    <x v="62"/>
    <x v="149"/>
    <x v="0"/>
  </r>
  <r>
    <x v="0"/>
    <x v="17"/>
    <x v="17"/>
    <x v="4"/>
    <x v="4"/>
    <x v="4"/>
    <x v="3"/>
    <x v="127"/>
    <x v="172"/>
    <x v="79"/>
    <x v="216"/>
    <x v="58"/>
    <x v="69"/>
    <x v="0"/>
  </r>
  <r>
    <x v="0"/>
    <x v="17"/>
    <x v="17"/>
    <x v="83"/>
    <x v="79"/>
    <x v="83"/>
    <x v="6"/>
    <x v="128"/>
    <x v="84"/>
    <x v="54"/>
    <x v="53"/>
    <x v="60"/>
    <x v="148"/>
    <x v="0"/>
  </r>
  <r>
    <x v="0"/>
    <x v="17"/>
    <x v="17"/>
    <x v="36"/>
    <x v="36"/>
    <x v="36"/>
    <x v="6"/>
    <x v="128"/>
    <x v="84"/>
    <x v="54"/>
    <x v="53"/>
    <x v="60"/>
    <x v="148"/>
    <x v="0"/>
  </r>
  <r>
    <x v="0"/>
    <x v="17"/>
    <x v="17"/>
    <x v="51"/>
    <x v="51"/>
    <x v="51"/>
    <x v="6"/>
    <x v="128"/>
    <x v="84"/>
    <x v="54"/>
    <x v="53"/>
    <x v="60"/>
    <x v="148"/>
    <x v="0"/>
  </r>
  <r>
    <x v="0"/>
    <x v="17"/>
    <x v="17"/>
    <x v="28"/>
    <x v="28"/>
    <x v="28"/>
    <x v="6"/>
    <x v="128"/>
    <x v="84"/>
    <x v="109"/>
    <x v="218"/>
    <x v="58"/>
    <x v="69"/>
    <x v="0"/>
  </r>
  <r>
    <x v="0"/>
    <x v="17"/>
    <x v="17"/>
    <x v="29"/>
    <x v="29"/>
    <x v="29"/>
    <x v="6"/>
    <x v="128"/>
    <x v="84"/>
    <x v="109"/>
    <x v="218"/>
    <x v="58"/>
    <x v="69"/>
    <x v="0"/>
  </r>
  <r>
    <x v="0"/>
    <x v="17"/>
    <x v="17"/>
    <x v="38"/>
    <x v="38"/>
    <x v="38"/>
    <x v="6"/>
    <x v="128"/>
    <x v="84"/>
    <x v="54"/>
    <x v="53"/>
    <x v="60"/>
    <x v="148"/>
    <x v="0"/>
  </r>
  <r>
    <x v="0"/>
    <x v="17"/>
    <x v="17"/>
    <x v="18"/>
    <x v="18"/>
    <x v="18"/>
    <x v="6"/>
    <x v="128"/>
    <x v="84"/>
    <x v="109"/>
    <x v="218"/>
    <x v="58"/>
    <x v="69"/>
    <x v="0"/>
  </r>
  <r>
    <x v="0"/>
    <x v="17"/>
    <x v="17"/>
    <x v="21"/>
    <x v="21"/>
    <x v="21"/>
    <x v="6"/>
    <x v="128"/>
    <x v="84"/>
    <x v="109"/>
    <x v="218"/>
    <x v="58"/>
    <x v="69"/>
    <x v="0"/>
  </r>
  <r>
    <x v="0"/>
    <x v="17"/>
    <x v="17"/>
    <x v="84"/>
    <x v="83"/>
    <x v="84"/>
    <x v="6"/>
    <x v="128"/>
    <x v="84"/>
    <x v="54"/>
    <x v="53"/>
    <x v="60"/>
    <x v="148"/>
    <x v="0"/>
  </r>
  <r>
    <x v="0"/>
    <x v="17"/>
    <x v="17"/>
    <x v="58"/>
    <x v="58"/>
    <x v="58"/>
    <x v="6"/>
    <x v="128"/>
    <x v="84"/>
    <x v="109"/>
    <x v="218"/>
    <x v="58"/>
    <x v="69"/>
    <x v="0"/>
  </r>
  <r>
    <x v="0"/>
    <x v="17"/>
    <x v="17"/>
    <x v="85"/>
    <x v="84"/>
    <x v="85"/>
    <x v="6"/>
    <x v="128"/>
    <x v="84"/>
    <x v="54"/>
    <x v="53"/>
    <x v="58"/>
    <x v="69"/>
    <x v="0"/>
  </r>
  <r>
    <x v="0"/>
    <x v="17"/>
    <x v="17"/>
    <x v="77"/>
    <x v="77"/>
    <x v="77"/>
    <x v="6"/>
    <x v="128"/>
    <x v="84"/>
    <x v="54"/>
    <x v="53"/>
    <x v="60"/>
    <x v="148"/>
    <x v="0"/>
  </r>
  <r>
    <x v="0"/>
    <x v="17"/>
    <x v="17"/>
    <x v="39"/>
    <x v="39"/>
    <x v="39"/>
    <x v="6"/>
    <x v="128"/>
    <x v="84"/>
    <x v="109"/>
    <x v="218"/>
    <x v="58"/>
    <x v="69"/>
    <x v="0"/>
  </r>
  <r>
    <x v="0"/>
    <x v="17"/>
    <x v="17"/>
    <x v="34"/>
    <x v="34"/>
    <x v="34"/>
    <x v="6"/>
    <x v="128"/>
    <x v="84"/>
    <x v="54"/>
    <x v="53"/>
    <x v="60"/>
    <x v="148"/>
    <x v="0"/>
  </r>
  <r>
    <x v="0"/>
    <x v="17"/>
    <x v="17"/>
    <x v="14"/>
    <x v="14"/>
    <x v="14"/>
    <x v="6"/>
    <x v="128"/>
    <x v="84"/>
    <x v="109"/>
    <x v="218"/>
    <x v="58"/>
    <x v="69"/>
    <x v="0"/>
  </r>
  <r>
    <x v="0"/>
    <x v="17"/>
    <x v="17"/>
    <x v="10"/>
    <x v="10"/>
    <x v="10"/>
    <x v="6"/>
    <x v="128"/>
    <x v="84"/>
    <x v="109"/>
    <x v="218"/>
    <x v="58"/>
    <x v="69"/>
    <x v="0"/>
  </r>
  <r>
    <x v="0"/>
    <x v="17"/>
    <x v="17"/>
    <x v="12"/>
    <x v="12"/>
    <x v="12"/>
    <x v="6"/>
    <x v="128"/>
    <x v="84"/>
    <x v="54"/>
    <x v="53"/>
    <x v="60"/>
    <x v="148"/>
    <x v="0"/>
  </r>
  <r>
    <x v="0"/>
    <x v="17"/>
    <x v="17"/>
    <x v="17"/>
    <x v="17"/>
    <x v="17"/>
    <x v="6"/>
    <x v="128"/>
    <x v="84"/>
    <x v="109"/>
    <x v="218"/>
    <x v="58"/>
    <x v="69"/>
    <x v="0"/>
  </r>
  <r>
    <x v="0"/>
    <x v="17"/>
    <x v="17"/>
    <x v="86"/>
    <x v="85"/>
    <x v="86"/>
    <x v="6"/>
    <x v="128"/>
    <x v="84"/>
    <x v="54"/>
    <x v="53"/>
    <x v="60"/>
    <x v="148"/>
    <x v="0"/>
  </r>
  <r>
    <x v="0"/>
    <x v="17"/>
    <x v="17"/>
    <x v="24"/>
    <x v="24"/>
    <x v="24"/>
    <x v="6"/>
    <x v="128"/>
    <x v="84"/>
    <x v="54"/>
    <x v="53"/>
    <x v="60"/>
    <x v="148"/>
    <x v="0"/>
  </r>
  <r>
    <x v="0"/>
    <x v="17"/>
    <x v="17"/>
    <x v="50"/>
    <x v="50"/>
    <x v="50"/>
    <x v="6"/>
    <x v="128"/>
    <x v="84"/>
    <x v="54"/>
    <x v="53"/>
    <x v="60"/>
    <x v="148"/>
    <x v="0"/>
  </r>
  <r>
    <x v="0"/>
    <x v="17"/>
    <x v="17"/>
    <x v="1"/>
    <x v="1"/>
    <x v="1"/>
    <x v="6"/>
    <x v="128"/>
    <x v="84"/>
    <x v="109"/>
    <x v="218"/>
    <x v="58"/>
    <x v="69"/>
    <x v="0"/>
  </r>
  <r>
    <x v="0"/>
    <x v="17"/>
    <x v="17"/>
    <x v="87"/>
    <x v="86"/>
    <x v="87"/>
    <x v="6"/>
    <x v="128"/>
    <x v="84"/>
    <x v="54"/>
    <x v="53"/>
    <x v="60"/>
    <x v="148"/>
    <x v="0"/>
  </r>
  <r>
    <x v="0"/>
    <x v="17"/>
    <x v="17"/>
    <x v="41"/>
    <x v="41"/>
    <x v="41"/>
    <x v="6"/>
    <x v="128"/>
    <x v="84"/>
    <x v="109"/>
    <x v="218"/>
    <x v="58"/>
    <x v="69"/>
    <x v="0"/>
  </r>
  <r>
    <x v="0"/>
    <x v="17"/>
    <x v="17"/>
    <x v="88"/>
    <x v="87"/>
    <x v="88"/>
    <x v="6"/>
    <x v="128"/>
    <x v="84"/>
    <x v="54"/>
    <x v="53"/>
    <x v="58"/>
    <x v="69"/>
    <x v="0"/>
  </r>
  <r>
    <x v="0"/>
    <x v="17"/>
    <x v="17"/>
    <x v="71"/>
    <x v="71"/>
    <x v="71"/>
    <x v="6"/>
    <x v="128"/>
    <x v="84"/>
    <x v="109"/>
    <x v="218"/>
    <x v="58"/>
    <x v="69"/>
    <x v="0"/>
  </r>
  <r>
    <x v="0"/>
    <x v="17"/>
    <x v="17"/>
    <x v="7"/>
    <x v="7"/>
    <x v="7"/>
    <x v="6"/>
    <x v="128"/>
    <x v="84"/>
    <x v="109"/>
    <x v="218"/>
    <x v="58"/>
    <x v="69"/>
    <x v="0"/>
  </r>
  <r>
    <x v="0"/>
    <x v="17"/>
    <x v="17"/>
    <x v="25"/>
    <x v="25"/>
    <x v="25"/>
    <x v="6"/>
    <x v="128"/>
    <x v="84"/>
    <x v="54"/>
    <x v="53"/>
    <x v="60"/>
    <x v="148"/>
    <x v="0"/>
  </r>
  <r>
    <x v="0"/>
    <x v="17"/>
    <x v="17"/>
    <x v="80"/>
    <x v="80"/>
    <x v="80"/>
    <x v="6"/>
    <x v="128"/>
    <x v="84"/>
    <x v="54"/>
    <x v="53"/>
    <x v="60"/>
    <x v="148"/>
    <x v="0"/>
  </r>
  <r>
    <x v="0"/>
    <x v="17"/>
    <x v="17"/>
    <x v="47"/>
    <x v="47"/>
    <x v="47"/>
    <x v="6"/>
    <x v="128"/>
    <x v="84"/>
    <x v="54"/>
    <x v="53"/>
    <x v="60"/>
    <x v="148"/>
    <x v="0"/>
  </r>
  <r>
    <x v="0"/>
    <x v="17"/>
    <x v="17"/>
    <x v="6"/>
    <x v="6"/>
    <x v="6"/>
    <x v="6"/>
    <x v="128"/>
    <x v="84"/>
    <x v="109"/>
    <x v="218"/>
    <x v="58"/>
    <x v="69"/>
    <x v="0"/>
  </r>
  <r>
    <x v="0"/>
    <x v="18"/>
    <x v="18"/>
    <x v="0"/>
    <x v="0"/>
    <x v="0"/>
    <x v="0"/>
    <x v="79"/>
    <x v="173"/>
    <x v="88"/>
    <x v="38"/>
    <x v="58"/>
    <x v="69"/>
    <x v="0"/>
  </r>
  <r>
    <x v="0"/>
    <x v="18"/>
    <x v="18"/>
    <x v="1"/>
    <x v="1"/>
    <x v="1"/>
    <x v="1"/>
    <x v="118"/>
    <x v="174"/>
    <x v="63"/>
    <x v="219"/>
    <x v="58"/>
    <x v="69"/>
    <x v="0"/>
  </r>
  <r>
    <x v="0"/>
    <x v="18"/>
    <x v="18"/>
    <x v="2"/>
    <x v="2"/>
    <x v="2"/>
    <x v="2"/>
    <x v="86"/>
    <x v="175"/>
    <x v="78"/>
    <x v="179"/>
    <x v="59"/>
    <x v="150"/>
    <x v="0"/>
  </r>
  <r>
    <x v="0"/>
    <x v="18"/>
    <x v="18"/>
    <x v="10"/>
    <x v="10"/>
    <x v="10"/>
    <x v="3"/>
    <x v="87"/>
    <x v="176"/>
    <x v="90"/>
    <x v="220"/>
    <x v="60"/>
    <x v="151"/>
    <x v="0"/>
  </r>
  <r>
    <x v="0"/>
    <x v="18"/>
    <x v="18"/>
    <x v="6"/>
    <x v="6"/>
    <x v="6"/>
    <x v="3"/>
    <x v="87"/>
    <x v="176"/>
    <x v="37"/>
    <x v="9"/>
    <x v="59"/>
    <x v="150"/>
    <x v="0"/>
  </r>
  <r>
    <x v="0"/>
    <x v="18"/>
    <x v="18"/>
    <x v="12"/>
    <x v="12"/>
    <x v="12"/>
    <x v="5"/>
    <x v="121"/>
    <x v="177"/>
    <x v="102"/>
    <x v="14"/>
    <x v="40"/>
    <x v="152"/>
    <x v="0"/>
  </r>
  <r>
    <x v="0"/>
    <x v="18"/>
    <x v="18"/>
    <x v="25"/>
    <x v="25"/>
    <x v="25"/>
    <x v="5"/>
    <x v="121"/>
    <x v="177"/>
    <x v="54"/>
    <x v="53"/>
    <x v="37"/>
    <x v="153"/>
    <x v="0"/>
  </r>
  <r>
    <x v="0"/>
    <x v="18"/>
    <x v="18"/>
    <x v="21"/>
    <x v="21"/>
    <x v="21"/>
    <x v="7"/>
    <x v="122"/>
    <x v="5"/>
    <x v="109"/>
    <x v="221"/>
    <x v="39"/>
    <x v="154"/>
    <x v="0"/>
  </r>
  <r>
    <x v="0"/>
    <x v="18"/>
    <x v="18"/>
    <x v="17"/>
    <x v="17"/>
    <x v="17"/>
    <x v="7"/>
    <x v="122"/>
    <x v="5"/>
    <x v="37"/>
    <x v="9"/>
    <x v="60"/>
    <x v="151"/>
    <x v="0"/>
  </r>
  <r>
    <x v="0"/>
    <x v="18"/>
    <x v="18"/>
    <x v="3"/>
    <x v="3"/>
    <x v="3"/>
    <x v="7"/>
    <x v="122"/>
    <x v="5"/>
    <x v="37"/>
    <x v="9"/>
    <x v="60"/>
    <x v="151"/>
    <x v="0"/>
  </r>
  <r>
    <x v="0"/>
    <x v="18"/>
    <x v="18"/>
    <x v="7"/>
    <x v="7"/>
    <x v="7"/>
    <x v="7"/>
    <x v="122"/>
    <x v="5"/>
    <x v="81"/>
    <x v="189"/>
    <x v="60"/>
    <x v="151"/>
    <x v="2"/>
  </r>
  <r>
    <x v="0"/>
    <x v="18"/>
    <x v="18"/>
    <x v="13"/>
    <x v="13"/>
    <x v="13"/>
    <x v="11"/>
    <x v="123"/>
    <x v="60"/>
    <x v="54"/>
    <x v="53"/>
    <x v="39"/>
    <x v="154"/>
    <x v="0"/>
  </r>
  <r>
    <x v="0"/>
    <x v="18"/>
    <x v="18"/>
    <x v="8"/>
    <x v="8"/>
    <x v="8"/>
    <x v="11"/>
    <x v="123"/>
    <x v="60"/>
    <x v="79"/>
    <x v="222"/>
    <x v="59"/>
    <x v="150"/>
    <x v="0"/>
  </r>
  <r>
    <x v="0"/>
    <x v="18"/>
    <x v="18"/>
    <x v="34"/>
    <x v="34"/>
    <x v="34"/>
    <x v="11"/>
    <x v="123"/>
    <x v="60"/>
    <x v="81"/>
    <x v="189"/>
    <x v="60"/>
    <x v="151"/>
    <x v="0"/>
  </r>
  <r>
    <x v="0"/>
    <x v="18"/>
    <x v="18"/>
    <x v="14"/>
    <x v="14"/>
    <x v="14"/>
    <x v="11"/>
    <x v="123"/>
    <x v="60"/>
    <x v="81"/>
    <x v="189"/>
    <x v="60"/>
    <x v="151"/>
    <x v="0"/>
  </r>
  <r>
    <x v="0"/>
    <x v="18"/>
    <x v="18"/>
    <x v="15"/>
    <x v="15"/>
    <x v="15"/>
    <x v="11"/>
    <x v="123"/>
    <x v="60"/>
    <x v="81"/>
    <x v="189"/>
    <x v="60"/>
    <x v="151"/>
    <x v="0"/>
  </r>
  <r>
    <x v="0"/>
    <x v="18"/>
    <x v="18"/>
    <x v="9"/>
    <x v="9"/>
    <x v="9"/>
    <x v="11"/>
    <x v="123"/>
    <x v="60"/>
    <x v="37"/>
    <x v="9"/>
    <x v="58"/>
    <x v="69"/>
    <x v="0"/>
  </r>
  <r>
    <x v="0"/>
    <x v="18"/>
    <x v="18"/>
    <x v="18"/>
    <x v="18"/>
    <x v="18"/>
    <x v="17"/>
    <x v="124"/>
    <x v="63"/>
    <x v="109"/>
    <x v="221"/>
    <x v="59"/>
    <x v="150"/>
    <x v="0"/>
  </r>
  <r>
    <x v="0"/>
    <x v="18"/>
    <x v="18"/>
    <x v="22"/>
    <x v="22"/>
    <x v="22"/>
    <x v="17"/>
    <x v="124"/>
    <x v="63"/>
    <x v="98"/>
    <x v="120"/>
    <x v="60"/>
    <x v="151"/>
    <x v="0"/>
  </r>
  <r>
    <x v="0"/>
    <x v="18"/>
    <x v="18"/>
    <x v="33"/>
    <x v="33"/>
    <x v="33"/>
    <x v="17"/>
    <x v="124"/>
    <x v="63"/>
    <x v="102"/>
    <x v="14"/>
    <x v="62"/>
    <x v="155"/>
    <x v="0"/>
  </r>
  <r>
    <x v="0"/>
    <x v="18"/>
    <x v="18"/>
    <x v="5"/>
    <x v="5"/>
    <x v="5"/>
    <x v="17"/>
    <x v="124"/>
    <x v="63"/>
    <x v="98"/>
    <x v="120"/>
    <x v="60"/>
    <x v="151"/>
    <x v="0"/>
  </r>
  <r>
    <x v="0"/>
    <x v="18"/>
    <x v="18"/>
    <x v="24"/>
    <x v="24"/>
    <x v="24"/>
    <x v="17"/>
    <x v="124"/>
    <x v="63"/>
    <x v="81"/>
    <x v="189"/>
    <x v="58"/>
    <x v="69"/>
    <x v="0"/>
  </r>
  <r>
    <x v="0"/>
    <x v="19"/>
    <x v="19"/>
    <x v="0"/>
    <x v="0"/>
    <x v="0"/>
    <x v="0"/>
    <x v="106"/>
    <x v="178"/>
    <x v="72"/>
    <x v="223"/>
    <x v="58"/>
    <x v="69"/>
    <x v="0"/>
  </r>
  <r>
    <x v="0"/>
    <x v="19"/>
    <x v="19"/>
    <x v="1"/>
    <x v="1"/>
    <x v="1"/>
    <x v="1"/>
    <x v="85"/>
    <x v="179"/>
    <x v="99"/>
    <x v="224"/>
    <x v="58"/>
    <x v="69"/>
    <x v="0"/>
  </r>
  <r>
    <x v="0"/>
    <x v="19"/>
    <x v="19"/>
    <x v="3"/>
    <x v="3"/>
    <x v="3"/>
    <x v="2"/>
    <x v="87"/>
    <x v="180"/>
    <x v="70"/>
    <x v="225"/>
    <x v="58"/>
    <x v="69"/>
    <x v="0"/>
  </r>
  <r>
    <x v="0"/>
    <x v="19"/>
    <x v="19"/>
    <x v="8"/>
    <x v="8"/>
    <x v="8"/>
    <x v="3"/>
    <x v="123"/>
    <x v="181"/>
    <x v="98"/>
    <x v="168"/>
    <x v="62"/>
    <x v="156"/>
    <x v="0"/>
  </r>
  <r>
    <x v="0"/>
    <x v="19"/>
    <x v="19"/>
    <x v="14"/>
    <x v="14"/>
    <x v="14"/>
    <x v="3"/>
    <x v="123"/>
    <x v="181"/>
    <x v="37"/>
    <x v="226"/>
    <x v="58"/>
    <x v="69"/>
    <x v="0"/>
  </r>
  <r>
    <x v="0"/>
    <x v="19"/>
    <x v="19"/>
    <x v="11"/>
    <x v="11"/>
    <x v="11"/>
    <x v="3"/>
    <x v="123"/>
    <x v="181"/>
    <x v="102"/>
    <x v="227"/>
    <x v="61"/>
    <x v="146"/>
    <x v="0"/>
  </r>
  <r>
    <x v="0"/>
    <x v="19"/>
    <x v="19"/>
    <x v="2"/>
    <x v="2"/>
    <x v="2"/>
    <x v="3"/>
    <x v="123"/>
    <x v="181"/>
    <x v="81"/>
    <x v="228"/>
    <x v="60"/>
    <x v="157"/>
    <x v="0"/>
  </r>
  <r>
    <x v="0"/>
    <x v="19"/>
    <x v="19"/>
    <x v="31"/>
    <x v="31"/>
    <x v="31"/>
    <x v="3"/>
    <x v="123"/>
    <x v="181"/>
    <x v="98"/>
    <x v="168"/>
    <x v="62"/>
    <x v="156"/>
    <x v="0"/>
  </r>
  <r>
    <x v="0"/>
    <x v="19"/>
    <x v="19"/>
    <x v="6"/>
    <x v="6"/>
    <x v="6"/>
    <x v="3"/>
    <x v="123"/>
    <x v="181"/>
    <x v="37"/>
    <x v="226"/>
    <x v="58"/>
    <x v="69"/>
    <x v="0"/>
  </r>
  <r>
    <x v="0"/>
    <x v="19"/>
    <x v="19"/>
    <x v="13"/>
    <x v="13"/>
    <x v="13"/>
    <x v="9"/>
    <x v="124"/>
    <x v="182"/>
    <x v="54"/>
    <x v="53"/>
    <x v="40"/>
    <x v="158"/>
    <x v="0"/>
  </r>
  <r>
    <x v="0"/>
    <x v="19"/>
    <x v="19"/>
    <x v="21"/>
    <x v="21"/>
    <x v="21"/>
    <x v="9"/>
    <x v="124"/>
    <x v="182"/>
    <x v="79"/>
    <x v="146"/>
    <x v="61"/>
    <x v="146"/>
    <x v="0"/>
  </r>
  <r>
    <x v="0"/>
    <x v="19"/>
    <x v="19"/>
    <x v="63"/>
    <x v="63"/>
    <x v="63"/>
    <x v="9"/>
    <x v="124"/>
    <x v="182"/>
    <x v="98"/>
    <x v="168"/>
    <x v="60"/>
    <x v="157"/>
    <x v="0"/>
  </r>
  <r>
    <x v="0"/>
    <x v="19"/>
    <x v="19"/>
    <x v="19"/>
    <x v="19"/>
    <x v="19"/>
    <x v="9"/>
    <x v="124"/>
    <x v="182"/>
    <x v="109"/>
    <x v="229"/>
    <x v="59"/>
    <x v="159"/>
    <x v="0"/>
  </r>
  <r>
    <x v="0"/>
    <x v="19"/>
    <x v="19"/>
    <x v="17"/>
    <x v="17"/>
    <x v="17"/>
    <x v="9"/>
    <x v="124"/>
    <x v="182"/>
    <x v="98"/>
    <x v="168"/>
    <x v="60"/>
    <x v="157"/>
    <x v="0"/>
  </r>
  <r>
    <x v="0"/>
    <x v="19"/>
    <x v="19"/>
    <x v="4"/>
    <x v="4"/>
    <x v="4"/>
    <x v="9"/>
    <x v="124"/>
    <x v="182"/>
    <x v="81"/>
    <x v="228"/>
    <x v="58"/>
    <x v="69"/>
    <x v="0"/>
  </r>
  <r>
    <x v="0"/>
    <x v="19"/>
    <x v="19"/>
    <x v="24"/>
    <x v="24"/>
    <x v="24"/>
    <x v="9"/>
    <x v="124"/>
    <x v="182"/>
    <x v="81"/>
    <x v="228"/>
    <x v="58"/>
    <x v="69"/>
    <x v="0"/>
  </r>
  <r>
    <x v="0"/>
    <x v="19"/>
    <x v="19"/>
    <x v="57"/>
    <x v="57"/>
    <x v="57"/>
    <x v="16"/>
    <x v="125"/>
    <x v="183"/>
    <x v="102"/>
    <x v="227"/>
    <x v="60"/>
    <x v="157"/>
    <x v="0"/>
  </r>
  <r>
    <x v="0"/>
    <x v="19"/>
    <x v="19"/>
    <x v="34"/>
    <x v="34"/>
    <x v="34"/>
    <x v="16"/>
    <x v="125"/>
    <x v="183"/>
    <x v="98"/>
    <x v="168"/>
    <x v="58"/>
    <x v="69"/>
    <x v="0"/>
  </r>
  <r>
    <x v="0"/>
    <x v="19"/>
    <x v="19"/>
    <x v="9"/>
    <x v="9"/>
    <x v="9"/>
    <x v="16"/>
    <x v="125"/>
    <x v="183"/>
    <x v="98"/>
    <x v="168"/>
    <x v="58"/>
    <x v="69"/>
    <x v="0"/>
  </r>
  <r>
    <x v="0"/>
    <x v="19"/>
    <x v="19"/>
    <x v="29"/>
    <x v="29"/>
    <x v="29"/>
    <x v="19"/>
    <x v="126"/>
    <x v="111"/>
    <x v="102"/>
    <x v="227"/>
    <x v="58"/>
    <x v="69"/>
    <x v="0"/>
  </r>
  <r>
    <x v="0"/>
    <x v="19"/>
    <x v="19"/>
    <x v="18"/>
    <x v="18"/>
    <x v="18"/>
    <x v="19"/>
    <x v="126"/>
    <x v="111"/>
    <x v="109"/>
    <x v="229"/>
    <x v="62"/>
    <x v="156"/>
    <x v="0"/>
  </r>
  <r>
    <x v="0"/>
    <x v="19"/>
    <x v="19"/>
    <x v="44"/>
    <x v="44"/>
    <x v="44"/>
    <x v="19"/>
    <x v="126"/>
    <x v="111"/>
    <x v="79"/>
    <x v="146"/>
    <x v="60"/>
    <x v="157"/>
    <x v="0"/>
  </r>
  <r>
    <x v="0"/>
    <x v="19"/>
    <x v="19"/>
    <x v="89"/>
    <x v="88"/>
    <x v="89"/>
    <x v="19"/>
    <x v="126"/>
    <x v="111"/>
    <x v="102"/>
    <x v="227"/>
    <x v="58"/>
    <x v="69"/>
    <x v="0"/>
  </r>
  <r>
    <x v="0"/>
    <x v="19"/>
    <x v="19"/>
    <x v="40"/>
    <x v="40"/>
    <x v="40"/>
    <x v="19"/>
    <x v="126"/>
    <x v="111"/>
    <x v="102"/>
    <x v="227"/>
    <x v="58"/>
    <x v="69"/>
    <x v="0"/>
  </r>
  <r>
    <x v="0"/>
    <x v="19"/>
    <x v="19"/>
    <x v="32"/>
    <x v="32"/>
    <x v="32"/>
    <x v="19"/>
    <x v="126"/>
    <x v="111"/>
    <x v="102"/>
    <x v="227"/>
    <x v="58"/>
    <x v="69"/>
    <x v="0"/>
  </r>
  <r>
    <x v="0"/>
    <x v="20"/>
    <x v="20"/>
    <x v="2"/>
    <x v="2"/>
    <x v="2"/>
    <x v="0"/>
    <x v="120"/>
    <x v="184"/>
    <x v="109"/>
    <x v="230"/>
    <x v="43"/>
    <x v="160"/>
    <x v="0"/>
  </r>
  <r>
    <x v="0"/>
    <x v="20"/>
    <x v="20"/>
    <x v="4"/>
    <x v="4"/>
    <x v="4"/>
    <x v="1"/>
    <x v="121"/>
    <x v="185"/>
    <x v="80"/>
    <x v="56"/>
    <x v="58"/>
    <x v="69"/>
    <x v="0"/>
  </r>
  <r>
    <x v="0"/>
    <x v="20"/>
    <x v="20"/>
    <x v="0"/>
    <x v="0"/>
    <x v="0"/>
    <x v="1"/>
    <x v="121"/>
    <x v="185"/>
    <x v="80"/>
    <x v="56"/>
    <x v="58"/>
    <x v="69"/>
    <x v="0"/>
  </r>
  <r>
    <x v="0"/>
    <x v="20"/>
    <x v="20"/>
    <x v="1"/>
    <x v="1"/>
    <x v="1"/>
    <x v="3"/>
    <x v="123"/>
    <x v="186"/>
    <x v="37"/>
    <x v="107"/>
    <x v="58"/>
    <x v="69"/>
    <x v="0"/>
  </r>
  <r>
    <x v="0"/>
    <x v="20"/>
    <x v="20"/>
    <x v="52"/>
    <x v="52"/>
    <x v="52"/>
    <x v="4"/>
    <x v="125"/>
    <x v="187"/>
    <x v="102"/>
    <x v="231"/>
    <x v="60"/>
    <x v="161"/>
    <x v="0"/>
  </r>
  <r>
    <x v="0"/>
    <x v="20"/>
    <x v="20"/>
    <x v="18"/>
    <x v="18"/>
    <x v="18"/>
    <x v="4"/>
    <x v="125"/>
    <x v="187"/>
    <x v="79"/>
    <x v="126"/>
    <x v="62"/>
    <x v="162"/>
    <x v="0"/>
  </r>
  <r>
    <x v="0"/>
    <x v="20"/>
    <x v="20"/>
    <x v="13"/>
    <x v="13"/>
    <x v="13"/>
    <x v="6"/>
    <x v="126"/>
    <x v="188"/>
    <x v="109"/>
    <x v="230"/>
    <x v="62"/>
    <x v="162"/>
    <x v="0"/>
  </r>
  <r>
    <x v="0"/>
    <x v="20"/>
    <x v="20"/>
    <x v="33"/>
    <x v="33"/>
    <x v="33"/>
    <x v="6"/>
    <x v="126"/>
    <x v="188"/>
    <x v="102"/>
    <x v="231"/>
    <x v="58"/>
    <x v="69"/>
    <x v="0"/>
  </r>
  <r>
    <x v="0"/>
    <x v="20"/>
    <x v="20"/>
    <x v="11"/>
    <x v="11"/>
    <x v="11"/>
    <x v="6"/>
    <x v="126"/>
    <x v="188"/>
    <x v="79"/>
    <x v="126"/>
    <x v="60"/>
    <x v="161"/>
    <x v="0"/>
  </r>
  <r>
    <x v="0"/>
    <x v="20"/>
    <x v="20"/>
    <x v="15"/>
    <x v="15"/>
    <x v="15"/>
    <x v="6"/>
    <x v="126"/>
    <x v="188"/>
    <x v="102"/>
    <x v="231"/>
    <x v="58"/>
    <x v="69"/>
    <x v="0"/>
  </r>
  <r>
    <x v="0"/>
    <x v="20"/>
    <x v="20"/>
    <x v="32"/>
    <x v="32"/>
    <x v="32"/>
    <x v="6"/>
    <x v="126"/>
    <x v="188"/>
    <x v="79"/>
    <x v="126"/>
    <x v="60"/>
    <x v="161"/>
    <x v="0"/>
  </r>
  <r>
    <x v="0"/>
    <x v="20"/>
    <x v="20"/>
    <x v="8"/>
    <x v="8"/>
    <x v="8"/>
    <x v="11"/>
    <x v="127"/>
    <x v="64"/>
    <x v="79"/>
    <x v="126"/>
    <x v="58"/>
    <x v="69"/>
    <x v="0"/>
  </r>
  <r>
    <x v="0"/>
    <x v="20"/>
    <x v="20"/>
    <x v="84"/>
    <x v="83"/>
    <x v="84"/>
    <x v="11"/>
    <x v="127"/>
    <x v="64"/>
    <x v="54"/>
    <x v="53"/>
    <x v="60"/>
    <x v="161"/>
    <x v="2"/>
  </r>
  <r>
    <x v="0"/>
    <x v="20"/>
    <x v="20"/>
    <x v="90"/>
    <x v="89"/>
    <x v="90"/>
    <x v="11"/>
    <x v="127"/>
    <x v="64"/>
    <x v="54"/>
    <x v="53"/>
    <x v="62"/>
    <x v="162"/>
    <x v="0"/>
  </r>
  <r>
    <x v="0"/>
    <x v="20"/>
    <x v="20"/>
    <x v="91"/>
    <x v="90"/>
    <x v="91"/>
    <x v="11"/>
    <x v="127"/>
    <x v="64"/>
    <x v="54"/>
    <x v="53"/>
    <x v="62"/>
    <x v="162"/>
    <x v="0"/>
  </r>
  <r>
    <x v="0"/>
    <x v="20"/>
    <x v="20"/>
    <x v="92"/>
    <x v="91"/>
    <x v="92"/>
    <x v="11"/>
    <x v="127"/>
    <x v="64"/>
    <x v="54"/>
    <x v="53"/>
    <x v="62"/>
    <x v="162"/>
    <x v="0"/>
  </r>
  <r>
    <x v="0"/>
    <x v="20"/>
    <x v="20"/>
    <x v="40"/>
    <x v="40"/>
    <x v="40"/>
    <x v="11"/>
    <x v="127"/>
    <x v="64"/>
    <x v="79"/>
    <x v="126"/>
    <x v="58"/>
    <x v="69"/>
    <x v="0"/>
  </r>
  <r>
    <x v="0"/>
    <x v="20"/>
    <x v="20"/>
    <x v="12"/>
    <x v="12"/>
    <x v="12"/>
    <x v="11"/>
    <x v="127"/>
    <x v="64"/>
    <x v="79"/>
    <x v="126"/>
    <x v="58"/>
    <x v="69"/>
    <x v="0"/>
  </r>
  <r>
    <x v="0"/>
    <x v="20"/>
    <x v="20"/>
    <x v="17"/>
    <x v="17"/>
    <x v="17"/>
    <x v="11"/>
    <x v="127"/>
    <x v="64"/>
    <x v="109"/>
    <x v="230"/>
    <x v="60"/>
    <x v="161"/>
    <x v="0"/>
  </r>
  <r>
    <x v="0"/>
    <x v="20"/>
    <x v="20"/>
    <x v="16"/>
    <x v="16"/>
    <x v="16"/>
    <x v="11"/>
    <x v="127"/>
    <x v="64"/>
    <x v="54"/>
    <x v="53"/>
    <x v="62"/>
    <x v="162"/>
    <x v="0"/>
  </r>
  <r>
    <x v="0"/>
    <x v="20"/>
    <x v="20"/>
    <x v="5"/>
    <x v="5"/>
    <x v="5"/>
    <x v="11"/>
    <x v="127"/>
    <x v="64"/>
    <x v="79"/>
    <x v="126"/>
    <x v="58"/>
    <x v="69"/>
    <x v="0"/>
  </r>
  <r>
    <x v="0"/>
    <x v="20"/>
    <x v="20"/>
    <x v="24"/>
    <x v="24"/>
    <x v="24"/>
    <x v="11"/>
    <x v="127"/>
    <x v="64"/>
    <x v="79"/>
    <x v="126"/>
    <x v="58"/>
    <x v="69"/>
    <x v="0"/>
  </r>
  <r>
    <x v="0"/>
    <x v="20"/>
    <x v="20"/>
    <x v="93"/>
    <x v="92"/>
    <x v="93"/>
    <x v="11"/>
    <x v="127"/>
    <x v="64"/>
    <x v="79"/>
    <x v="126"/>
    <x v="58"/>
    <x v="69"/>
    <x v="0"/>
  </r>
  <r>
    <x v="0"/>
    <x v="20"/>
    <x v="20"/>
    <x v="50"/>
    <x v="50"/>
    <x v="50"/>
    <x v="11"/>
    <x v="127"/>
    <x v="64"/>
    <x v="109"/>
    <x v="230"/>
    <x v="58"/>
    <x v="69"/>
    <x v="0"/>
  </r>
  <r>
    <x v="0"/>
    <x v="20"/>
    <x v="20"/>
    <x v="9"/>
    <x v="9"/>
    <x v="9"/>
    <x v="11"/>
    <x v="127"/>
    <x v="64"/>
    <x v="79"/>
    <x v="126"/>
    <x v="58"/>
    <x v="69"/>
    <x v="0"/>
  </r>
  <r>
    <x v="0"/>
    <x v="20"/>
    <x v="20"/>
    <x v="25"/>
    <x v="25"/>
    <x v="25"/>
    <x v="11"/>
    <x v="127"/>
    <x v="64"/>
    <x v="54"/>
    <x v="53"/>
    <x v="62"/>
    <x v="162"/>
    <x v="0"/>
  </r>
  <r>
    <x v="0"/>
    <x v="20"/>
    <x v="20"/>
    <x v="6"/>
    <x v="6"/>
    <x v="6"/>
    <x v="11"/>
    <x v="127"/>
    <x v="64"/>
    <x v="79"/>
    <x v="126"/>
    <x v="58"/>
    <x v="69"/>
    <x v="0"/>
  </r>
  <r>
    <x v="0"/>
    <x v="21"/>
    <x v="21"/>
    <x v="1"/>
    <x v="1"/>
    <x v="1"/>
    <x v="0"/>
    <x v="97"/>
    <x v="189"/>
    <x v="68"/>
    <x v="232"/>
    <x v="58"/>
    <x v="69"/>
    <x v="0"/>
  </r>
  <r>
    <x v="0"/>
    <x v="21"/>
    <x v="21"/>
    <x v="0"/>
    <x v="0"/>
    <x v="0"/>
    <x v="1"/>
    <x v="80"/>
    <x v="190"/>
    <x v="74"/>
    <x v="233"/>
    <x v="58"/>
    <x v="69"/>
    <x v="0"/>
  </r>
  <r>
    <x v="0"/>
    <x v="21"/>
    <x v="21"/>
    <x v="2"/>
    <x v="2"/>
    <x v="2"/>
    <x v="2"/>
    <x v="83"/>
    <x v="140"/>
    <x v="101"/>
    <x v="234"/>
    <x v="60"/>
    <x v="6"/>
    <x v="0"/>
  </r>
  <r>
    <x v="0"/>
    <x v="21"/>
    <x v="21"/>
    <x v="3"/>
    <x v="3"/>
    <x v="3"/>
    <x v="3"/>
    <x v="112"/>
    <x v="71"/>
    <x v="53"/>
    <x v="235"/>
    <x v="58"/>
    <x v="69"/>
    <x v="0"/>
  </r>
  <r>
    <x v="0"/>
    <x v="21"/>
    <x v="21"/>
    <x v="6"/>
    <x v="6"/>
    <x v="6"/>
    <x v="4"/>
    <x v="85"/>
    <x v="191"/>
    <x v="99"/>
    <x v="236"/>
    <x v="58"/>
    <x v="69"/>
    <x v="0"/>
  </r>
  <r>
    <x v="0"/>
    <x v="21"/>
    <x v="21"/>
    <x v="14"/>
    <x v="14"/>
    <x v="14"/>
    <x v="5"/>
    <x v="120"/>
    <x v="57"/>
    <x v="80"/>
    <x v="92"/>
    <x v="60"/>
    <x v="6"/>
    <x v="0"/>
  </r>
  <r>
    <x v="0"/>
    <x v="21"/>
    <x v="21"/>
    <x v="5"/>
    <x v="5"/>
    <x v="5"/>
    <x v="5"/>
    <x v="120"/>
    <x v="57"/>
    <x v="90"/>
    <x v="237"/>
    <x v="58"/>
    <x v="69"/>
    <x v="0"/>
  </r>
  <r>
    <x v="0"/>
    <x v="21"/>
    <x v="21"/>
    <x v="36"/>
    <x v="36"/>
    <x v="36"/>
    <x v="7"/>
    <x v="121"/>
    <x v="192"/>
    <x v="102"/>
    <x v="51"/>
    <x v="40"/>
    <x v="163"/>
    <x v="0"/>
  </r>
  <r>
    <x v="0"/>
    <x v="21"/>
    <x v="21"/>
    <x v="11"/>
    <x v="11"/>
    <x v="11"/>
    <x v="7"/>
    <x v="121"/>
    <x v="192"/>
    <x v="81"/>
    <x v="238"/>
    <x v="61"/>
    <x v="164"/>
    <x v="0"/>
  </r>
  <r>
    <x v="0"/>
    <x v="21"/>
    <x v="21"/>
    <x v="4"/>
    <x v="4"/>
    <x v="4"/>
    <x v="7"/>
    <x v="121"/>
    <x v="192"/>
    <x v="80"/>
    <x v="92"/>
    <x v="58"/>
    <x v="69"/>
    <x v="0"/>
  </r>
  <r>
    <x v="0"/>
    <x v="21"/>
    <x v="21"/>
    <x v="15"/>
    <x v="15"/>
    <x v="15"/>
    <x v="10"/>
    <x v="122"/>
    <x v="25"/>
    <x v="98"/>
    <x v="68"/>
    <x v="61"/>
    <x v="164"/>
    <x v="0"/>
  </r>
  <r>
    <x v="0"/>
    <x v="21"/>
    <x v="21"/>
    <x v="9"/>
    <x v="9"/>
    <x v="9"/>
    <x v="10"/>
    <x v="122"/>
    <x v="25"/>
    <x v="78"/>
    <x v="140"/>
    <x v="58"/>
    <x v="69"/>
    <x v="0"/>
  </r>
  <r>
    <x v="0"/>
    <x v="21"/>
    <x v="21"/>
    <x v="29"/>
    <x v="29"/>
    <x v="29"/>
    <x v="12"/>
    <x v="123"/>
    <x v="193"/>
    <x v="102"/>
    <x v="51"/>
    <x v="61"/>
    <x v="164"/>
    <x v="0"/>
  </r>
  <r>
    <x v="0"/>
    <x v="21"/>
    <x v="21"/>
    <x v="10"/>
    <x v="10"/>
    <x v="10"/>
    <x v="12"/>
    <x v="123"/>
    <x v="193"/>
    <x v="81"/>
    <x v="238"/>
    <x v="60"/>
    <x v="6"/>
    <x v="0"/>
  </r>
  <r>
    <x v="0"/>
    <x v="21"/>
    <x v="21"/>
    <x v="17"/>
    <x v="17"/>
    <x v="17"/>
    <x v="12"/>
    <x v="123"/>
    <x v="193"/>
    <x v="109"/>
    <x v="239"/>
    <x v="40"/>
    <x v="163"/>
    <x v="0"/>
  </r>
  <r>
    <x v="0"/>
    <x v="21"/>
    <x v="21"/>
    <x v="16"/>
    <x v="16"/>
    <x v="16"/>
    <x v="12"/>
    <x v="123"/>
    <x v="193"/>
    <x v="81"/>
    <x v="238"/>
    <x v="60"/>
    <x v="6"/>
    <x v="0"/>
  </r>
  <r>
    <x v="0"/>
    <x v="21"/>
    <x v="21"/>
    <x v="8"/>
    <x v="8"/>
    <x v="8"/>
    <x v="16"/>
    <x v="124"/>
    <x v="64"/>
    <x v="98"/>
    <x v="68"/>
    <x v="60"/>
    <x v="6"/>
    <x v="0"/>
  </r>
  <r>
    <x v="0"/>
    <x v="21"/>
    <x v="21"/>
    <x v="12"/>
    <x v="12"/>
    <x v="12"/>
    <x v="16"/>
    <x v="124"/>
    <x v="64"/>
    <x v="81"/>
    <x v="238"/>
    <x v="58"/>
    <x v="69"/>
    <x v="0"/>
  </r>
  <r>
    <x v="0"/>
    <x v="21"/>
    <x v="21"/>
    <x v="19"/>
    <x v="19"/>
    <x v="19"/>
    <x v="16"/>
    <x v="124"/>
    <x v="64"/>
    <x v="98"/>
    <x v="68"/>
    <x v="60"/>
    <x v="6"/>
    <x v="0"/>
  </r>
  <r>
    <x v="0"/>
    <x v="21"/>
    <x v="21"/>
    <x v="35"/>
    <x v="35"/>
    <x v="35"/>
    <x v="16"/>
    <x v="124"/>
    <x v="64"/>
    <x v="102"/>
    <x v="51"/>
    <x v="62"/>
    <x v="165"/>
    <x v="0"/>
  </r>
  <r>
    <x v="0"/>
    <x v="22"/>
    <x v="22"/>
    <x v="1"/>
    <x v="1"/>
    <x v="1"/>
    <x v="0"/>
    <x v="106"/>
    <x v="194"/>
    <x v="72"/>
    <x v="240"/>
    <x v="58"/>
    <x v="69"/>
    <x v="0"/>
  </r>
  <r>
    <x v="0"/>
    <x v="22"/>
    <x v="22"/>
    <x v="0"/>
    <x v="0"/>
    <x v="0"/>
    <x v="0"/>
    <x v="106"/>
    <x v="194"/>
    <x v="89"/>
    <x v="241"/>
    <x v="62"/>
    <x v="110"/>
    <x v="0"/>
  </r>
  <r>
    <x v="0"/>
    <x v="22"/>
    <x v="22"/>
    <x v="8"/>
    <x v="8"/>
    <x v="8"/>
    <x v="2"/>
    <x v="87"/>
    <x v="195"/>
    <x v="80"/>
    <x v="242"/>
    <x v="62"/>
    <x v="110"/>
    <x v="0"/>
  </r>
  <r>
    <x v="0"/>
    <x v="22"/>
    <x v="22"/>
    <x v="3"/>
    <x v="3"/>
    <x v="3"/>
    <x v="2"/>
    <x v="87"/>
    <x v="195"/>
    <x v="70"/>
    <x v="243"/>
    <x v="58"/>
    <x v="69"/>
    <x v="0"/>
  </r>
  <r>
    <x v="0"/>
    <x v="22"/>
    <x v="22"/>
    <x v="6"/>
    <x v="6"/>
    <x v="6"/>
    <x v="4"/>
    <x v="120"/>
    <x v="196"/>
    <x v="80"/>
    <x v="242"/>
    <x v="60"/>
    <x v="124"/>
    <x v="0"/>
  </r>
  <r>
    <x v="0"/>
    <x v="22"/>
    <x v="22"/>
    <x v="18"/>
    <x v="18"/>
    <x v="18"/>
    <x v="5"/>
    <x v="122"/>
    <x v="197"/>
    <x v="37"/>
    <x v="244"/>
    <x v="60"/>
    <x v="124"/>
    <x v="0"/>
  </r>
  <r>
    <x v="0"/>
    <x v="22"/>
    <x v="22"/>
    <x v="14"/>
    <x v="14"/>
    <x v="14"/>
    <x v="5"/>
    <x v="122"/>
    <x v="197"/>
    <x v="37"/>
    <x v="244"/>
    <x v="60"/>
    <x v="124"/>
    <x v="0"/>
  </r>
  <r>
    <x v="0"/>
    <x v="22"/>
    <x v="22"/>
    <x v="17"/>
    <x v="17"/>
    <x v="17"/>
    <x v="5"/>
    <x v="122"/>
    <x v="197"/>
    <x v="78"/>
    <x v="245"/>
    <x v="58"/>
    <x v="69"/>
    <x v="0"/>
  </r>
  <r>
    <x v="0"/>
    <x v="22"/>
    <x v="22"/>
    <x v="2"/>
    <x v="2"/>
    <x v="2"/>
    <x v="5"/>
    <x v="122"/>
    <x v="197"/>
    <x v="78"/>
    <x v="245"/>
    <x v="58"/>
    <x v="69"/>
    <x v="0"/>
  </r>
  <r>
    <x v="0"/>
    <x v="22"/>
    <x v="22"/>
    <x v="13"/>
    <x v="13"/>
    <x v="13"/>
    <x v="9"/>
    <x v="123"/>
    <x v="108"/>
    <x v="79"/>
    <x v="246"/>
    <x v="59"/>
    <x v="125"/>
    <x v="0"/>
  </r>
  <r>
    <x v="0"/>
    <x v="22"/>
    <x v="22"/>
    <x v="28"/>
    <x v="28"/>
    <x v="28"/>
    <x v="9"/>
    <x v="123"/>
    <x v="108"/>
    <x v="81"/>
    <x v="247"/>
    <x v="60"/>
    <x v="124"/>
    <x v="0"/>
  </r>
  <r>
    <x v="0"/>
    <x v="22"/>
    <x v="22"/>
    <x v="12"/>
    <x v="12"/>
    <x v="12"/>
    <x v="9"/>
    <x v="123"/>
    <x v="108"/>
    <x v="81"/>
    <x v="247"/>
    <x v="60"/>
    <x v="124"/>
    <x v="0"/>
  </r>
  <r>
    <x v="0"/>
    <x v="22"/>
    <x v="22"/>
    <x v="35"/>
    <x v="35"/>
    <x v="35"/>
    <x v="9"/>
    <x v="123"/>
    <x v="108"/>
    <x v="81"/>
    <x v="247"/>
    <x v="60"/>
    <x v="124"/>
    <x v="0"/>
  </r>
  <r>
    <x v="0"/>
    <x v="22"/>
    <x v="22"/>
    <x v="24"/>
    <x v="24"/>
    <x v="24"/>
    <x v="9"/>
    <x v="123"/>
    <x v="108"/>
    <x v="37"/>
    <x v="244"/>
    <x v="58"/>
    <x v="69"/>
    <x v="0"/>
  </r>
  <r>
    <x v="0"/>
    <x v="22"/>
    <x v="22"/>
    <x v="15"/>
    <x v="15"/>
    <x v="15"/>
    <x v="14"/>
    <x v="124"/>
    <x v="44"/>
    <x v="98"/>
    <x v="248"/>
    <x v="60"/>
    <x v="124"/>
    <x v="0"/>
  </r>
  <r>
    <x v="0"/>
    <x v="22"/>
    <x v="22"/>
    <x v="29"/>
    <x v="29"/>
    <x v="29"/>
    <x v="15"/>
    <x v="125"/>
    <x v="13"/>
    <x v="98"/>
    <x v="248"/>
    <x v="58"/>
    <x v="69"/>
    <x v="0"/>
  </r>
  <r>
    <x v="0"/>
    <x v="22"/>
    <x v="22"/>
    <x v="52"/>
    <x v="52"/>
    <x v="52"/>
    <x v="15"/>
    <x v="125"/>
    <x v="13"/>
    <x v="98"/>
    <x v="248"/>
    <x v="58"/>
    <x v="69"/>
    <x v="0"/>
  </r>
  <r>
    <x v="0"/>
    <x v="22"/>
    <x v="22"/>
    <x v="94"/>
    <x v="93"/>
    <x v="94"/>
    <x v="15"/>
    <x v="125"/>
    <x v="13"/>
    <x v="109"/>
    <x v="249"/>
    <x v="61"/>
    <x v="126"/>
    <x v="0"/>
  </r>
  <r>
    <x v="0"/>
    <x v="22"/>
    <x v="22"/>
    <x v="16"/>
    <x v="16"/>
    <x v="16"/>
    <x v="15"/>
    <x v="125"/>
    <x v="13"/>
    <x v="98"/>
    <x v="248"/>
    <x v="58"/>
    <x v="69"/>
    <x v="0"/>
  </r>
  <r>
    <x v="0"/>
    <x v="22"/>
    <x v="22"/>
    <x v="5"/>
    <x v="5"/>
    <x v="5"/>
    <x v="15"/>
    <x v="125"/>
    <x v="13"/>
    <x v="102"/>
    <x v="250"/>
    <x v="60"/>
    <x v="124"/>
    <x v="0"/>
  </r>
  <r>
    <x v="0"/>
    <x v="22"/>
    <x v="22"/>
    <x v="9"/>
    <x v="9"/>
    <x v="9"/>
    <x v="15"/>
    <x v="125"/>
    <x v="13"/>
    <x v="102"/>
    <x v="250"/>
    <x v="60"/>
    <x v="124"/>
    <x v="0"/>
  </r>
  <r>
    <x v="0"/>
    <x v="23"/>
    <x v="23"/>
    <x v="0"/>
    <x v="0"/>
    <x v="0"/>
    <x v="0"/>
    <x v="96"/>
    <x v="198"/>
    <x v="111"/>
    <x v="251"/>
    <x v="58"/>
    <x v="69"/>
    <x v="0"/>
  </r>
  <r>
    <x v="0"/>
    <x v="23"/>
    <x v="23"/>
    <x v="1"/>
    <x v="1"/>
    <x v="1"/>
    <x v="1"/>
    <x v="83"/>
    <x v="199"/>
    <x v="76"/>
    <x v="252"/>
    <x v="58"/>
    <x v="69"/>
    <x v="0"/>
  </r>
  <r>
    <x v="0"/>
    <x v="23"/>
    <x v="23"/>
    <x v="6"/>
    <x v="6"/>
    <x v="6"/>
    <x v="2"/>
    <x v="85"/>
    <x v="200"/>
    <x v="90"/>
    <x v="253"/>
    <x v="61"/>
    <x v="38"/>
    <x v="0"/>
  </r>
  <r>
    <x v="0"/>
    <x v="23"/>
    <x v="23"/>
    <x v="17"/>
    <x v="17"/>
    <x v="17"/>
    <x v="3"/>
    <x v="86"/>
    <x v="201"/>
    <x v="81"/>
    <x v="31"/>
    <x v="39"/>
    <x v="166"/>
    <x v="0"/>
  </r>
  <r>
    <x v="0"/>
    <x v="23"/>
    <x v="23"/>
    <x v="8"/>
    <x v="8"/>
    <x v="8"/>
    <x v="4"/>
    <x v="120"/>
    <x v="94"/>
    <x v="78"/>
    <x v="254"/>
    <x v="62"/>
    <x v="167"/>
    <x v="0"/>
  </r>
  <r>
    <x v="0"/>
    <x v="23"/>
    <x v="23"/>
    <x v="13"/>
    <x v="13"/>
    <x v="13"/>
    <x v="5"/>
    <x v="121"/>
    <x v="202"/>
    <x v="109"/>
    <x v="221"/>
    <x v="43"/>
    <x v="168"/>
    <x v="0"/>
  </r>
  <r>
    <x v="0"/>
    <x v="23"/>
    <x v="23"/>
    <x v="36"/>
    <x v="36"/>
    <x v="36"/>
    <x v="5"/>
    <x v="121"/>
    <x v="202"/>
    <x v="102"/>
    <x v="99"/>
    <x v="40"/>
    <x v="169"/>
    <x v="0"/>
  </r>
  <r>
    <x v="0"/>
    <x v="23"/>
    <x v="23"/>
    <x v="10"/>
    <x v="10"/>
    <x v="10"/>
    <x v="5"/>
    <x v="121"/>
    <x v="202"/>
    <x v="78"/>
    <x v="254"/>
    <x v="60"/>
    <x v="170"/>
    <x v="0"/>
  </r>
  <r>
    <x v="0"/>
    <x v="23"/>
    <x v="23"/>
    <x v="28"/>
    <x v="28"/>
    <x v="28"/>
    <x v="8"/>
    <x v="122"/>
    <x v="58"/>
    <x v="78"/>
    <x v="254"/>
    <x v="58"/>
    <x v="69"/>
    <x v="0"/>
  </r>
  <r>
    <x v="0"/>
    <x v="23"/>
    <x v="23"/>
    <x v="4"/>
    <x v="4"/>
    <x v="4"/>
    <x v="8"/>
    <x v="122"/>
    <x v="58"/>
    <x v="78"/>
    <x v="254"/>
    <x v="58"/>
    <x v="69"/>
    <x v="0"/>
  </r>
  <r>
    <x v="0"/>
    <x v="23"/>
    <x v="23"/>
    <x v="31"/>
    <x v="31"/>
    <x v="31"/>
    <x v="10"/>
    <x v="123"/>
    <x v="83"/>
    <x v="98"/>
    <x v="255"/>
    <x v="62"/>
    <x v="167"/>
    <x v="0"/>
  </r>
  <r>
    <x v="0"/>
    <x v="23"/>
    <x v="23"/>
    <x v="22"/>
    <x v="22"/>
    <x v="22"/>
    <x v="11"/>
    <x v="124"/>
    <x v="27"/>
    <x v="81"/>
    <x v="31"/>
    <x v="58"/>
    <x v="69"/>
    <x v="0"/>
  </r>
  <r>
    <x v="0"/>
    <x v="23"/>
    <x v="23"/>
    <x v="14"/>
    <x v="14"/>
    <x v="14"/>
    <x v="11"/>
    <x v="124"/>
    <x v="27"/>
    <x v="81"/>
    <x v="31"/>
    <x v="58"/>
    <x v="69"/>
    <x v="0"/>
  </r>
  <r>
    <x v="0"/>
    <x v="23"/>
    <x v="23"/>
    <x v="74"/>
    <x v="74"/>
    <x v="74"/>
    <x v="13"/>
    <x v="125"/>
    <x v="88"/>
    <x v="79"/>
    <x v="132"/>
    <x v="62"/>
    <x v="167"/>
    <x v="0"/>
  </r>
  <r>
    <x v="0"/>
    <x v="23"/>
    <x v="23"/>
    <x v="75"/>
    <x v="75"/>
    <x v="75"/>
    <x v="13"/>
    <x v="125"/>
    <x v="88"/>
    <x v="109"/>
    <x v="221"/>
    <x v="61"/>
    <x v="38"/>
    <x v="0"/>
  </r>
  <r>
    <x v="0"/>
    <x v="23"/>
    <x v="23"/>
    <x v="38"/>
    <x v="38"/>
    <x v="38"/>
    <x v="13"/>
    <x v="125"/>
    <x v="88"/>
    <x v="109"/>
    <x v="221"/>
    <x v="61"/>
    <x v="38"/>
    <x v="0"/>
  </r>
  <r>
    <x v="0"/>
    <x v="23"/>
    <x v="23"/>
    <x v="95"/>
    <x v="94"/>
    <x v="95"/>
    <x v="13"/>
    <x v="125"/>
    <x v="88"/>
    <x v="54"/>
    <x v="53"/>
    <x v="59"/>
    <x v="171"/>
    <x v="0"/>
  </r>
  <r>
    <x v="0"/>
    <x v="23"/>
    <x v="23"/>
    <x v="42"/>
    <x v="42"/>
    <x v="42"/>
    <x v="13"/>
    <x v="125"/>
    <x v="88"/>
    <x v="98"/>
    <x v="255"/>
    <x v="58"/>
    <x v="69"/>
    <x v="0"/>
  </r>
  <r>
    <x v="0"/>
    <x v="23"/>
    <x v="23"/>
    <x v="44"/>
    <x v="44"/>
    <x v="44"/>
    <x v="13"/>
    <x v="125"/>
    <x v="88"/>
    <x v="79"/>
    <x v="132"/>
    <x v="62"/>
    <x v="167"/>
    <x v="0"/>
  </r>
  <r>
    <x v="0"/>
    <x v="23"/>
    <x v="23"/>
    <x v="39"/>
    <x v="39"/>
    <x v="39"/>
    <x v="13"/>
    <x v="125"/>
    <x v="88"/>
    <x v="79"/>
    <x v="132"/>
    <x v="60"/>
    <x v="170"/>
    <x v="2"/>
  </r>
  <r>
    <x v="0"/>
    <x v="23"/>
    <x v="23"/>
    <x v="34"/>
    <x v="34"/>
    <x v="34"/>
    <x v="13"/>
    <x v="125"/>
    <x v="88"/>
    <x v="98"/>
    <x v="255"/>
    <x v="58"/>
    <x v="69"/>
    <x v="0"/>
  </r>
  <r>
    <x v="0"/>
    <x v="23"/>
    <x v="23"/>
    <x v="33"/>
    <x v="33"/>
    <x v="33"/>
    <x v="13"/>
    <x v="125"/>
    <x v="88"/>
    <x v="102"/>
    <x v="99"/>
    <x v="60"/>
    <x v="170"/>
    <x v="0"/>
  </r>
  <r>
    <x v="0"/>
    <x v="23"/>
    <x v="23"/>
    <x v="2"/>
    <x v="2"/>
    <x v="2"/>
    <x v="13"/>
    <x v="125"/>
    <x v="88"/>
    <x v="98"/>
    <x v="255"/>
    <x v="58"/>
    <x v="69"/>
    <x v="0"/>
  </r>
  <r>
    <x v="0"/>
    <x v="23"/>
    <x v="23"/>
    <x v="16"/>
    <x v="16"/>
    <x v="16"/>
    <x v="13"/>
    <x v="125"/>
    <x v="88"/>
    <x v="98"/>
    <x v="255"/>
    <x v="58"/>
    <x v="69"/>
    <x v="0"/>
  </r>
  <r>
    <x v="0"/>
    <x v="23"/>
    <x v="23"/>
    <x v="3"/>
    <x v="3"/>
    <x v="3"/>
    <x v="13"/>
    <x v="125"/>
    <x v="88"/>
    <x v="98"/>
    <x v="255"/>
    <x v="58"/>
    <x v="69"/>
    <x v="0"/>
  </r>
  <r>
    <x v="0"/>
    <x v="23"/>
    <x v="23"/>
    <x v="82"/>
    <x v="82"/>
    <x v="82"/>
    <x v="13"/>
    <x v="125"/>
    <x v="88"/>
    <x v="54"/>
    <x v="53"/>
    <x v="58"/>
    <x v="69"/>
    <x v="2"/>
  </r>
  <r>
    <x v="0"/>
    <x v="24"/>
    <x v="24"/>
    <x v="2"/>
    <x v="2"/>
    <x v="2"/>
    <x v="0"/>
    <x v="90"/>
    <x v="203"/>
    <x v="112"/>
    <x v="256"/>
    <x v="58"/>
    <x v="69"/>
    <x v="0"/>
  </r>
  <r>
    <x v="0"/>
    <x v="24"/>
    <x v="24"/>
    <x v="0"/>
    <x v="0"/>
    <x v="0"/>
    <x v="1"/>
    <x v="95"/>
    <x v="204"/>
    <x v="71"/>
    <x v="19"/>
    <x v="58"/>
    <x v="69"/>
    <x v="0"/>
  </r>
  <r>
    <x v="0"/>
    <x v="24"/>
    <x v="24"/>
    <x v="3"/>
    <x v="3"/>
    <x v="3"/>
    <x v="2"/>
    <x v="97"/>
    <x v="166"/>
    <x v="108"/>
    <x v="257"/>
    <x v="60"/>
    <x v="172"/>
    <x v="0"/>
  </r>
  <r>
    <x v="0"/>
    <x v="24"/>
    <x v="24"/>
    <x v="1"/>
    <x v="1"/>
    <x v="1"/>
    <x v="3"/>
    <x v="79"/>
    <x v="205"/>
    <x v="88"/>
    <x v="258"/>
    <x v="58"/>
    <x v="69"/>
    <x v="0"/>
  </r>
  <r>
    <x v="0"/>
    <x v="24"/>
    <x v="24"/>
    <x v="11"/>
    <x v="11"/>
    <x v="11"/>
    <x v="4"/>
    <x v="84"/>
    <x v="202"/>
    <x v="70"/>
    <x v="47"/>
    <x v="61"/>
    <x v="173"/>
    <x v="0"/>
  </r>
  <r>
    <x v="0"/>
    <x v="24"/>
    <x v="24"/>
    <x v="4"/>
    <x v="4"/>
    <x v="4"/>
    <x v="4"/>
    <x v="84"/>
    <x v="202"/>
    <x v="75"/>
    <x v="259"/>
    <x v="58"/>
    <x v="69"/>
    <x v="0"/>
  </r>
  <r>
    <x v="0"/>
    <x v="24"/>
    <x v="24"/>
    <x v="10"/>
    <x v="10"/>
    <x v="10"/>
    <x v="6"/>
    <x v="85"/>
    <x v="206"/>
    <x v="80"/>
    <x v="260"/>
    <x v="59"/>
    <x v="174"/>
    <x v="0"/>
  </r>
  <r>
    <x v="0"/>
    <x v="24"/>
    <x v="24"/>
    <x v="8"/>
    <x v="8"/>
    <x v="8"/>
    <x v="7"/>
    <x v="87"/>
    <x v="41"/>
    <x v="37"/>
    <x v="261"/>
    <x v="59"/>
    <x v="174"/>
    <x v="0"/>
  </r>
  <r>
    <x v="0"/>
    <x v="24"/>
    <x v="24"/>
    <x v="16"/>
    <x v="16"/>
    <x v="16"/>
    <x v="7"/>
    <x v="87"/>
    <x v="41"/>
    <x v="80"/>
    <x v="260"/>
    <x v="62"/>
    <x v="175"/>
    <x v="0"/>
  </r>
  <r>
    <x v="0"/>
    <x v="24"/>
    <x v="24"/>
    <x v="5"/>
    <x v="5"/>
    <x v="5"/>
    <x v="7"/>
    <x v="87"/>
    <x v="41"/>
    <x v="70"/>
    <x v="47"/>
    <x v="58"/>
    <x v="69"/>
    <x v="0"/>
  </r>
  <r>
    <x v="0"/>
    <x v="24"/>
    <x v="24"/>
    <x v="9"/>
    <x v="9"/>
    <x v="9"/>
    <x v="7"/>
    <x v="87"/>
    <x v="41"/>
    <x v="90"/>
    <x v="198"/>
    <x v="60"/>
    <x v="172"/>
    <x v="0"/>
  </r>
  <r>
    <x v="0"/>
    <x v="24"/>
    <x v="24"/>
    <x v="18"/>
    <x v="18"/>
    <x v="18"/>
    <x v="11"/>
    <x v="120"/>
    <x v="11"/>
    <x v="98"/>
    <x v="54"/>
    <x v="40"/>
    <x v="176"/>
    <x v="0"/>
  </r>
  <r>
    <x v="0"/>
    <x v="24"/>
    <x v="24"/>
    <x v="34"/>
    <x v="34"/>
    <x v="34"/>
    <x v="12"/>
    <x v="122"/>
    <x v="48"/>
    <x v="78"/>
    <x v="262"/>
    <x v="58"/>
    <x v="69"/>
    <x v="0"/>
  </r>
  <r>
    <x v="0"/>
    <x v="24"/>
    <x v="24"/>
    <x v="14"/>
    <x v="14"/>
    <x v="14"/>
    <x v="13"/>
    <x v="123"/>
    <x v="207"/>
    <x v="98"/>
    <x v="54"/>
    <x v="62"/>
    <x v="175"/>
    <x v="0"/>
  </r>
  <r>
    <x v="0"/>
    <x v="24"/>
    <x v="24"/>
    <x v="50"/>
    <x v="50"/>
    <x v="50"/>
    <x v="13"/>
    <x v="123"/>
    <x v="207"/>
    <x v="79"/>
    <x v="263"/>
    <x v="61"/>
    <x v="173"/>
    <x v="0"/>
  </r>
  <r>
    <x v="0"/>
    <x v="24"/>
    <x v="24"/>
    <x v="7"/>
    <x v="7"/>
    <x v="7"/>
    <x v="13"/>
    <x v="123"/>
    <x v="207"/>
    <x v="81"/>
    <x v="264"/>
    <x v="60"/>
    <x v="172"/>
    <x v="0"/>
  </r>
  <r>
    <x v="0"/>
    <x v="24"/>
    <x v="24"/>
    <x v="13"/>
    <x v="13"/>
    <x v="13"/>
    <x v="16"/>
    <x v="124"/>
    <x v="208"/>
    <x v="79"/>
    <x v="263"/>
    <x v="61"/>
    <x v="173"/>
    <x v="0"/>
  </r>
  <r>
    <x v="0"/>
    <x v="24"/>
    <x v="24"/>
    <x v="36"/>
    <x v="36"/>
    <x v="36"/>
    <x v="16"/>
    <x v="124"/>
    <x v="208"/>
    <x v="109"/>
    <x v="74"/>
    <x v="59"/>
    <x v="174"/>
    <x v="0"/>
  </r>
  <r>
    <x v="0"/>
    <x v="24"/>
    <x v="24"/>
    <x v="28"/>
    <x v="28"/>
    <x v="28"/>
    <x v="16"/>
    <x v="124"/>
    <x v="208"/>
    <x v="81"/>
    <x v="264"/>
    <x v="58"/>
    <x v="69"/>
    <x v="0"/>
  </r>
  <r>
    <x v="0"/>
    <x v="24"/>
    <x v="24"/>
    <x v="20"/>
    <x v="20"/>
    <x v="20"/>
    <x v="16"/>
    <x v="124"/>
    <x v="208"/>
    <x v="79"/>
    <x v="263"/>
    <x v="61"/>
    <x v="173"/>
    <x v="0"/>
  </r>
  <r>
    <x v="0"/>
    <x v="24"/>
    <x v="24"/>
    <x v="24"/>
    <x v="24"/>
    <x v="24"/>
    <x v="16"/>
    <x v="124"/>
    <x v="208"/>
    <x v="81"/>
    <x v="264"/>
    <x v="58"/>
    <x v="69"/>
    <x v="0"/>
  </r>
  <r>
    <x v="0"/>
    <x v="24"/>
    <x v="24"/>
    <x v="41"/>
    <x v="41"/>
    <x v="41"/>
    <x v="16"/>
    <x v="124"/>
    <x v="208"/>
    <x v="102"/>
    <x v="265"/>
    <x v="62"/>
    <x v="175"/>
    <x v="0"/>
  </r>
  <r>
    <x v="0"/>
    <x v="25"/>
    <x v="25"/>
    <x v="0"/>
    <x v="0"/>
    <x v="0"/>
    <x v="0"/>
    <x v="78"/>
    <x v="209"/>
    <x v="86"/>
    <x v="266"/>
    <x v="58"/>
    <x v="69"/>
    <x v="0"/>
  </r>
  <r>
    <x v="0"/>
    <x v="25"/>
    <x v="25"/>
    <x v="1"/>
    <x v="1"/>
    <x v="1"/>
    <x v="1"/>
    <x v="105"/>
    <x v="210"/>
    <x v="33"/>
    <x v="267"/>
    <x v="58"/>
    <x v="69"/>
    <x v="0"/>
  </r>
  <r>
    <x v="0"/>
    <x v="25"/>
    <x v="25"/>
    <x v="3"/>
    <x v="3"/>
    <x v="3"/>
    <x v="2"/>
    <x v="83"/>
    <x v="156"/>
    <x v="76"/>
    <x v="268"/>
    <x v="58"/>
    <x v="69"/>
    <x v="0"/>
  </r>
  <r>
    <x v="0"/>
    <x v="25"/>
    <x v="25"/>
    <x v="13"/>
    <x v="13"/>
    <x v="13"/>
    <x v="3"/>
    <x v="85"/>
    <x v="158"/>
    <x v="54"/>
    <x v="53"/>
    <x v="68"/>
    <x v="177"/>
    <x v="0"/>
  </r>
  <r>
    <x v="0"/>
    <x v="25"/>
    <x v="25"/>
    <x v="10"/>
    <x v="10"/>
    <x v="10"/>
    <x v="3"/>
    <x v="85"/>
    <x v="158"/>
    <x v="70"/>
    <x v="269"/>
    <x v="62"/>
    <x v="178"/>
    <x v="0"/>
  </r>
  <r>
    <x v="0"/>
    <x v="25"/>
    <x v="25"/>
    <x v="17"/>
    <x v="17"/>
    <x v="17"/>
    <x v="5"/>
    <x v="86"/>
    <x v="211"/>
    <x v="98"/>
    <x v="67"/>
    <x v="43"/>
    <x v="179"/>
    <x v="0"/>
  </r>
  <r>
    <x v="0"/>
    <x v="25"/>
    <x v="25"/>
    <x v="4"/>
    <x v="4"/>
    <x v="4"/>
    <x v="6"/>
    <x v="87"/>
    <x v="159"/>
    <x v="90"/>
    <x v="5"/>
    <x v="60"/>
    <x v="180"/>
    <x v="0"/>
  </r>
  <r>
    <x v="0"/>
    <x v="25"/>
    <x v="25"/>
    <x v="2"/>
    <x v="2"/>
    <x v="2"/>
    <x v="7"/>
    <x v="120"/>
    <x v="212"/>
    <x v="37"/>
    <x v="144"/>
    <x v="61"/>
    <x v="181"/>
    <x v="0"/>
  </r>
  <r>
    <x v="0"/>
    <x v="25"/>
    <x v="25"/>
    <x v="6"/>
    <x v="6"/>
    <x v="6"/>
    <x v="7"/>
    <x v="120"/>
    <x v="212"/>
    <x v="80"/>
    <x v="270"/>
    <x v="60"/>
    <x v="180"/>
    <x v="0"/>
  </r>
  <r>
    <x v="0"/>
    <x v="25"/>
    <x v="25"/>
    <x v="44"/>
    <x v="44"/>
    <x v="44"/>
    <x v="9"/>
    <x v="121"/>
    <x v="160"/>
    <x v="98"/>
    <x v="67"/>
    <x v="59"/>
    <x v="182"/>
    <x v="0"/>
  </r>
  <r>
    <x v="0"/>
    <x v="25"/>
    <x v="25"/>
    <x v="12"/>
    <x v="12"/>
    <x v="12"/>
    <x v="9"/>
    <x v="121"/>
    <x v="160"/>
    <x v="81"/>
    <x v="271"/>
    <x v="61"/>
    <x v="181"/>
    <x v="0"/>
  </r>
  <r>
    <x v="0"/>
    <x v="25"/>
    <x v="25"/>
    <x v="7"/>
    <x v="7"/>
    <x v="7"/>
    <x v="9"/>
    <x v="121"/>
    <x v="160"/>
    <x v="78"/>
    <x v="272"/>
    <x v="60"/>
    <x v="180"/>
    <x v="0"/>
  </r>
  <r>
    <x v="0"/>
    <x v="25"/>
    <x v="25"/>
    <x v="8"/>
    <x v="8"/>
    <x v="8"/>
    <x v="12"/>
    <x v="123"/>
    <x v="48"/>
    <x v="98"/>
    <x v="67"/>
    <x v="62"/>
    <x v="178"/>
    <x v="0"/>
  </r>
  <r>
    <x v="0"/>
    <x v="25"/>
    <x v="25"/>
    <x v="19"/>
    <x v="19"/>
    <x v="19"/>
    <x v="12"/>
    <x v="123"/>
    <x v="48"/>
    <x v="102"/>
    <x v="273"/>
    <x v="61"/>
    <x v="181"/>
    <x v="0"/>
  </r>
  <r>
    <x v="0"/>
    <x v="25"/>
    <x v="25"/>
    <x v="5"/>
    <x v="5"/>
    <x v="5"/>
    <x v="12"/>
    <x v="123"/>
    <x v="48"/>
    <x v="81"/>
    <x v="271"/>
    <x v="60"/>
    <x v="180"/>
    <x v="0"/>
  </r>
  <r>
    <x v="0"/>
    <x v="25"/>
    <x v="25"/>
    <x v="41"/>
    <x v="41"/>
    <x v="41"/>
    <x v="12"/>
    <x v="123"/>
    <x v="48"/>
    <x v="81"/>
    <x v="271"/>
    <x v="60"/>
    <x v="180"/>
    <x v="0"/>
  </r>
  <r>
    <x v="0"/>
    <x v="25"/>
    <x v="25"/>
    <x v="9"/>
    <x v="9"/>
    <x v="9"/>
    <x v="12"/>
    <x v="123"/>
    <x v="48"/>
    <x v="37"/>
    <x v="144"/>
    <x v="58"/>
    <x v="69"/>
    <x v="0"/>
  </r>
  <r>
    <x v="0"/>
    <x v="25"/>
    <x v="25"/>
    <x v="28"/>
    <x v="28"/>
    <x v="28"/>
    <x v="17"/>
    <x v="124"/>
    <x v="65"/>
    <x v="98"/>
    <x v="67"/>
    <x v="60"/>
    <x v="180"/>
    <x v="0"/>
  </r>
  <r>
    <x v="0"/>
    <x v="25"/>
    <x v="25"/>
    <x v="33"/>
    <x v="33"/>
    <x v="33"/>
    <x v="17"/>
    <x v="124"/>
    <x v="65"/>
    <x v="79"/>
    <x v="274"/>
    <x v="61"/>
    <x v="181"/>
    <x v="0"/>
  </r>
  <r>
    <x v="0"/>
    <x v="25"/>
    <x v="25"/>
    <x v="64"/>
    <x v="64"/>
    <x v="64"/>
    <x v="17"/>
    <x v="124"/>
    <x v="65"/>
    <x v="81"/>
    <x v="271"/>
    <x v="58"/>
    <x v="69"/>
    <x v="0"/>
  </r>
  <r>
    <x v="0"/>
    <x v="25"/>
    <x v="25"/>
    <x v="11"/>
    <x v="11"/>
    <x v="11"/>
    <x v="17"/>
    <x v="124"/>
    <x v="65"/>
    <x v="98"/>
    <x v="67"/>
    <x v="60"/>
    <x v="180"/>
    <x v="0"/>
  </r>
  <r>
    <x v="0"/>
    <x v="25"/>
    <x v="25"/>
    <x v="15"/>
    <x v="15"/>
    <x v="15"/>
    <x v="17"/>
    <x v="124"/>
    <x v="65"/>
    <x v="102"/>
    <x v="273"/>
    <x v="62"/>
    <x v="178"/>
    <x v="0"/>
  </r>
  <r>
    <x v="0"/>
    <x v="25"/>
    <x v="25"/>
    <x v="32"/>
    <x v="32"/>
    <x v="32"/>
    <x v="17"/>
    <x v="124"/>
    <x v="65"/>
    <x v="81"/>
    <x v="271"/>
    <x v="58"/>
    <x v="69"/>
    <x v="0"/>
  </r>
  <r>
    <x v="0"/>
    <x v="26"/>
    <x v="26"/>
    <x v="8"/>
    <x v="8"/>
    <x v="8"/>
    <x v="0"/>
    <x v="86"/>
    <x v="213"/>
    <x v="81"/>
    <x v="231"/>
    <x v="39"/>
    <x v="183"/>
    <x v="0"/>
  </r>
  <r>
    <x v="0"/>
    <x v="26"/>
    <x v="26"/>
    <x v="1"/>
    <x v="1"/>
    <x v="1"/>
    <x v="0"/>
    <x v="86"/>
    <x v="213"/>
    <x v="77"/>
    <x v="275"/>
    <x v="58"/>
    <x v="69"/>
    <x v="0"/>
  </r>
  <r>
    <x v="0"/>
    <x v="26"/>
    <x v="26"/>
    <x v="3"/>
    <x v="3"/>
    <x v="3"/>
    <x v="2"/>
    <x v="87"/>
    <x v="214"/>
    <x v="70"/>
    <x v="107"/>
    <x v="58"/>
    <x v="69"/>
    <x v="0"/>
  </r>
  <r>
    <x v="0"/>
    <x v="26"/>
    <x v="26"/>
    <x v="0"/>
    <x v="0"/>
    <x v="0"/>
    <x v="3"/>
    <x v="120"/>
    <x v="54"/>
    <x v="80"/>
    <x v="276"/>
    <x v="60"/>
    <x v="184"/>
    <x v="0"/>
  </r>
  <r>
    <x v="0"/>
    <x v="26"/>
    <x v="26"/>
    <x v="10"/>
    <x v="10"/>
    <x v="10"/>
    <x v="4"/>
    <x v="121"/>
    <x v="175"/>
    <x v="81"/>
    <x v="231"/>
    <x v="61"/>
    <x v="185"/>
    <x v="0"/>
  </r>
  <r>
    <x v="0"/>
    <x v="26"/>
    <x v="26"/>
    <x v="41"/>
    <x v="41"/>
    <x v="41"/>
    <x v="4"/>
    <x v="121"/>
    <x v="175"/>
    <x v="80"/>
    <x v="276"/>
    <x v="58"/>
    <x v="69"/>
    <x v="0"/>
  </r>
  <r>
    <x v="0"/>
    <x v="26"/>
    <x v="26"/>
    <x v="55"/>
    <x v="55"/>
    <x v="55"/>
    <x v="6"/>
    <x v="122"/>
    <x v="215"/>
    <x v="78"/>
    <x v="277"/>
    <x v="58"/>
    <x v="69"/>
    <x v="0"/>
  </r>
  <r>
    <x v="0"/>
    <x v="26"/>
    <x v="26"/>
    <x v="6"/>
    <x v="6"/>
    <x v="6"/>
    <x v="7"/>
    <x v="123"/>
    <x v="216"/>
    <x v="81"/>
    <x v="231"/>
    <x v="60"/>
    <x v="184"/>
    <x v="0"/>
  </r>
  <r>
    <x v="0"/>
    <x v="26"/>
    <x v="26"/>
    <x v="30"/>
    <x v="30"/>
    <x v="30"/>
    <x v="8"/>
    <x v="124"/>
    <x v="217"/>
    <x v="79"/>
    <x v="264"/>
    <x v="61"/>
    <x v="185"/>
    <x v="0"/>
  </r>
  <r>
    <x v="0"/>
    <x v="26"/>
    <x v="26"/>
    <x v="17"/>
    <x v="17"/>
    <x v="17"/>
    <x v="8"/>
    <x v="124"/>
    <x v="217"/>
    <x v="109"/>
    <x v="72"/>
    <x v="59"/>
    <x v="114"/>
    <x v="0"/>
  </r>
  <r>
    <x v="0"/>
    <x v="26"/>
    <x v="26"/>
    <x v="5"/>
    <x v="5"/>
    <x v="5"/>
    <x v="8"/>
    <x v="124"/>
    <x v="217"/>
    <x v="81"/>
    <x v="231"/>
    <x v="58"/>
    <x v="69"/>
    <x v="0"/>
  </r>
  <r>
    <x v="0"/>
    <x v="26"/>
    <x v="26"/>
    <x v="7"/>
    <x v="7"/>
    <x v="7"/>
    <x v="8"/>
    <x v="124"/>
    <x v="217"/>
    <x v="81"/>
    <x v="231"/>
    <x v="58"/>
    <x v="69"/>
    <x v="0"/>
  </r>
  <r>
    <x v="0"/>
    <x v="26"/>
    <x v="26"/>
    <x v="12"/>
    <x v="12"/>
    <x v="12"/>
    <x v="12"/>
    <x v="125"/>
    <x v="45"/>
    <x v="79"/>
    <x v="264"/>
    <x v="62"/>
    <x v="186"/>
    <x v="0"/>
  </r>
  <r>
    <x v="0"/>
    <x v="26"/>
    <x v="26"/>
    <x v="15"/>
    <x v="15"/>
    <x v="15"/>
    <x v="12"/>
    <x v="125"/>
    <x v="45"/>
    <x v="102"/>
    <x v="278"/>
    <x v="60"/>
    <x v="184"/>
    <x v="0"/>
  </r>
  <r>
    <x v="0"/>
    <x v="26"/>
    <x v="26"/>
    <x v="25"/>
    <x v="25"/>
    <x v="25"/>
    <x v="12"/>
    <x v="125"/>
    <x v="45"/>
    <x v="54"/>
    <x v="53"/>
    <x v="59"/>
    <x v="114"/>
    <x v="0"/>
  </r>
  <r>
    <x v="0"/>
    <x v="26"/>
    <x v="26"/>
    <x v="73"/>
    <x v="73"/>
    <x v="73"/>
    <x v="15"/>
    <x v="126"/>
    <x v="31"/>
    <x v="54"/>
    <x v="53"/>
    <x v="61"/>
    <x v="185"/>
    <x v="0"/>
  </r>
  <r>
    <x v="0"/>
    <x v="26"/>
    <x v="26"/>
    <x v="51"/>
    <x v="51"/>
    <x v="51"/>
    <x v="15"/>
    <x v="126"/>
    <x v="31"/>
    <x v="54"/>
    <x v="53"/>
    <x v="61"/>
    <x v="185"/>
    <x v="0"/>
  </r>
  <r>
    <x v="0"/>
    <x v="26"/>
    <x v="26"/>
    <x v="29"/>
    <x v="29"/>
    <x v="29"/>
    <x v="15"/>
    <x v="126"/>
    <x v="31"/>
    <x v="79"/>
    <x v="264"/>
    <x v="60"/>
    <x v="184"/>
    <x v="0"/>
  </r>
  <r>
    <x v="0"/>
    <x v="26"/>
    <x v="26"/>
    <x v="52"/>
    <x v="52"/>
    <x v="52"/>
    <x v="15"/>
    <x v="126"/>
    <x v="31"/>
    <x v="79"/>
    <x v="264"/>
    <x v="60"/>
    <x v="184"/>
    <x v="0"/>
  </r>
  <r>
    <x v="0"/>
    <x v="26"/>
    <x v="26"/>
    <x v="18"/>
    <x v="18"/>
    <x v="18"/>
    <x v="15"/>
    <x v="126"/>
    <x v="31"/>
    <x v="109"/>
    <x v="72"/>
    <x v="62"/>
    <x v="186"/>
    <x v="0"/>
  </r>
  <r>
    <x v="0"/>
    <x v="26"/>
    <x v="26"/>
    <x v="76"/>
    <x v="76"/>
    <x v="76"/>
    <x v="15"/>
    <x v="126"/>
    <x v="31"/>
    <x v="102"/>
    <x v="278"/>
    <x v="58"/>
    <x v="69"/>
    <x v="0"/>
  </r>
  <r>
    <x v="0"/>
    <x v="26"/>
    <x v="26"/>
    <x v="22"/>
    <x v="22"/>
    <x v="22"/>
    <x v="15"/>
    <x v="126"/>
    <x v="31"/>
    <x v="102"/>
    <x v="278"/>
    <x v="58"/>
    <x v="69"/>
    <x v="0"/>
  </r>
  <r>
    <x v="0"/>
    <x v="26"/>
    <x v="26"/>
    <x v="96"/>
    <x v="95"/>
    <x v="96"/>
    <x v="15"/>
    <x v="126"/>
    <x v="31"/>
    <x v="102"/>
    <x v="278"/>
    <x v="58"/>
    <x v="69"/>
    <x v="0"/>
  </r>
  <r>
    <x v="0"/>
    <x v="26"/>
    <x v="26"/>
    <x v="35"/>
    <x v="35"/>
    <x v="35"/>
    <x v="15"/>
    <x v="126"/>
    <x v="31"/>
    <x v="79"/>
    <x v="264"/>
    <x v="60"/>
    <x v="184"/>
    <x v="0"/>
  </r>
  <r>
    <x v="0"/>
    <x v="26"/>
    <x v="26"/>
    <x v="97"/>
    <x v="96"/>
    <x v="97"/>
    <x v="15"/>
    <x v="126"/>
    <x v="31"/>
    <x v="54"/>
    <x v="53"/>
    <x v="61"/>
    <x v="185"/>
    <x v="0"/>
  </r>
  <r>
    <x v="0"/>
    <x v="26"/>
    <x v="26"/>
    <x v="9"/>
    <x v="9"/>
    <x v="9"/>
    <x v="15"/>
    <x v="126"/>
    <x v="31"/>
    <x v="102"/>
    <x v="278"/>
    <x v="58"/>
    <x v="69"/>
    <x v="0"/>
  </r>
  <r>
    <x v="0"/>
    <x v="27"/>
    <x v="27"/>
    <x v="0"/>
    <x v="0"/>
    <x v="0"/>
    <x v="0"/>
    <x v="84"/>
    <x v="218"/>
    <x v="75"/>
    <x v="279"/>
    <x v="58"/>
    <x v="69"/>
    <x v="0"/>
  </r>
  <r>
    <x v="0"/>
    <x v="27"/>
    <x v="27"/>
    <x v="1"/>
    <x v="1"/>
    <x v="1"/>
    <x v="1"/>
    <x v="121"/>
    <x v="219"/>
    <x v="80"/>
    <x v="224"/>
    <x v="58"/>
    <x v="69"/>
    <x v="0"/>
  </r>
  <r>
    <x v="0"/>
    <x v="27"/>
    <x v="27"/>
    <x v="17"/>
    <x v="17"/>
    <x v="17"/>
    <x v="2"/>
    <x v="123"/>
    <x v="152"/>
    <x v="54"/>
    <x v="53"/>
    <x v="39"/>
    <x v="187"/>
    <x v="0"/>
  </r>
  <r>
    <x v="0"/>
    <x v="27"/>
    <x v="27"/>
    <x v="41"/>
    <x v="41"/>
    <x v="41"/>
    <x v="2"/>
    <x v="123"/>
    <x v="152"/>
    <x v="37"/>
    <x v="280"/>
    <x v="58"/>
    <x v="69"/>
    <x v="0"/>
  </r>
  <r>
    <x v="0"/>
    <x v="27"/>
    <x v="27"/>
    <x v="77"/>
    <x v="77"/>
    <x v="77"/>
    <x v="4"/>
    <x v="125"/>
    <x v="72"/>
    <x v="102"/>
    <x v="159"/>
    <x v="60"/>
    <x v="188"/>
    <x v="0"/>
  </r>
  <r>
    <x v="0"/>
    <x v="27"/>
    <x v="27"/>
    <x v="40"/>
    <x v="40"/>
    <x v="40"/>
    <x v="4"/>
    <x v="125"/>
    <x v="72"/>
    <x v="98"/>
    <x v="226"/>
    <x v="58"/>
    <x v="69"/>
    <x v="0"/>
  </r>
  <r>
    <x v="0"/>
    <x v="27"/>
    <x v="27"/>
    <x v="34"/>
    <x v="34"/>
    <x v="34"/>
    <x v="4"/>
    <x v="125"/>
    <x v="72"/>
    <x v="98"/>
    <x v="226"/>
    <x v="58"/>
    <x v="69"/>
    <x v="0"/>
  </r>
  <r>
    <x v="0"/>
    <x v="27"/>
    <x v="27"/>
    <x v="2"/>
    <x v="2"/>
    <x v="2"/>
    <x v="4"/>
    <x v="125"/>
    <x v="72"/>
    <x v="98"/>
    <x v="226"/>
    <x v="58"/>
    <x v="69"/>
    <x v="0"/>
  </r>
  <r>
    <x v="0"/>
    <x v="27"/>
    <x v="27"/>
    <x v="3"/>
    <x v="3"/>
    <x v="3"/>
    <x v="4"/>
    <x v="125"/>
    <x v="72"/>
    <x v="98"/>
    <x v="226"/>
    <x v="58"/>
    <x v="69"/>
    <x v="0"/>
  </r>
  <r>
    <x v="0"/>
    <x v="27"/>
    <x v="27"/>
    <x v="6"/>
    <x v="6"/>
    <x v="6"/>
    <x v="4"/>
    <x v="125"/>
    <x v="72"/>
    <x v="98"/>
    <x v="226"/>
    <x v="58"/>
    <x v="69"/>
    <x v="0"/>
  </r>
  <r>
    <x v="0"/>
    <x v="27"/>
    <x v="27"/>
    <x v="36"/>
    <x v="36"/>
    <x v="36"/>
    <x v="10"/>
    <x v="126"/>
    <x v="153"/>
    <x v="102"/>
    <x v="159"/>
    <x v="58"/>
    <x v="69"/>
    <x v="0"/>
  </r>
  <r>
    <x v="0"/>
    <x v="27"/>
    <x v="27"/>
    <x v="28"/>
    <x v="28"/>
    <x v="28"/>
    <x v="10"/>
    <x v="126"/>
    <x v="153"/>
    <x v="102"/>
    <x v="159"/>
    <x v="58"/>
    <x v="69"/>
    <x v="0"/>
  </r>
  <r>
    <x v="0"/>
    <x v="27"/>
    <x v="27"/>
    <x v="42"/>
    <x v="42"/>
    <x v="42"/>
    <x v="10"/>
    <x v="126"/>
    <x v="153"/>
    <x v="109"/>
    <x v="100"/>
    <x v="62"/>
    <x v="189"/>
    <x v="0"/>
  </r>
  <r>
    <x v="0"/>
    <x v="27"/>
    <x v="27"/>
    <x v="10"/>
    <x v="10"/>
    <x v="10"/>
    <x v="10"/>
    <x v="126"/>
    <x v="153"/>
    <x v="102"/>
    <x v="159"/>
    <x v="58"/>
    <x v="69"/>
    <x v="0"/>
  </r>
  <r>
    <x v="0"/>
    <x v="27"/>
    <x v="27"/>
    <x v="98"/>
    <x v="97"/>
    <x v="98"/>
    <x v="10"/>
    <x v="126"/>
    <x v="153"/>
    <x v="79"/>
    <x v="227"/>
    <x v="58"/>
    <x v="69"/>
    <x v="0"/>
  </r>
  <r>
    <x v="0"/>
    <x v="27"/>
    <x v="27"/>
    <x v="82"/>
    <x v="82"/>
    <x v="82"/>
    <x v="10"/>
    <x v="126"/>
    <x v="153"/>
    <x v="54"/>
    <x v="53"/>
    <x v="58"/>
    <x v="69"/>
    <x v="0"/>
  </r>
  <r>
    <x v="0"/>
    <x v="27"/>
    <x v="27"/>
    <x v="9"/>
    <x v="9"/>
    <x v="9"/>
    <x v="10"/>
    <x v="126"/>
    <x v="153"/>
    <x v="102"/>
    <x v="159"/>
    <x v="58"/>
    <x v="69"/>
    <x v="0"/>
  </r>
  <r>
    <x v="0"/>
    <x v="27"/>
    <x v="27"/>
    <x v="47"/>
    <x v="47"/>
    <x v="47"/>
    <x v="10"/>
    <x v="126"/>
    <x v="153"/>
    <x v="79"/>
    <x v="227"/>
    <x v="58"/>
    <x v="69"/>
    <x v="0"/>
  </r>
  <r>
    <x v="0"/>
    <x v="27"/>
    <x v="27"/>
    <x v="13"/>
    <x v="13"/>
    <x v="13"/>
    <x v="18"/>
    <x v="127"/>
    <x v="32"/>
    <x v="54"/>
    <x v="53"/>
    <x v="62"/>
    <x v="189"/>
    <x v="0"/>
  </r>
  <r>
    <x v="0"/>
    <x v="27"/>
    <x v="27"/>
    <x v="8"/>
    <x v="8"/>
    <x v="8"/>
    <x v="18"/>
    <x v="127"/>
    <x v="32"/>
    <x v="79"/>
    <x v="227"/>
    <x v="58"/>
    <x v="69"/>
    <x v="0"/>
  </r>
  <r>
    <x v="0"/>
    <x v="27"/>
    <x v="27"/>
    <x v="18"/>
    <x v="18"/>
    <x v="18"/>
    <x v="18"/>
    <x v="127"/>
    <x v="32"/>
    <x v="79"/>
    <x v="227"/>
    <x v="58"/>
    <x v="69"/>
    <x v="0"/>
  </r>
  <r>
    <x v="0"/>
    <x v="27"/>
    <x v="27"/>
    <x v="53"/>
    <x v="53"/>
    <x v="53"/>
    <x v="18"/>
    <x v="127"/>
    <x v="32"/>
    <x v="109"/>
    <x v="100"/>
    <x v="60"/>
    <x v="188"/>
    <x v="0"/>
  </r>
  <r>
    <x v="0"/>
    <x v="27"/>
    <x v="27"/>
    <x v="48"/>
    <x v="48"/>
    <x v="48"/>
    <x v="18"/>
    <x v="127"/>
    <x v="32"/>
    <x v="109"/>
    <x v="100"/>
    <x v="60"/>
    <x v="188"/>
    <x v="0"/>
  </r>
  <r>
    <x v="0"/>
    <x v="27"/>
    <x v="27"/>
    <x v="33"/>
    <x v="33"/>
    <x v="33"/>
    <x v="18"/>
    <x v="127"/>
    <x v="32"/>
    <x v="79"/>
    <x v="227"/>
    <x v="58"/>
    <x v="69"/>
    <x v="0"/>
  </r>
  <r>
    <x v="0"/>
    <x v="27"/>
    <x v="27"/>
    <x v="49"/>
    <x v="49"/>
    <x v="49"/>
    <x v="18"/>
    <x v="127"/>
    <x v="32"/>
    <x v="79"/>
    <x v="227"/>
    <x v="58"/>
    <x v="69"/>
    <x v="0"/>
  </r>
  <r>
    <x v="0"/>
    <x v="27"/>
    <x v="27"/>
    <x v="97"/>
    <x v="96"/>
    <x v="97"/>
    <x v="18"/>
    <x v="127"/>
    <x v="32"/>
    <x v="54"/>
    <x v="53"/>
    <x v="62"/>
    <x v="189"/>
    <x v="0"/>
  </r>
  <r>
    <x v="0"/>
    <x v="27"/>
    <x v="27"/>
    <x v="16"/>
    <x v="16"/>
    <x v="16"/>
    <x v="18"/>
    <x v="127"/>
    <x v="32"/>
    <x v="79"/>
    <x v="227"/>
    <x v="58"/>
    <x v="69"/>
    <x v="0"/>
  </r>
  <r>
    <x v="0"/>
    <x v="27"/>
    <x v="27"/>
    <x v="5"/>
    <x v="5"/>
    <x v="5"/>
    <x v="18"/>
    <x v="127"/>
    <x v="32"/>
    <x v="79"/>
    <x v="227"/>
    <x v="58"/>
    <x v="69"/>
    <x v="0"/>
  </r>
  <r>
    <x v="0"/>
    <x v="27"/>
    <x v="27"/>
    <x v="4"/>
    <x v="4"/>
    <x v="4"/>
    <x v="18"/>
    <x v="127"/>
    <x v="32"/>
    <x v="79"/>
    <x v="227"/>
    <x v="58"/>
    <x v="69"/>
    <x v="0"/>
  </r>
  <r>
    <x v="0"/>
    <x v="27"/>
    <x v="27"/>
    <x v="99"/>
    <x v="98"/>
    <x v="99"/>
    <x v="18"/>
    <x v="127"/>
    <x v="32"/>
    <x v="79"/>
    <x v="227"/>
    <x v="58"/>
    <x v="69"/>
    <x v="0"/>
  </r>
  <r>
    <x v="0"/>
    <x v="28"/>
    <x v="28"/>
    <x v="0"/>
    <x v="0"/>
    <x v="0"/>
    <x v="0"/>
    <x v="98"/>
    <x v="220"/>
    <x v="88"/>
    <x v="281"/>
    <x v="60"/>
    <x v="54"/>
    <x v="0"/>
  </r>
  <r>
    <x v="0"/>
    <x v="28"/>
    <x v="28"/>
    <x v="3"/>
    <x v="3"/>
    <x v="3"/>
    <x v="1"/>
    <x v="79"/>
    <x v="221"/>
    <x v="88"/>
    <x v="281"/>
    <x v="58"/>
    <x v="69"/>
    <x v="0"/>
  </r>
  <r>
    <x v="0"/>
    <x v="28"/>
    <x v="28"/>
    <x v="1"/>
    <x v="1"/>
    <x v="1"/>
    <x v="2"/>
    <x v="118"/>
    <x v="222"/>
    <x v="63"/>
    <x v="282"/>
    <x v="58"/>
    <x v="69"/>
    <x v="0"/>
  </r>
  <r>
    <x v="0"/>
    <x v="28"/>
    <x v="28"/>
    <x v="13"/>
    <x v="13"/>
    <x v="13"/>
    <x v="3"/>
    <x v="111"/>
    <x v="223"/>
    <x v="79"/>
    <x v="283"/>
    <x v="23"/>
    <x v="190"/>
    <x v="0"/>
  </r>
  <r>
    <x v="0"/>
    <x v="28"/>
    <x v="28"/>
    <x v="2"/>
    <x v="2"/>
    <x v="2"/>
    <x v="3"/>
    <x v="111"/>
    <x v="223"/>
    <x v="77"/>
    <x v="284"/>
    <x v="59"/>
    <x v="191"/>
    <x v="0"/>
  </r>
  <r>
    <x v="0"/>
    <x v="28"/>
    <x v="28"/>
    <x v="8"/>
    <x v="8"/>
    <x v="8"/>
    <x v="5"/>
    <x v="84"/>
    <x v="23"/>
    <x v="37"/>
    <x v="66"/>
    <x v="43"/>
    <x v="192"/>
    <x v="0"/>
  </r>
  <r>
    <x v="0"/>
    <x v="28"/>
    <x v="28"/>
    <x v="4"/>
    <x v="4"/>
    <x v="4"/>
    <x v="6"/>
    <x v="85"/>
    <x v="24"/>
    <x v="70"/>
    <x v="82"/>
    <x v="62"/>
    <x v="95"/>
    <x v="0"/>
  </r>
  <r>
    <x v="0"/>
    <x v="28"/>
    <x v="28"/>
    <x v="82"/>
    <x v="82"/>
    <x v="82"/>
    <x v="6"/>
    <x v="85"/>
    <x v="24"/>
    <x v="54"/>
    <x v="53"/>
    <x v="58"/>
    <x v="69"/>
    <x v="0"/>
  </r>
  <r>
    <x v="0"/>
    <x v="28"/>
    <x v="28"/>
    <x v="12"/>
    <x v="12"/>
    <x v="12"/>
    <x v="8"/>
    <x v="86"/>
    <x v="73"/>
    <x v="78"/>
    <x v="285"/>
    <x v="59"/>
    <x v="191"/>
    <x v="0"/>
  </r>
  <r>
    <x v="0"/>
    <x v="28"/>
    <x v="28"/>
    <x v="17"/>
    <x v="17"/>
    <x v="17"/>
    <x v="8"/>
    <x v="86"/>
    <x v="73"/>
    <x v="98"/>
    <x v="286"/>
    <x v="43"/>
    <x v="192"/>
    <x v="0"/>
  </r>
  <r>
    <x v="0"/>
    <x v="28"/>
    <x v="28"/>
    <x v="7"/>
    <x v="7"/>
    <x v="7"/>
    <x v="10"/>
    <x v="87"/>
    <x v="224"/>
    <x v="90"/>
    <x v="287"/>
    <x v="60"/>
    <x v="54"/>
    <x v="0"/>
  </r>
  <r>
    <x v="0"/>
    <x v="28"/>
    <x v="28"/>
    <x v="36"/>
    <x v="36"/>
    <x v="36"/>
    <x v="11"/>
    <x v="120"/>
    <x v="225"/>
    <x v="109"/>
    <x v="239"/>
    <x v="37"/>
    <x v="193"/>
    <x v="0"/>
  </r>
  <r>
    <x v="0"/>
    <x v="28"/>
    <x v="28"/>
    <x v="6"/>
    <x v="6"/>
    <x v="6"/>
    <x v="11"/>
    <x v="120"/>
    <x v="225"/>
    <x v="78"/>
    <x v="285"/>
    <x v="62"/>
    <x v="95"/>
    <x v="0"/>
  </r>
  <r>
    <x v="0"/>
    <x v="28"/>
    <x v="28"/>
    <x v="44"/>
    <x v="44"/>
    <x v="44"/>
    <x v="13"/>
    <x v="121"/>
    <x v="11"/>
    <x v="102"/>
    <x v="51"/>
    <x v="40"/>
    <x v="194"/>
    <x v="0"/>
  </r>
  <r>
    <x v="0"/>
    <x v="28"/>
    <x v="28"/>
    <x v="10"/>
    <x v="10"/>
    <x v="10"/>
    <x v="13"/>
    <x v="121"/>
    <x v="11"/>
    <x v="98"/>
    <x v="286"/>
    <x v="59"/>
    <x v="191"/>
    <x v="0"/>
  </r>
  <r>
    <x v="0"/>
    <x v="28"/>
    <x v="28"/>
    <x v="11"/>
    <x v="11"/>
    <x v="11"/>
    <x v="13"/>
    <x v="121"/>
    <x v="11"/>
    <x v="37"/>
    <x v="66"/>
    <x v="62"/>
    <x v="95"/>
    <x v="0"/>
  </r>
  <r>
    <x v="0"/>
    <x v="28"/>
    <x v="28"/>
    <x v="9"/>
    <x v="9"/>
    <x v="9"/>
    <x v="13"/>
    <x v="121"/>
    <x v="11"/>
    <x v="78"/>
    <x v="285"/>
    <x v="60"/>
    <x v="54"/>
    <x v="0"/>
  </r>
  <r>
    <x v="0"/>
    <x v="28"/>
    <x v="28"/>
    <x v="22"/>
    <x v="22"/>
    <x v="22"/>
    <x v="17"/>
    <x v="122"/>
    <x v="226"/>
    <x v="98"/>
    <x v="286"/>
    <x v="61"/>
    <x v="195"/>
    <x v="0"/>
  </r>
  <r>
    <x v="0"/>
    <x v="28"/>
    <x v="28"/>
    <x v="15"/>
    <x v="15"/>
    <x v="15"/>
    <x v="17"/>
    <x v="122"/>
    <x v="226"/>
    <x v="78"/>
    <x v="285"/>
    <x v="58"/>
    <x v="69"/>
    <x v="0"/>
  </r>
  <r>
    <x v="0"/>
    <x v="28"/>
    <x v="28"/>
    <x v="41"/>
    <x v="41"/>
    <x v="41"/>
    <x v="17"/>
    <x v="122"/>
    <x v="226"/>
    <x v="37"/>
    <x v="66"/>
    <x v="58"/>
    <x v="69"/>
    <x v="2"/>
  </r>
  <r>
    <x v="0"/>
    <x v="29"/>
    <x v="29"/>
    <x v="13"/>
    <x v="13"/>
    <x v="13"/>
    <x v="0"/>
    <x v="84"/>
    <x v="227"/>
    <x v="109"/>
    <x v="114"/>
    <x v="68"/>
    <x v="196"/>
    <x v="0"/>
  </r>
  <r>
    <x v="0"/>
    <x v="29"/>
    <x v="29"/>
    <x v="0"/>
    <x v="0"/>
    <x v="0"/>
    <x v="0"/>
    <x v="84"/>
    <x v="227"/>
    <x v="75"/>
    <x v="288"/>
    <x v="58"/>
    <x v="69"/>
    <x v="0"/>
  </r>
  <r>
    <x v="0"/>
    <x v="29"/>
    <x v="29"/>
    <x v="18"/>
    <x v="18"/>
    <x v="18"/>
    <x v="2"/>
    <x v="87"/>
    <x v="228"/>
    <x v="79"/>
    <x v="64"/>
    <x v="37"/>
    <x v="197"/>
    <x v="0"/>
  </r>
  <r>
    <x v="0"/>
    <x v="29"/>
    <x v="29"/>
    <x v="100"/>
    <x v="99"/>
    <x v="100"/>
    <x v="3"/>
    <x v="120"/>
    <x v="157"/>
    <x v="54"/>
    <x v="53"/>
    <x v="63"/>
    <x v="198"/>
    <x v="0"/>
  </r>
  <r>
    <x v="0"/>
    <x v="29"/>
    <x v="29"/>
    <x v="1"/>
    <x v="1"/>
    <x v="1"/>
    <x v="3"/>
    <x v="120"/>
    <x v="157"/>
    <x v="90"/>
    <x v="289"/>
    <x v="58"/>
    <x v="69"/>
    <x v="0"/>
  </r>
  <r>
    <x v="0"/>
    <x v="29"/>
    <x v="29"/>
    <x v="36"/>
    <x v="36"/>
    <x v="36"/>
    <x v="5"/>
    <x v="121"/>
    <x v="229"/>
    <x v="54"/>
    <x v="53"/>
    <x v="37"/>
    <x v="197"/>
    <x v="0"/>
  </r>
  <r>
    <x v="0"/>
    <x v="29"/>
    <x v="29"/>
    <x v="16"/>
    <x v="16"/>
    <x v="16"/>
    <x v="5"/>
    <x v="121"/>
    <x v="229"/>
    <x v="81"/>
    <x v="290"/>
    <x v="61"/>
    <x v="161"/>
    <x v="0"/>
  </r>
  <r>
    <x v="0"/>
    <x v="29"/>
    <x v="29"/>
    <x v="34"/>
    <x v="34"/>
    <x v="34"/>
    <x v="7"/>
    <x v="123"/>
    <x v="182"/>
    <x v="81"/>
    <x v="290"/>
    <x v="60"/>
    <x v="103"/>
    <x v="0"/>
  </r>
  <r>
    <x v="0"/>
    <x v="29"/>
    <x v="29"/>
    <x v="17"/>
    <x v="17"/>
    <x v="17"/>
    <x v="7"/>
    <x v="123"/>
    <x v="182"/>
    <x v="109"/>
    <x v="114"/>
    <x v="40"/>
    <x v="199"/>
    <x v="0"/>
  </r>
  <r>
    <x v="0"/>
    <x v="29"/>
    <x v="29"/>
    <x v="21"/>
    <x v="21"/>
    <x v="21"/>
    <x v="9"/>
    <x v="124"/>
    <x v="230"/>
    <x v="109"/>
    <x v="114"/>
    <x v="59"/>
    <x v="200"/>
    <x v="0"/>
  </r>
  <r>
    <x v="0"/>
    <x v="29"/>
    <x v="29"/>
    <x v="10"/>
    <x v="10"/>
    <x v="10"/>
    <x v="9"/>
    <x v="124"/>
    <x v="230"/>
    <x v="98"/>
    <x v="192"/>
    <x v="60"/>
    <x v="103"/>
    <x v="0"/>
  </r>
  <r>
    <x v="0"/>
    <x v="29"/>
    <x v="29"/>
    <x v="4"/>
    <x v="4"/>
    <x v="4"/>
    <x v="9"/>
    <x v="124"/>
    <x v="230"/>
    <x v="98"/>
    <x v="192"/>
    <x v="60"/>
    <x v="103"/>
    <x v="0"/>
  </r>
  <r>
    <x v="0"/>
    <x v="29"/>
    <x v="29"/>
    <x v="8"/>
    <x v="8"/>
    <x v="8"/>
    <x v="12"/>
    <x v="125"/>
    <x v="12"/>
    <x v="54"/>
    <x v="53"/>
    <x v="59"/>
    <x v="200"/>
    <x v="0"/>
  </r>
  <r>
    <x v="0"/>
    <x v="29"/>
    <x v="29"/>
    <x v="3"/>
    <x v="3"/>
    <x v="3"/>
    <x v="12"/>
    <x v="125"/>
    <x v="12"/>
    <x v="98"/>
    <x v="192"/>
    <x v="58"/>
    <x v="69"/>
    <x v="0"/>
  </r>
  <r>
    <x v="0"/>
    <x v="29"/>
    <x v="29"/>
    <x v="50"/>
    <x v="50"/>
    <x v="50"/>
    <x v="12"/>
    <x v="125"/>
    <x v="12"/>
    <x v="54"/>
    <x v="53"/>
    <x v="61"/>
    <x v="161"/>
    <x v="0"/>
  </r>
  <r>
    <x v="0"/>
    <x v="29"/>
    <x v="29"/>
    <x v="74"/>
    <x v="74"/>
    <x v="74"/>
    <x v="15"/>
    <x v="126"/>
    <x v="231"/>
    <x v="54"/>
    <x v="53"/>
    <x v="61"/>
    <x v="161"/>
    <x v="0"/>
  </r>
  <r>
    <x v="0"/>
    <x v="29"/>
    <x v="29"/>
    <x v="51"/>
    <x v="51"/>
    <x v="51"/>
    <x v="15"/>
    <x v="126"/>
    <x v="231"/>
    <x v="54"/>
    <x v="53"/>
    <x v="61"/>
    <x v="161"/>
    <x v="0"/>
  </r>
  <r>
    <x v="0"/>
    <x v="29"/>
    <x v="29"/>
    <x v="101"/>
    <x v="100"/>
    <x v="101"/>
    <x v="15"/>
    <x v="126"/>
    <x v="231"/>
    <x v="54"/>
    <x v="53"/>
    <x v="61"/>
    <x v="161"/>
    <x v="0"/>
  </r>
  <r>
    <x v="0"/>
    <x v="29"/>
    <x v="29"/>
    <x v="102"/>
    <x v="101"/>
    <x v="102"/>
    <x v="15"/>
    <x v="126"/>
    <x v="231"/>
    <x v="54"/>
    <x v="53"/>
    <x v="61"/>
    <x v="161"/>
    <x v="0"/>
  </r>
  <r>
    <x v="0"/>
    <x v="29"/>
    <x v="29"/>
    <x v="103"/>
    <x v="102"/>
    <x v="103"/>
    <x v="15"/>
    <x v="126"/>
    <x v="231"/>
    <x v="54"/>
    <x v="53"/>
    <x v="61"/>
    <x v="161"/>
    <x v="0"/>
  </r>
  <r>
    <x v="0"/>
    <x v="29"/>
    <x v="29"/>
    <x v="104"/>
    <x v="103"/>
    <x v="104"/>
    <x v="15"/>
    <x v="126"/>
    <x v="231"/>
    <x v="54"/>
    <x v="53"/>
    <x v="61"/>
    <x v="161"/>
    <x v="0"/>
  </r>
  <r>
    <x v="0"/>
    <x v="29"/>
    <x v="29"/>
    <x v="30"/>
    <x v="30"/>
    <x v="30"/>
    <x v="15"/>
    <x v="126"/>
    <x v="231"/>
    <x v="54"/>
    <x v="53"/>
    <x v="61"/>
    <x v="161"/>
    <x v="0"/>
  </r>
  <r>
    <x v="0"/>
    <x v="29"/>
    <x v="29"/>
    <x v="64"/>
    <x v="64"/>
    <x v="64"/>
    <x v="15"/>
    <x v="126"/>
    <x v="231"/>
    <x v="79"/>
    <x v="64"/>
    <x v="60"/>
    <x v="103"/>
    <x v="0"/>
  </r>
  <r>
    <x v="0"/>
    <x v="29"/>
    <x v="29"/>
    <x v="11"/>
    <x v="11"/>
    <x v="11"/>
    <x v="15"/>
    <x v="126"/>
    <x v="231"/>
    <x v="109"/>
    <x v="114"/>
    <x v="62"/>
    <x v="201"/>
    <x v="0"/>
  </r>
  <r>
    <x v="0"/>
    <x v="29"/>
    <x v="29"/>
    <x v="2"/>
    <x v="2"/>
    <x v="2"/>
    <x v="15"/>
    <x v="126"/>
    <x v="231"/>
    <x v="79"/>
    <x v="64"/>
    <x v="60"/>
    <x v="103"/>
    <x v="0"/>
  </r>
  <r>
    <x v="0"/>
    <x v="29"/>
    <x v="29"/>
    <x v="20"/>
    <x v="20"/>
    <x v="20"/>
    <x v="15"/>
    <x v="126"/>
    <x v="231"/>
    <x v="109"/>
    <x v="114"/>
    <x v="62"/>
    <x v="201"/>
    <x v="0"/>
  </r>
  <r>
    <x v="0"/>
    <x v="29"/>
    <x v="29"/>
    <x v="105"/>
    <x v="104"/>
    <x v="105"/>
    <x v="15"/>
    <x v="126"/>
    <x v="231"/>
    <x v="54"/>
    <x v="53"/>
    <x v="61"/>
    <x v="161"/>
    <x v="0"/>
  </r>
  <r>
    <x v="0"/>
    <x v="29"/>
    <x v="29"/>
    <x v="31"/>
    <x v="31"/>
    <x v="31"/>
    <x v="15"/>
    <x v="126"/>
    <x v="231"/>
    <x v="79"/>
    <x v="64"/>
    <x v="60"/>
    <x v="103"/>
    <x v="0"/>
  </r>
  <r>
    <x v="0"/>
    <x v="29"/>
    <x v="29"/>
    <x v="5"/>
    <x v="5"/>
    <x v="5"/>
    <x v="15"/>
    <x v="126"/>
    <x v="231"/>
    <x v="102"/>
    <x v="291"/>
    <x v="58"/>
    <x v="69"/>
    <x v="0"/>
  </r>
  <r>
    <x v="0"/>
    <x v="29"/>
    <x v="29"/>
    <x v="47"/>
    <x v="47"/>
    <x v="47"/>
    <x v="15"/>
    <x v="126"/>
    <x v="231"/>
    <x v="109"/>
    <x v="114"/>
    <x v="62"/>
    <x v="201"/>
    <x v="0"/>
  </r>
  <r>
    <x v="0"/>
    <x v="30"/>
    <x v="30"/>
    <x v="0"/>
    <x v="0"/>
    <x v="0"/>
    <x v="0"/>
    <x v="78"/>
    <x v="232"/>
    <x v="52"/>
    <x v="292"/>
    <x v="61"/>
    <x v="202"/>
    <x v="0"/>
  </r>
  <r>
    <x v="0"/>
    <x v="30"/>
    <x v="30"/>
    <x v="1"/>
    <x v="1"/>
    <x v="1"/>
    <x v="1"/>
    <x v="118"/>
    <x v="233"/>
    <x v="36"/>
    <x v="293"/>
    <x v="60"/>
    <x v="203"/>
    <x v="0"/>
  </r>
  <r>
    <x v="0"/>
    <x v="30"/>
    <x v="30"/>
    <x v="3"/>
    <x v="3"/>
    <x v="3"/>
    <x v="2"/>
    <x v="83"/>
    <x v="234"/>
    <x v="76"/>
    <x v="294"/>
    <x v="58"/>
    <x v="69"/>
    <x v="0"/>
  </r>
  <r>
    <x v="0"/>
    <x v="30"/>
    <x v="30"/>
    <x v="2"/>
    <x v="2"/>
    <x v="2"/>
    <x v="3"/>
    <x v="111"/>
    <x v="105"/>
    <x v="77"/>
    <x v="218"/>
    <x v="59"/>
    <x v="204"/>
    <x v="0"/>
  </r>
  <r>
    <x v="0"/>
    <x v="30"/>
    <x v="30"/>
    <x v="5"/>
    <x v="5"/>
    <x v="5"/>
    <x v="4"/>
    <x v="112"/>
    <x v="235"/>
    <x v="77"/>
    <x v="218"/>
    <x v="61"/>
    <x v="202"/>
    <x v="0"/>
  </r>
  <r>
    <x v="0"/>
    <x v="30"/>
    <x v="30"/>
    <x v="7"/>
    <x v="7"/>
    <x v="7"/>
    <x v="5"/>
    <x v="84"/>
    <x v="236"/>
    <x v="70"/>
    <x v="295"/>
    <x v="61"/>
    <x v="202"/>
    <x v="0"/>
  </r>
  <r>
    <x v="0"/>
    <x v="30"/>
    <x v="30"/>
    <x v="9"/>
    <x v="9"/>
    <x v="9"/>
    <x v="5"/>
    <x v="84"/>
    <x v="236"/>
    <x v="77"/>
    <x v="218"/>
    <x v="62"/>
    <x v="205"/>
    <x v="0"/>
  </r>
  <r>
    <x v="0"/>
    <x v="30"/>
    <x v="30"/>
    <x v="8"/>
    <x v="8"/>
    <x v="8"/>
    <x v="7"/>
    <x v="85"/>
    <x v="197"/>
    <x v="78"/>
    <x v="296"/>
    <x v="40"/>
    <x v="45"/>
    <x v="0"/>
  </r>
  <r>
    <x v="0"/>
    <x v="30"/>
    <x v="30"/>
    <x v="13"/>
    <x v="13"/>
    <x v="13"/>
    <x v="8"/>
    <x v="87"/>
    <x v="237"/>
    <x v="109"/>
    <x v="239"/>
    <x v="63"/>
    <x v="206"/>
    <x v="0"/>
  </r>
  <r>
    <x v="0"/>
    <x v="30"/>
    <x v="30"/>
    <x v="36"/>
    <x v="36"/>
    <x v="36"/>
    <x v="8"/>
    <x v="87"/>
    <x v="237"/>
    <x v="109"/>
    <x v="239"/>
    <x v="63"/>
    <x v="206"/>
    <x v="0"/>
  </r>
  <r>
    <x v="0"/>
    <x v="30"/>
    <x v="30"/>
    <x v="18"/>
    <x v="18"/>
    <x v="18"/>
    <x v="8"/>
    <x v="87"/>
    <x v="237"/>
    <x v="102"/>
    <x v="297"/>
    <x v="43"/>
    <x v="207"/>
    <x v="0"/>
  </r>
  <r>
    <x v="0"/>
    <x v="30"/>
    <x v="30"/>
    <x v="10"/>
    <x v="10"/>
    <x v="10"/>
    <x v="8"/>
    <x v="87"/>
    <x v="237"/>
    <x v="78"/>
    <x v="296"/>
    <x v="62"/>
    <x v="205"/>
    <x v="2"/>
  </r>
  <r>
    <x v="0"/>
    <x v="30"/>
    <x v="30"/>
    <x v="22"/>
    <x v="22"/>
    <x v="22"/>
    <x v="12"/>
    <x v="120"/>
    <x v="160"/>
    <x v="109"/>
    <x v="239"/>
    <x v="37"/>
    <x v="208"/>
    <x v="0"/>
  </r>
  <r>
    <x v="0"/>
    <x v="30"/>
    <x v="30"/>
    <x v="12"/>
    <x v="12"/>
    <x v="12"/>
    <x v="12"/>
    <x v="120"/>
    <x v="160"/>
    <x v="37"/>
    <x v="298"/>
    <x v="61"/>
    <x v="202"/>
    <x v="0"/>
  </r>
  <r>
    <x v="0"/>
    <x v="30"/>
    <x v="30"/>
    <x v="16"/>
    <x v="16"/>
    <x v="16"/>
    <x v="12"/>
    <x v="120"/>
    <x v="160"/>
    <x v="78"/>
    <x v="296"/>
    <x v="62"/>
    <x v="205"/>
    <x v="0"/>
  </r>
  <r>
    <x v="0"/>
    <x v="30"/>
    <x v="30"/>
    <x v="75"/>
    <x v="75"/>
    <x v="75"/>
    <x v="15"/>
    <x v="121"/>
    <x v="238"/>
    <x v="79"/>
    <x v="18"/>
    <x v="39"/>
    <x v="88"/>
    <x v="0"/>
  </r>
  <r>
    <x v="0"/>
    <x v="30"/>
    <x v="30"/>
    <x v="28"/>
    <x v="28"/>
    <x v="28"/>
    <x v="15"/>
    <x v="121"/>
    <x v="238"/>
    <x v="79"/>
    <x v="18"/>
    <x v="39"/>
    <x v="88"/>
    <x v="0"/>
  </r>
  <r>
    <x v="0"/>
    <x v="30"/>
    <x v="30"/>
    <x v="11"/>
    <x v="11"/>
    <x v="11"/>
    <x v="15"/>
    <x v="121"/>
    <x v="238"/>
    <x v="98"/>
    <x v="14"/>
    <x v="59"/>
    <x v="204"/>
    <x v="0"/>
  </r>
  <r>
    <x v="0"/>
    <x v="30"/>
    <x v="30"/>
    <x v="31"/>
    <x v="31"/>
    <x v="31"/>
    <x v="18"/>
    <x v="122"/>
    <x v="12"/>
    <x v="98"/>
    <x v="14"/>
    <x v="61"/>
    <x v="202"/>
    <x v="0"/>
  </r>
  <r>
    <x v="0"/>
    <x v="30"/>
    <x v="30"/>
    <x v="29"/>
    <x v="29"/>
    <x v="29"/>
    <x v="19"/>
    <x v="123"/>
    <x v="50"/>
    <x v="79"/>
    <x v="18"/>
    <x v="59"/>
    <x v="204"/>
    <x v="0"/>
  </r>
  <r>
    <x v="0"/>
    <x v="30"/>
    <x v="30"/>
    <x v="106"/>
    <x v="105"/>
    <x v="106"/>
    <x v="19"/>
    <x v="123"/>
    <x v="50"/>
    <x v="54"/>
    <x v="53"/>
    <x v="39"/>
    <x v="88"/>
    <x v="0"/>
  </r>
  <r>
    <x v="0"/>
    <x v="30"/>
    <x v="30"/>
    <x v="19"/>
    <x v="19"/>
    <x v="19"/>
    <x v="19"/>
    <x v="123"/>
    <x v="50"/>
    <x v="79"/>
    <x v="18"/>
    <x v="59"/>
    <x v="204"/>
    <x v="0"/>
  </r>
  <r>
    <x v="0"/>
    <x v="30"/>
    <x v="30"/>
    <x v="17"/>
    <x v="17"/>
    <x v="17"/>
    <x v="19"/>
    <x v="123"/>
    <x v="50"/>
    <x v="79"/>
    <x v="18"/>
    <x v="59"/>
    <x v="204"/>
    <x v="0"/>
  </r>
  <r>
    <x v="0"/>
    <x v="30"/>
    <x v="30"/>
    <x v="27"/>
    <x v="27"/>
    <x v="27"/>
    <x v="19"/>
    <x v="123"/>
    <x v="50"/>
    <x v="54"/>
    <x v="53"/>
    <x v="39"/>
    <x v="88"/>
    <x v="0"/>
  </r>
  <r>
    <x v="0"/>
    <x v="30"/>
    <x v="30"/>
    <x v="15"/>
    <x v="15"/>
    <x v="15"/>
    <x v="19"/>
    <x v="123"/>
    <x v="50"/>
    <x v="102"/>
    <x v="297"/>
    <x v="61"/>
    <x v="202"/>
    <x v="0"/>
  </r>
  <r>
    <x v="0"/>
    <x v="30"/>
    <x v="30"/>
    <x v="41"/>
    <x v="41"/>
    <x v="41"/>
    <x v="19"/>
    <x v="123"/>
    <x v="50"/>
    <x v="98"/>
    <x v="14"/>
    <x v="62"/>
    <x v="205"/>
    <x v="0"/>
  </r>
  <r>
    <x v="0"/>
    <x v="30"/>
    <x v="30"/>
    <x v="32"/>
    <x v="32"/>
    <x v="32"/>
    <x v="19"/>
    <x v="123"/>
    <x v="50"/>
    <x v="81"/>
    <x v="207"/>
    <x v="60"/>
    <x v="203"/>
    <x v="0"/>
  </r>
  <r>
    <x v="0"/>
    <x v="30"/>
    <x v="30"/>
    <x v="25"/>
    <x v="25"/>
    <x v="25"/>
    <x v="19"/>
    <x v="123"/>
    <x v="50"/>
    <x v="54"/>
    <x v="53"/>
    <x v="39"/>
    <x v="88"/>
    <x v="0"/>
  </r>
  <r>
    <x v="0"/>
    <x v="31"/>
    <x v="31"/>
    <x v="2"/>
    <x v="2"/>
    <x v="2"/>
    <x v="0"/>
    <x v="98"/>
    <x v="239"/>
    <x v="108"/>
    <x v="299"/>
    <x v="58"/>
    <x v="69"/>
    <x v="0"/>
  </r>
  <r>
    <x v="0"/>
    <x v="31"/>
    <x v="31"/>
    <x v="3"/>
    <x v="3"/>
    <x v="3"/>
    <x v="1"/>
    <x v="112"/>
    <x v="145"/>
    <x v="53"/>
    <x v="300"/>
    <x v="58"/>
    <x v="69"/>
    <x v="0"/>
  </r>
  <r>
    <x v="0"/>
    <x v="31"/>
    <x v="31"/>
    <x v="8"/>
    <x v="8"/>
    <x v="8"/>
    <x v="2"/>
    <x v="86"/>
    <x v="240"/>
    <x v="77"/>
    <x v="301"/>
    <x v="58"/>
    <x v="69"/>
    <x v="0"/>
  </r>
  <r>
    <x v="0"/>
    <x v="31"/>
    <x v="31"/>
    <x v="1"/>
    <x v="1"/>
    <x v="1"/>
    <x v="2"/>
    <x v="86"/>
    <x v="240"/>
    <x v="77"/>
    <x v="301"/>
    <x v="58"/>
    <x v="69"/>
    <x v="0"/>
  </r>
  <r>
    <x v="0"/>
    <x v="31"/>
    <x v="31"/>
    <x v="11"/>
    <x v="11"/>
    <x v="11"/>
    <x v="4"/>
    <x v="120"/>
    <x v="241"/>
    <x v="37"/>
    <x v="192"/>
    <x v="61"/>
    <x v="209"/>
    <x v="0"/>
  </r>
  <r>
    <x v="0"/>
    <x v="31"/>
    <x v="31"/>
    <x v="0"/>
    <x v="0"/>
    <x v="0"/>
    <x v="4"/>
    <x v="120"/>
    <x v="241"/>
    <x v="90"/>
    <x v="191"/>
    <x v="58"/>
    <x v="69"/>
    <x v="0"/>
  </r>
  <r>
    <x v="0"/>
    <x v="31"/>
    <x v="31"/>
    <x v="10"/>
    <x v="10"/>
    <x v="10"/>
    <x v="6"/>
    <x v="122"/>
    <x v="242"/>
    <x v="81"/>
    <x v="195"/>
    <x v="62"/>
    <x v="188"/>
    <x v="0"/>
  </r>
  <r>
    <x v="0"/>
    <x v="31"/>
    <x v="31"/>
    <x v="5"/>
    <x v="5"/>
    <x v="5"/>
    <x v="6"/>
    <x v="122"/>
    <x v="242"/>
    <x v="78"/>
    <x v="193"/>
    <x v="58"/>
    <x v="69"/>
    <x v="0"/>
  </r>
  <r>
    <x v="0"/>
    <x v="31"/>
    <x v="31"/>
    <x v="31"/>
    <x v="31"/>
    <x v="31"/>
    <x v="8"/>
    <x v="123"/>
    <x v="141"/>
    <x v="37"/>
    <x v="192"/>
    <x v="58"/>
    <x v="69"/>
    <x v="0"/>
  </r>
  <r>
    <x v="0"/>
    <x v="31"/>
    <x v="31"/>
    <x v="4"/>
    <x v="4"/>
    <x v="4"/>
    <x v="9"/>
    <x v="124"/>
    <x v="243"/>
    <x v="98"/>
    <x v="198"/>
    <x v="60"/>
    <x v="210"/>
    <x v="0"/>
  </r>
  <r>
    <x v="0"/>
    <x v="31"/>
    <x v="31"/>
    <x v="42"/>
    <x v="42"/>
    <x v="42"/>
    <x v="10"/>
    <x v="125"/>
    <x v="42"/>
    <x v="102"/>
    <x v="64"/>
    <x v="60"/>
    <x v="210"/>
    <x v="0"/>
  </r>
  <r>
    <x v="0"/>
    <x v="31"/>
    <x v="31"/>
    <x v="13"/>
    <x v="13"/>
    <x v="13"/>
    <x v="11"/>
    <x v="126"/>
    <x v="110"/>
    <x v="54"/>
    <x v="53"/>
    <x v="61"/>
    <x v="209"/>
    <x v="0"/>
  </r>
  <r>
    <x v="0"/>
    <x v="31"/>
    <x v="31"/>
    <x v="36"/>
    <x v="36"/>
    <x v="36"/>
    <x v="11"/>
    <x v="126"/>
    <x v="110"/>
    <x v="54"/>
    <x v="53"/>
    <x v="61"/>
    <x v="209"/>
    <x v="0"/>
  </r>
  <r>
    <x v="0"/>
    <x v="31"/>
    <x v="31"/>
    <x v="44"/>
    <x v="44"/>
    <x v="44"/>
    <x v="11"/>
    <x v="126"/>
    <x v="110"/>
    <x v="109"/>
    <x v="196"/>
    <x v="62"/>
    <x v="188"/>
    <x v="0"/>
  </r>
  <r>
    <x v="0"/>
    <x v="31"/>
    <x v="31"/>
    <x v="12"/>
    <x v="12"/>
    <x v="12"/>
    <x v="11"/>
    <x v="126"/>
    <x v="110"/>
    <x v="109"/>
    <x v="196"/>
    <x v="62"/>
    <x v="188"/>
    <x v="0"/>
  </r>
  <r>
    <x v="0"/>
    <x v="31"/>
    <x v="31"/>
    <x v="33"/>
    <x v="33"/>
    <x v="33"/>
    <x v="11"/>
    <x v="126"/>
    <x v="110"/>
    <x v="109"/>
    <x v="196"/>
    <x v="62"/>
    <x v="188"/>
    <x v="0"/>
  </r>
  <r>
    <x v="0"/>
    <x v="31"/>
    <x v="31"/>
    <x v="16"/>
    <x v="16"/>
    <x v="16"/>
    <x v="11"/>
    <x v="126"/>
    <x v="110"/>
    <x v="102"/>
    <x v="64"/>
    <x v="58"/>
    <x v="69"/>
    <x v="0"/>
  </r>
  <r>
    <x v="0"/>
    <x v="31"/>
    <x v="31"/>
    <x v="70"/>
    <x v="70"/>
    <x v="70"/>
    <x v="11"/>
    <x v="126"/>
    <x v="110"/>
    <x v="102"/>
    <x v="64"/>
    <x v="58"/>
    <x v="69"/>
    <x v="0"/>
  </r>
  <r>
    <x v="0"/>
    <x v="31"/>
    <x v="31"/>
    <x v="28"/>
    <x v="28"/>
    <x v="28"/>
    <x v="18"/>
    <x v="127"/>
    <x v="148"/>
    <x v="79"/>
    <x v="197"/>
    <x v="58"/>
    <x v="69"/>
    <x v="0"/>
  </r>
  <r>
    <x v="0"/>
    <x v="31"/>
    <x v="31"/>
    <x v="52"/>
    <x v="52"/>
    <x v="52"/>
    <x v="18"/>
    <x v="127"/>
    <x v="148"/>
    <x v="79"/>
    <x v="197"/>
    <x v="58"/>
    <x v="69"/>
    <x v="0"/>
  </r>
  <r>
    <x v="0"/>
    <x v="31"/>
    <x v="31"/>
    <x v="38"/>
    <x v="38"/>
    <x v="38"/>
    <x v="18"/>
    <x v="127"/>
    <x v="148"/>
    <x v="109"/>
    <x v="196"/>
    <x v="60"/>
    <x v="210"/>
    <x v="0"/>
  </r>
  <r>
    <x v="0"/>
    <x v="31"/>
    <x v="31"/>
    <x v="18"/>
    <x v="18"/>
    <x v="18"/>
    <x v="18"/>
    <x v="127"/>
    <x v="148"/>
    <x v="79"/>
    <x v="197"/>
    <x v="58"/>
    <x v="69"/>
    <x v="0"/>
  </r>
  <r>
    <x v="0"/>
    <x v="31"/>
    <x v="31"/>
    <x v="53"/>
    <x v="53"/>
    <x v="53"/>
    <x v="18"/>
    <x v="127"/>
    <x v="148"/>
    <x v="54"/>
    <x v="53"/>
    <x v="62"/>
    <x v="188"/>
    <x v="0"/>
  </r>
  <r>
    <x v="0"/>
    <x v="31"/>
    <x v="31"/>
    <x v="76"/>
    <x v="76"/>
    <x v="76"/>
    <x v="18"/>
    <x v="127"/>
    <x v="148"/>
    <x v="79"/>
    <x v="197"/>
    <x v="58"/>
    <x v="69"/>
    <x v="0"/>
  </r>
  <r>
    <x v="0"/>
    <x v="31"/>
    <x v="31"/>
    <x v="57"/>
    <x v="57"/>
    <x v="57"/>
    <x v="18"/>
    <x v="127"/>
    <x v="148"/>
    <x v="109"/>
    <x v="196"/>
    <x v="60"/>
    <x v="210"/>
    <x v="0"/>
  </r>
  <r>
    <x v="0"/>
    <x v="31"/>
    <x v="31"/>
    <x v="20"/>
    <x v="20"/>
    <x v="20"/>
    <x v="18"/>
    <x v="127"/>
    <x v="148"/>
    <x v="109"/>
    <x v="196"/>
    <x v="60"/>
    <x v="210"/>
    <x v="0"/>
  </r>
  <r>
    <x v="0"/>
    <x v="31"/>
    <x v="31"/>
    <x v="68"/>
    <x v="68"/>
    <x v="68"/>
    <x v="18"/>
    <x v="127"/>
    <x v="148"/>
    <x v="79"/>
    <x v="197"/>
    <x v="58"/>
    <x v="69"/>
    <x v="0"/>
  </r>
  <r>
    <x v="0"/>
    <x v="31"/>
    <x v="31"/>
    <x v="78"/>
    <x v="78"/>
    <x v="78"/>
    <x v="18"/>
    <x v="127"/>
    <x v="148"/>
    <x v="79"/>
    <x v="197"/>
    <x v="58"/>
    <x v="69"/>
    <x v="0"/>
  </r>
  <r>
    <x v="0"/>
    <x v="31"/>
    <x v="31"/>
    <x v="107"/>
    <x v="106"/>
    <x v="107"/>
    <x v="18"/>
    <x v="127"/>
    <x v="148"/>
    <x v="54"/>
    <x v="53"/>
    <x v="62"/>
    <x v="188"/>
    <x v="0"/>
  </r>
  <r>
    <x v="0"/>
    <x v="31"/>
    <x v="31"/>
    <x v="9"/>
    <x v="9"/>
    <x v="9"/>
    <x v="18"/>
    <x v="127"/>
    <x v="148"/>
    <x v="79"/>
    <x v="197"/>
    <x v="58"/>
    <x v="69"/>
    <x v="0"/>
  </r>
  <r>
    <x v="0"/>
    <x v="31"/>
    <x v="31"/>
    <x v="108"/>
    <x v="107"/>
    <x v="108"/>
    <x v="18"/>
    <x v="127"/>
    <x v="148"/>
    <x v="54"/>
    <x v="53"/>
    <x v="62"/>
    <x v="188"/>
    <x v="0"/>
  </r>
  <r>
    <x v="0"/>
    <x v="32"/>
    <x v="32"/>
    <x v="10"/>
    <x v="10"/>
    <x v="10"/>
    <x v="0"/>
    <x v="85"/>
    <x v="244"/>
    <x v="70"/>
    <x v="302"/>
    <x v="62"/>
    <x v="71"/>
    <x v="0"/>
  </r>
  <r>
    <x v="0"/>
    <x v="32"/>
    <x v="32"/>
    <x v="100"/>
    <x v="99"/>
    <x v="100"/>
    <x v="1"/>
    <x v="120"/>
    <x v="245"/>
    <x v="54"/>
    <x v="53"/>
    <x v="63"/>
    <x v="211"/>
    <x v="0"/>
  </r>
  <r>
    <x v="0"/>
    <x v="32"/>
    <x v="32"/>
    <x v="34"/>
    <x v="34"/>
    <x v="34"/>
    <x v="2"/>
    <x v="121"/>
    <x v="246"/>
    <x v="80"/>
    <x v="303"/>
    <x v="58"/>
    <x v="69"/>
    <x v="0"/>
  </r>
  <r>
    <x v="0"/>
    <x v="32"/>
    <x v="32"/>
    <x v="16"/>
    <x v="16"/>
    <x v="16"/>
    <x v="2"/>
    <x v="121"/>
    <x v="246"/>
    <x v="98"/>
    <x v="243"/>
    <x v="59"/>
    <x v="212"/>
    <x v="0"/>
  </r>
  <r>
    <x v="0"/>
    <x v="32"/>
    <x v="32"/>
    <x v="31"/>
    <x v="31"/>
    <x v="31"/>
    <x v="4"/>
    <x v="122"/>
    <x v="247"/>
    <x v="37"/>
    <x v="304"/>
    <x v="60"/>
    <x v="42"/>
    <x v="0"/>
  </r>
  <r>
    <x v="0"/>
    <x v="32"/>
    <x v="32"/>
    <x v="8"/>
    <x v="8"/>
    <x v="8"/>
    <x v="5"/>
    <x v="123"/>
    <x v="248"/>
    <x v="37"/>
    <x v="304"/>
    <x v="58"/>
    <x v="69"/>
    <x v="0"/>
  </r>
  <r>
    <x v="0"/>
    <x v="32"/>
    <x v="32"/>
    <x v="36"/>
    <x v="36"/>
    <x v="36"/>
    <x v="6"/>
    <x v="124"/>
    <x v="249"/>
    <x v="79"/>
    <x v="247"/>
    <x v="61"/>
    <x v="213"/>
    <x v="0"/>
  </r>
  <r>
    <x v="0"/>
    <x v="32"/>
    <x v="32"/>
    <x v="59"/>
    <x v="59"/>
    <x v="59"/>
    <x v="6"/>
    <x v="124"/>
    <x v="249"/>
    <x v="54"/>
    <x v="53"/>
    <x v="40"/>
    <x v="214"/>
    <x v="0"/>
  </r>
  <r>
    <x v="0"/>
    <x v="32"/>
    <x v="32"/>
    <x v="40"/>
    <x v="40"/>
    <x v="40"/>
    <x v="6"/>
    <x v="124"/>
    <x v="249"/>
    <x v="81"/>
    <x v="191"/>
    <x v="58"/>
    <x v="69"/>
    <x v="0"/>
  </r>
  <r>
    <x v="0"/>
    <x v="32"/>
    <x v="32"/>
    <x v="14"/>
    <x v="14"/>
    <x v="14"/>
    <x v="6"/>
    <x v="124"/>
    <x v="249"/>
    <x v="98"/>
    <x v="243"/>
    <x v="60"/>
    <x v="42"/>
    <x v="0"/>
  </r>
  <r>
    <x v="0"/>
    <x v="32"/>
    <x v="32"/>
    <x v="17"/>
    <x v="17"/>
    <x v="17"/>
    <x v="6"/>
    <x v="124"/>
    <x v="249"/>
    <x v="109"/>
    <x v="34"/>
    <x v="59"/>
    <x v="212"/>
    <x v="0"/>
  </r>
  <r>
    <x v="0"/>
    <x v="32"/>
    <x v="32"/>
    <x v="109"/>
    <x v="108"/>
    <x v="109"/>
    <x v="6"/>
    <x v="124"/>
    <x v="249"/>
    <x v="54"/>
    <x v="53"/>
    <x v="40"/>
    <x v="214"/>
    <x v="0"/>
  </r>
  <r>
    <x v="0"/>
    <x v="32"/>
    <x v="32"/>
    <x v="0"/>
    <x v="0"/>
    <x v="0"/>
    <x v="6"/>
    <x v="124"/>
    <x v="249"/>
    <x v="81"/>
    <x v="191"/>
    <x v="58"/>
    <x v="69"/>
    <x v="0"/>
  </r>
  <r>
    <x v="0"/>
    <x v="32"/>
    <x v="32"/>
    <x v="50"/>
    <x v="50"/>
    <x v="50"/>
    <x v="13"/>
    <x v="125"/>
    <x v="250"/>
    <x v="109"/>
    <x v="34"/>
    <x v="61"/>
    <x v="213"/>
    <x v="0"/>
  </r>
  <r>
    <x v="0"/>
    <x v="32"/>
    <x v="32"/>
    <x v="1"/>
    <x v="1"/>
    <x v="1"/>
    <x v="13"/>
    <x v="125"/>
    <x v="250"/>
    <x v="98"/>
    <x v="243"/>
    <x v="58"/>
    <x v="69"/>
    <x v="0"/>
  </r>
  <r>
    <x v="0"/>
    <x v="32"/>
    <x v="32"/>
    <x v="6"/>
    <x v="6"/>
    <x v="6"/>
    <x v="13"/>
    <x v="125"/>
    <x v="250"/>
    <x v="98"/>
    <x v="243"/>
    <x v="58"/>
    <x v="69"/>
    <x v="0"/>
  </r>
  <r>
    <x v="0"/>
    <x v="32"/>
    <x v="32"/>
    <x v="4"/>
    <x v="4"/>
    <x v="4"/>
    <x v="16"/>
    <x v="126"/>
    <x v="130"/>
    <x v="109"/>
    <x v="34"/>
    <x v="62"/>
    <x v="71"/>
    <x v="0"/>
  </r>
  <r>
    <x v="0"/>
    <x v="32"/>
    <x v="32"/>
    <x v="18"/>
    <x v="18"/>
    <x v="18"/>
    <x v="17"/>
    <x v="127"/>
    <x v="51"/>
    <x v="109"/>
    <x v="34"/>
    <x v="60"/>
    <x v="42"/>
    <x v="0"/>
  </r>
  <r>
    <x v="0"/>
    <x v="32"/>
    <x v="32"/>
    <x v="21"/>
    <x v="21"/>
    <x v="21"/>
    <x v="17"/>
    <x v="127"/>
    <x v="51"/>
    <x v="54"/>
    <x v="53"/>
    <x v="62"/>
    <x v="71"/>
    <x v="0"/>
  </r>
  <r>
    <x v="0"/>
    <x v="32"/>
    <x v="32"/>
    <x v="101"/>
    <x v="100"/>
    <x v="101"/>
    <x v="17"/>
    <x v="127"/>
    <x v="51"/>
    <x v="54"/>
    <x v="53"/>
    <x v="62"/>
    <x v="71"/>
    <x v="0"/>
  </r>
  <r>
    <x v="0"/>
    <x v="32"/>
    <x v="32"/>
    <x v="110"/>
    <x v="79"/>
    <x v="110"/>
    <x v="17"/>
    <x v="127"/>
    <x v="51"/>
    <x v="54"/>
    <x v="53"/>
    <x v="58"/>
    <x v="69"/>
    <x v="0"/>
  </r>
  <r>
    <x v="0"/>
    <x v="32"/>
    <x v="32"/>
    <x v="22"/>
    <x v="22"/>
    <x v="22"/>
    <x v="17"/>
    <x v="127"/>
    <x v="51"/>
    <x v="79"/>
    <x v="247"/>
    <x v="58"/>
    <x v="69"/>
    <x v="0"/>
  </r>
  <r>
    <x v="0"/>
    <x v="32"/>
    <x v="32"/>
    <x v="111"/>
    <x v="79"/>
    <x v="111"/>
    <x v="17"/>
    <x v="127"/>
    <x v="51"/>
    <x v="54"/>
    <x v="53"/>
    <x v="62"/>
    <x v="71"/>
    <x v="0"/>
  </r>
  <r>
    <x v="0"/>
    <x v="32"/>
    <x v="32"/>
    <x v="107"/>
    <x v="106"/>
    <x v="107"/>
    <x v="17"/>
    <x v="127"/>
    <x v="51"/>
    <x v="54"/>
    <x v="53"/>
    <x v="60"/>
    <x v="42"/>
    <x v="0"/>
  </r>
  <r>
    <x v="0"/>
    <x v="33"/>
    <x v="33"/>
    <x v="31"/>
    <x v="31"/>
    <x v="31"/>
    <x v="0"/>
    <x v="120"/>
    <x v="251"/>
    <x v="37"/>
    <x v="305"/>
    <x v="61"/>
    <x v="215"/>
    <x v="0"/>
  </r>
  <r>
    <x v="0"/>
    <x v="33"/>
    <x v="33"/>
    <x v="34"/>
    <x v="34"/>
    <x v="34"/>
    <x v="1"/>
    <x v="124"/>
    <x v="252"/>
    <x v="81"/>
    <x v="147"/>
    <x v="58"/>
    <x v="69"/>
    <x v="0"/>
  </r>
  <r>
    <x v="0"/>
    <x v="33"/>
    <x v="33"/>
    <x v="1"/>
    <x v="1"/>
    <x v="1"/>
    <x v="1"/>
    <x v="124"/>
    <x v="252"/>
    <x v="81"/>
    <x v="147"/>
    <x v="58"/>
    <x v="69"/>
    <x v="0"/>
  </r>
  <r>
    <x v="0"/>
    <x v="33"/>
    <x v="33"/>
    <x v="8"/>
    <x v="8"/>
    <x v="8"/>
    <x v="3"/>
    <x v="125"/>
    <x v="253"/>
    <x v="102"/>
    <x v="306"/>
    <x v="60"/>
    <x v="129"/>
    <x v="0"/>
  </r>
  <r>
    <x v="0"/>
    <x v="33"/>
    <x v="33"/>
    <x v="10"/>
    <x v="10"/>
    <x v="10"/>
    <x v="3"/>
    <x v="125"/>
    <x v="253"/>
    <x v="98"/>
    <x v="307"/>
    <x v="58"/>
    <x v="69"/>
    <x v="0"/>
  </r>
  <r>
    <x v="0"/>
    <x v="33"/>
    <x v="33"/>
    <x v="0"/>
    <x v="0"/>
    <x v="0"/>
    <x v="5"/>
    <x v="126"/>
    <x v="254"/>
    <x v="102"/>
    <x v="306"/>
    <x v="58"/>
    <x v="69"/>
    <x v="0"/>
  </r>
  <r>
    <x v="0"/>
    <x v="33"/>
    <x v="33"/>
    <x v="29"/>
    <x v="29"/>
    <x v="29"/>
    <x v="6"/>
    <x v="127"/>
    <x v="255"/>
    <x v="79"/>
    <x v="308"/>
    <x v="58"/>
    <x v="69"/>
    <x v="0"/>
  </r>
  <r>
    <x v="0"/>
    <x v="33"/>
    <x v="33"/>
    <x v="11"/>
    <x v="11"/>
    <x v="11"/>
    <x v="6"/>
    <x v="127"/>
    <x v="255"/>
    <x v="79"/>
    <x v="308"/>
    <x v="58"/>
    <x v="69"/>
    <x v="0"/>
  </r>
  <r>
    <x v="0"/>
    <x v="33"/>
    <x v="33"/>
    <x v="3"/>
    <x v="3"/>
    <x v="3"/>
    <x v="6"/>
    <x v="127"/>
    <x v="255"/>
    <x v="79"/>
    <x v="308"/>
    <x v="58"/>
    <x v="69"/>
    <x v="0"/>
  </r>
  <r>
    <x v="0"/>
    <x v="33"/>
    <x v="33"/>
    <x v="36"/>
    <x v="36"/>
    <x v="36"/>
    <x v="9"/>
    <x v="128"/>
    <x v="256"/>
    <x v="109"/>
    <x v="309"/>
    <x v="58"/>
    <x v="69"/>
    <x v="0"/>
  </r>
  <r>
    <x v="0"/>
    <x v="33"/>
    <x v="33"/>
    <x v="75"/>
    <x v="75"/>
    <x v="75"/>
    <x v="9"/>
    <x v="128"/>
    <x v="256"/>
    <x v="54"/>
    <x v="53"/>
    <x v="60"/>
    <x v="129"/>
    <x v="0"/>
  </r>
  <r>
    <x v="0"/>
    <x v="33"/>
    <x v="33"/>
    <x v="18"/>
    <x v="18"/>
    <x v="18"/>
    <x v="9"/>
    <x v="128"/>
    <x v="256"/>
    <x v="109"/>
    <x v="309"/>
    <x v="58"/>
    <x v="69"/>
    <x v="0"/>
  </r>
  <r>
    <x v="0"/>
    <x v="33"/>
    <x v="33"/>
    <x v="53"/>
    <x v="53"/>
    <x v="53"/>
    <x v="9"/>
    <x v="128"/>
    <x v="256"/>
    <x v="109"/>
    <x v="309"/>
    <x v="58"/>
    <x v="69"/>
    <x v="0"/>
  </r>
  <r>
    <x v="0"/>
    <x v="33"/>
    <x v="33"/>
    <x v="95"/>
    <x v="94"/>
    <x v="95"/>
    <x v="9"/>
    <x v="128"/>
    <x v="256"/>
    <x v="54"/>
    <x v="53"/>
    <x v="60"/>
    <x v="129"/>
    <x v="0"/>
  </r>
  <r>
    <x v="0"/>
    <x v="33"/>
    <x v="33"/>
    <x v="112"/>
    <x v="109"/>
    <x v="112"/>
    <x v="9"/>
    <x v="128"/>
    <x v="256"/>
    <x v="54"/>
    <x v="53"/>
    <x v="60"/>
    <x v="129"/>
    <x v="0"/>
  </r>
  <r>
    <x v="0"/>
    <x v="33"/>
    <x v="33"/>
    <x v="57"/>
    <x v="57"/>
    <x v="57"/>
    <x v="9"/>
    <x v="128"/>
    <x v="256"/>
    <x v="109"/>
    <x v="309"/>
    <x v="58"/>
    <x v="69"/>
    <x v="0"/>
  </r>
  <r>
    <x v="0"/>
    <x v="33"/>
    <x v="33"/>
    <x v="85"/>
    <x v="84"/>
    <x v="85"/>
    <x v="9"/>
    <x v="128"/>
    <x v="256"/>
    <x v="54"/>
    <x v="53"/>
    <x v="58"/>
    <x v="69"/>
    <x v="0"/>
  </r>
  <r>
    <x v="0"/>
    <x v="33"/>
    <x v="33"/>
    <x v="113"/>
    <x v="110"/>
    <x v="113"/>
    <x v="9"/>
    <x v="128"/>
    <x v="256"/>
    <x v="109"/>
    <x v="309"/>
    <x v="58"/>
    <x v="69"/>
    <x v="0"/>
  </r>
  <r>
    <x v="0"/>
    <x v="33"/>
    <x v="33"/>
    <x v="114"/>
    <x v="111"/>
    <x v="114"/>
    <x v="9"/>
    <x v="128"/>
    <x v="256"/>
    <x v="109"/>
    <x v="309"/>
    <x v="58"/>
    <x v="69"/>
    <x v="0"/>
  </r>
  <r>
    <x v="0"/>
    <x v="33"/>
    <x v="33"/>
    <x v="12"/>
    <x v="12"/>
    <x v="12"/>
    <x v="9"/>
    <x v="128"/>
    <x v="256"/>
    <x v="109"/>
    <x v="309"/>
    <x v="58"/>
    <x v="69"/>
    <x v="0"/>
  </r>
  <r>
    <x v="0"/>
    <x v="33"/>
    <x v="33"/>
    <x v="17"/>
    <x v="17"/>
    <x v="17"/>
    <x v="9"/>
    <x v="128"/>
    <x v="256"/>
    <x v="109"/>
    <x v="309"/>
    <x v="58"/>
    <x v="69"/>
    <x v="0"/>
  </r>
  <r>
    <x v="0"/>
    <x v="33"/>
    <x v="33"/>
    <x v="16"/>
    <x v="16"/>
    <x v="16"/>
    <x v="9"/>
    <x v="128"/>
    <x v="256"/>
    <x v="109"/>
    <x v="309"/>
    <x v="58"/>
    <x v="69"/>
    <x v="0"/>
  </r>
  <r>
    <x v="0"/>
    <x v="33"/>
    <x v="33"/>
    <x v="4"/>
    <x v="4"/>
    <x v="4"/>
    <x v="9"/>
    <x v="128"/>
    <x v="256"/>
    <x v="109"/>
    <x v="309"/>
    <x v="58"/>
    <x v="69"/>
    <x v="0"/>
  </r>
  <r>
    <x v="0"/>
    <x v="33"/>
    <x v="33"/>
    <x v="24"/>
    <x v="24"/>
    <x v="24"/>
    <x v="9"/>
    <x v="128"/>
    <x v="256"/>
    <x v="109"/>
    <x v="309"/>
    <x v="58"/>
    <x v="69"/>
    <x v="0"/>
  </r>
  <r>
    <x v="0"/>
    <x v="33"/>
    <x v="33"/>
    <x v="41"/>
    <x v="41"/>
    <x v="41"/>
    <x v="9"/>
    <x v="128"/>
    <x v="256"/>
    <x v="109"/>
    <x v="309"/>
    <x v="58"/>
    <x v="69"/>
    <x v="0"/>
  </r>
  <r>
    <x v="0"/>
    <x v="33"/>
    <x v="33"/>
    <x v="82"/>
    <x v="82"/>
    <x v="82"/>
    <x v="9"/>
    <x v="128"/>
    <x v="256"/>
    <x v="54"/>
    <x v="53"/>
    <x v="58"/>
    <x v="69"/>
    <x v="0"/>
  </r>
  <r>
    <x v="0"/>
    <x v="33"/>
    <x v="33"/>
    <x v="6"/>
    <x v="6"/>
    <x v="6"/>
    <x v="9"/>
    <x v="128"/>
    <x v="256"/>
    <x v="109"/>
    <x v="309"/>
    <x v="58"/>
    <x v="69"/>
    <x v="0"/>
  </r>
  <r>
    <x v="0"/>
    <x v="34"/>
    <x v="34"/>
    <x v="31"/>
    <x v="31"/>
    <x v="31"/>
    <x v="0"/>
    <x v="124"/>
    <x v="257"/>
    <x v="81"/>
    <x v="310"/>
    <x v="58"/>
    <x v="69"/>
    <x v="0"/>
  </r>
  <r>
    <x v="0"/>
    <x v="34"/>
    <x v="34"/>
    <x v="10"/>
    <x v="10"/>
    <x v="10"/>
    <x v="1"/>
    <x v="125"/>
    <x v="258"/>
    <x v="79"/>
    <x v="311"/>
    <x v="62"/>
    <x v="216"/>
    <x v="0"/>
  </r>
  <r>
    <x v="0"/>
    <x v="34"/>
    <x v="34"/>
    <x v="16"/>
    <x v="16"/>
    <x v="16"/>
    <x v="1"/>
    <x v="125"/>
    <x v="258"/>
    <x v="98"/>
    <x v="312"/>
    <x v="58"/>
    <x v="69"/>
    <x v="0"/>
  </r>
  <r>
    <x v="0"/>
    <x v="34"/>
    <x v="34"/>
    <x v="0"/>
    <x v="0"/>
    <x v="0"/>
    <x v="1"/>
    <x v="125"/>
    <x v="258"/>
    <x v="98"/>
    <x v="312"/>
    <x v="58"/>
    <x v="69"/>
    <x v="0"/>
  </r>
  <r>
    <x v="0"/>
    <x v="34"/>
    <x v="34"/>
    <x v="36"/>
    <x v="36"/>
    <x v="36"/>
    <x v="4"/>
    <x v="126"/>
    <x v="259"/>
    <x v="109"/>
    <x v="141"/>
    <x v="62"/>
    <x v="216"/>
    <x v="0"/>
  </r>
  <r>
    <x v="0"/>
    <x v="34"/>
    <x v="34"/>
    <x v="8"/>
    <x v="8"/>
    <x v="8"/>
    <x v="5"/>
    <x v="127"/>
    <x v="260"/>
    <x v="79"/>
    <x v="311"/>
    <x v="58"/>
    <x v="69"/>
    <x v="0"/>
  </r>
  <r>
    <x v="0"/>
    <x v="34"/>
    <x v="34"/>
    <x v="29"/>
    <x v="29"/>
    <x v="29"/>
    <x v="5"/>
    <x v="127"/>
    <x v="260"/>
    <x v="79"/>
    <x v="311"/>
    <x v="58"/>
    <x v="69"/>
    <x v="0"/>
  </r>
  <r>
    <x v="0"/>
    <x v="34"/>
    <x v="34"/>
    <x v="40"/>
    <x v="40"/>
    <x v="40"/>
    <x v="5"/>
    <x v="127"/>
    <x v="260"/>
    <x v="109"/>
    <x v="141"/>
    <x v="58"/>
    <x v="69"/>
    <x v="2"/>
  </r>
  <r>
    <x v="0"/>
    <x v="34"/>
    <x v="34"/>
    <x v="34"/>
    <x v="34"/>
    <x v="34"/>
    <x v="5"/>
    <x v="127"/>
    <x v="260"/>
    <x v="79"/>
    <x v="311"/>
    <x v="58"/>
    <x v="69"/>
    <x v="0"/>
  </r>
  <r>
    <x v="0"/>
    <x v="34"/>
    <x v="34"/>
    <x v="19"/>
    <x v="19"/>
    <x v="19"/>
    <x v="5"/>
    <x v="127"/>
    <x v="260"/>
    <x v="109"/>
    <x v="141"/>
    <x v="60"/>
    <x v="217"/>
    <x v="0"/>
  </r>
  <r>
    <x v="0"/>
    <x v="34"/>
    <x v="34"/>
    <x v="17"/>
    <x v="17"/>
    <x v="17"/>
    <x v="5"/>
    <x v="127"/>
    <x v="260"/>
    <x v="109"/>
    <x v="141"/>
    <x v="60"/>
    <x v="217"/>
    <x v="0"/>
  </r>
  <r>
    <x v="0"/>
    <x v="34"/>
    <x v="34"/>
    <x v="11"/>
    <x v="11"/>
    <x v="11"/>
    <x v="5"/>
    <x v="127"/>
    <x v="260"/>
    <x v="79"/>
    <x v="311"/>
    <x v="58"/>
    <x v="69"/>
    <x v="0"/>
  </r>
  <r>
    <x v="0"/>
    <x v="34"/>
    <x v="34"/>
    <x v="26"/>
    <x v="26"/>
    <x v="26"/>
    <x v="5"/>
    <x v="127"/>
    <x v="260"/>
    <x v="79"/>
    <x v="311"/>
    <x v="58"/>
    <x v="69"/>
    <x v="0"/>
  </r>
  <r>
    <x v="0"/>
    <x v="34"/>
    <x v="34"/>
    <x v="5"/>
    <x v="5"/>
    <x v="5"/>
    <x v="5"/>
    <x v="127"/>
    <x v="260"/>
    <x v="79"/>
    <x v="311"/>
    <x v="58"/>
    <x v="69"/>
    <x v="0"/>
  </r>
  <r>
    <x v="0"/>
    <x v="34"/>
    <x v="34"/>
    <x v="1"/>
    <x v="1"/>
    <x v="1"/>
    <x v="5"/>
    <x v="127"/>
    <x v="260"/>
    <x v="79"/>
    <x v="311"/>
    <x v="58"/>
    <x v="69"/>
    <x v="0"/>
  </r>
  <r>
    <x v="0"/>
    <x v="34"/>
    <x v="34"/>
    <x v="74"/>
    <x v="74"/>
    <x v="74"/>
    <x v="15"/>
    <x v="128"/>
    <x v="98"/>
    <x v="54"/>
    <x v="53"/>
    <x v="60"/>
    <x v="217"/>
    <x v="0"/>
  </r>
  <r>
    <x v="0"/>
    <x v="34"/>
    <x v="34"/>
    <x v="51"/>
    <x v="51"/>
    <x v="51"/>
    <x v="15"/>
    <x v="128"/>
    <x v="98"/>
    <x v="54"/>
    <x v="53"/>
    <x v="60"/>
    <x v="217"/>
    <x v="0"/>
  </r>
  <r>
    <x v="0"/>
    <x v="34"/>
    <x v="34"/>
    <x v="37"/>
    <x v="37"/>
    <x v="37"/>
    <x v="15"/>
    <x v="128"/>
    <x v="98"/>
    <x v="109"/>
    <x v="141"/>
    <x v="58"/>
    <x v="69"/>
    <x v="0"/>
  </r>
  <r>
    <x v="0"/>
    <x v="34"/>
    <x v="34"/>
    <x v="28"/>
    <x v="28"/>
    <x v="28"/>
    <x v="15"/>
    <x v="128"/>
    <x v="98"/>
    <x v="109"/>
    <x v="141"/>
    <x v="58"/>
    <x v="69"/>
    <x v="0"/>
  </r>
  <r>
    <x v="0"/>
    <x v="34"/>
    <x v="34"/>
    <x v="84"/>
    <x v="83"/>
    <x v="84"/>
    <x v="15"/>
    <x v="128"/>
    <x v="98"/>
    <x v="54"/>
    <x v="53"/>
    <x v="60"/>
    <x v="217"/>
    <x v="0"/>
  </r>
  <r>
    <x v="0"/>
    <x v="34"/>
    <x v="34"/>
    <x v="115"/>
    <x v="112"/>
    <x v="115"/>
    <x v="15"/>
    <x v="128"/>
    <x v="98"/>
    <x v="54"/>
    <x v="53"/>
    <x v="60"/>
    <x v="217"/>
    <x v="0"/>
  </r>
  <r>
    <x v="0"/>
    <x v="34"/>
    <x v="34"/>
    <x v="76"/>
    <x v="76"/>
    <x v="76"/>
    <x v="15"/>
    <x v="128"/>
    <x v="98"/>
    <x v="109"/>
    <x v="141"/>
    <x v="58"/>
    <x v="69"/>
    <x v="0"/>
  </r>
  <r>
    <x v="0"/>
    <x v="34"/>
    <x v="34"/>
    <x v="42"/>
    <x v="42"/>
    <x v="42"/>
    <x v="15"/>
    <x v="128"/>
    <x v="98"/>
    <x v="109"/>
    <x v="141"/>
    <x v="58"/>
    <x v="69"/>
    <x v="0"/>
  </r>
  <r>
    <x v="0"/>
    <x v="34"/>
    <x v="34"/>
    <x v="116"/>
    <x v="113"/>
    <x v="116"/>
    <x v="15"/>
    <x v="128"/>
    <x v="98"/>
    <x v="109"/>
    <x v="141"/>
    <x v="58"/>
    <x v="69"/>
    <x v="0"/>
  </r>
  <r>
    <x v="0"/>
    <x v="34"/>
    <x v="34"/>
    <x v="85"/>
    <x v="84"/>
    <x v="85"/>
    <x v="15"/>
    <x v="128"/>
    <x v="98"/>
    <x v="54"/>
    <x v="53"/>
    <x v="58"/>
    <x v="69"/>
    <x v="0"/>
  </r>
  <r>
    <x v="0"/>
    <x v="34"/>
    <x v="34"/>
    <x v="117"/>
    <x v="114"/>
    <x v="117"/>
    <x v="15"/>
    <x v="128"/>
    <x v="98"/>
    <x v="54"/>
    <x v="53"/>
    <x v="60"/>
    <x v="217"/>
    <x v="0"/>
  </r>
  <r>
    <x v="0"/>
    <x v="34"/>
    <x v="34"/>
    <x v="118"/>
    <x v="115"/>
    <x v="118"/>
    <x v="15"/>
    <x v="128"/>
    <x v="98"/>
    <x v="109"/>
    <x v="141"/>
    <x v="58"/>
    <x v="69"/>
    <x v="0"/>
  </r>
  <r>
    <x v="0"/>
    <x v="34"/>
    <x v="34"/>
    <x v="119"/>
    <x v="116"/>
    <x v="119"/>
    <x v="15"/>
    <x v="128"/>
    <x v="98"/>
    <x v="109"/>
    <x v="141"/>
    <x v="58"/>
    <x v="69"/>
    <x v="0"/>
  </r>
  <r>
    <x v="0"/>
    <x v="34"/>
    <x v="34"/>
    <x v="120"/>
    <x v="117"/>
    <x v="120"/>
    <x v="15"/>
    <x v="128"/>
    <x v="98"/>
    <x v="54"/>
    <x v="53"/>
    <x v="60"/>
    <x v="217"/>
    <x v="0"/>
  </r>
  <r>
    <x v="0"/>
    <x v="34"/>
    <x v="34"/>
    <x v="22"/>
    <x v="22"/>
    <x v="22"/>
    <x v="15"/>
    <x v="128"/>
    <x v="98"/>
    <x v="109"/>
    <x v="141"/>
    <x v="58"/>
    <x v="69"/>
    <x v="0"/>
  </r>
  <r>
    <x v="0"/>
    <x v="34"/>
    <x v="34"/>
    <x v="106"/>
    <x v="105"/>
    <x v="106"/>
    <x v="15"/>
    <x v="128"/>
    <x v="98"/>
    <x v="109"/>
    <x v="141"/>
    <x v="58"/>
    <x v="69"/>
    <x v="0"/>
  </r>
  <r>
    <x v="0"/>
    <x v="34"/>
    <x v="34"/>
    <x v="12"/>
    <x v="12"/>
    <x v="12"/>
    <x v="15"/>
    <x v="128"/>
    <x v="98"/>
    <x v="109"/>
    <x v="141"/>
    <x v="58"/>
    <x v="69"/>
    <x v="0"/>
  </r>
  <r>
    <x v="0"/>
    <x v="34"/>
    <x v="34"/>
    <x v="62"/>
    <x v="62"/>
    <x v="62"/>
    <x v="15"/>
    <x v="128"/>
    <x v="98"/>
    <x v="109"/>
    <x v="141"/>
    <x v="58"/>
    <x v="69"/>
    <x v="0"/>
  </r>
  <r>
    <x v="0"/>
    <x v="34"/>
    <x v="34"/>
    <x v="33"/>
    <x v="33"/>
    <x v="33"/>
    <x v="15"/>
    <x v="128"/>
    <x v="98"/>
    <x v="109"/>
    <x v="141"/>
    <x v="58"/>
    <x v="69"/>
    <x v="0"/>
  </r>
  <r>
    <x v="0"/>
    <x v="34"/>
    <x v="34"/>
    <x v="63"/>
    <x v="63"/>
    <x v="63"/>
    <x v="15"/>
    <x v="128"/>
    <x v="98"/>
    <x v="109"/>
    <x v="141"/>
    <x v="58"/>
    <x v="69"/>
    <x v="0"/>
  </r>
  <r>
    <x v="0"/>
    <x v="34"/>
    <x v="34"/>
    <x v="97"/>
    <x v="96"/>
    <x v="97"/>
    <x v="15"/>
    <x v="128"/>
    <x v="98"/>
    <x v="54"/>
    <x v="53"/>
    <x v="60"/>
    <x v="217"/>
    <x v="0"/>
  </r>
  <r>
    <x v="0"/>
    <x v="34"/>
    <x v="34"/>
    <x v="2"/>
    <x v="2"/>
    <x v="2"/>
    <x v="15"/>
    <x v="128"/>
    <x v="98"/>
    <x v="109"/>
    <x v="141"/>
    <x v="58"/>
    <x v="69"/>
    <x v="0"/>
  </r>
  <r>
    <x v="0"/>
    <x v="34"/>
    <x v="34"/>
    <x v="100"/>
    <x v="99"/>
    <x v="100"/>
    <x v="15"/>
    <x v="128"/>
    <x v="98"/>
    <x v="54"/>
    <x v="53"/>
    <x v="60"/>
    <x v="217"/>
    <x v="0"/>
  </r>
  <r>
    <x v="0"/>
    <x v="34"/>
    <x v="34"/>
    <x v="24"/>
    <x v="24"/>
    <x v="24"/>
    <x v="15"/>
    <x v="128"/>
    <x v="98"/>
    <x v="109"/>
    <x v="141"/>
    <x v="58"/>
    <x v="69"/>
    <x v="0"/>
  </r>
  <r>
    <x v="0"/>
    <x v="34"/>
    <x v="34"/>
    <x v="121"/>
    <x v="118"/>
    <x v="121"/>
    <x v="15"/>
    <x v="128"/>
    <x v="98"/>
    <x v="54"/>
    <x v="53"/>
    <x v="58"/>
    <x v="69"/>
    <x v="2"/>
  </r>
  <r>
    <x v="0"/>
    <x v="34"/>
    <x v="34"/>
    <x v="72"/>
    <x v="72"/>
    <x v="72"/>
    <x v="15"/>
    <x v="128"/>
    <x v="98"/>
    <x v="109"/>
    <x v="141"/>
    <x v="58"/>
    <x v="69"/>
    <x v="0"/>
  </r>
  <r>
    <x v="0"/>
    <x v="34"/>
    <x v="34"/>
    <x v="6"/>
    <x v="6"/>
    <x v="6"/>
    <x v="15"/>
    <x v="128"/>
    <x v="98"/>
    <x v="54"/>
    <x v="53"/>
    <x v="60"/>
    <x v="217"/>
    <x v="0"/>
  </r>
  <r>
    <x v="0"/>
    <x v="35"/>
    <x v="35"/>
    <x v="0"/>
    <x v="0"/>
    <x v="0"/>
    <x v="0"/>
    <x v="106"/>
    <x v="261"/>
    <x v="73"/>
    <x v="313"/>
    <x v="60"/>
    <x v="0"/>
    <x v="0"/>
  </r>
  <r>
    <x v="0"/>
    <x v="35"/>
    <x v="35"/>
    <x v="1"/>
    <x v="1"/>
    <x v="1"/>
    <x v="1"/>
    <x v="84"/>
    <x v="241"/>
    <x v="75"/>
    <x v="314"/>
    <x v="58"/>
    <x v="69"/>
    <x v="0"/>
  </r>
  <r>
    <x v="0"/>
    <x v="35"/>
    <x v="35"/>
    <x v="14"/>
    <x v="14"/>
    <x v="14"/>
    <x v="2"/>
    <x v="87"/>
    <x v="262"/>
    <x v="90"/>
    <x v="315"/>
    <x v="60"/>
    <x v="0"/>
    <x v="0"/>
  </r>
  <r>
    <x v="0"/>
    <x v="35"/>
    <x v="35"/>
    <x v="6"/>
    <x v="6"/>
    <x v="6"/>
    <x v="2"/>
    <x v="87"/>
    <x v="262"/>
    <x v="90"/>
    <x v="315"/>
    <x v="60"/>
    <x v="0"/>
    <x v="0"/>
  </r>
  <r>
    <x v="0"/>
    <x v="35"/>
    <x v="35"/>
    <x v="10"/>
    <x v="10"/>
    <x v="10"/>
    <x v="4"/>
    <x v="120"/>
    <x v="235"/>
    <x v="78"/>
    <x v="316"/>
    <x v="62"/>
    <x v="218"/>
    <x v="0"/>
  </r>
  <r>
    <x v="0"/>
    <x v="35"/>
    <x v="35"/>
    <x v="13"/>
    <x v="13"/>
    <x v="13"/>
    <x v="5"/>
    <x v="121"/>
    <x v="263"/>
    <x v="102"/>
    <x v="68"/>
    <x v="40"/>
    <x v="219"/>
    <x v="0"/>
  </r>
  <r>
    <x v="0"/>
    <x v="35"/>
    <x v="35"/>
    <x v="12"/>
    <x v="12"/>
    <x v="12"/>
    <x v="6"/>
    <x v="122"/>
    <x v="74"/>
    <x v="102"/>
    <x v="68"/>
    <x v="59"/>
    <x v="140"/>
    <x v="0"/>
  </r>
  <r>
    <x v="0"/>
    <x v="35"/>
    <x v="35"/>
    <x v="35"/>
    <x v="35"/>
    <x v="35"/>
    <x v="6"/>
    <x v="122"/>
    <x v="74"/>
    <x v="37"/>
    <x v="317"/>
    <x v="60"/>
    <x v="0"/>
    <x v="0"/>
  </r>
  <r>
    <x v="0"/>
    <x v="35"/>
    <x v="35"/>
    <x v="11"/>
    <x v="11"/>
    <x v="11"/>
    <x v="6"/>
    <x v="122"/>
    <x v="74"/>
    <x v="98"/>
    <x v="318"/>
    <x v="61"/>
    <x v="138"/>
    <x v="0"/>
  </r>
  <r>
    <x v="0"/>
    <x v="35"/>
    <x v="35"/>
    <x v="9"/>
    <x v="9"/>
    <x v="9"/>
    <x v="6"/>
    <x v="122"/>
    <x v="74"/>
    <x v="37"/>
    <x v="317"/>
    <x v="60"/>
    <x v="0"/>
    <x v="0"/>
  </r>
  <r>
    <x v="0"/>
    <x v="35"/>
    <x v="35"/>
    <x v="21"/>
    <x v="21"/>
    <x v="21"/>
    <x v="10"/>
    <x v="123"/>
    <x v="6"/>
    <x v="109"/>
    <x v="52"/>
    <x v="40"/>
    <x v="219"/>
    <x v="0"/>
  </r>
  <r>
    <x v="0"/>
    <x v="35"/>
    <x v="35"/>
    <x v="2"/>
    <x v="2"/>
    <x v="2"/>
    <x v="10"/>
    <x v="123"/>
    <x v="6"/>
    <x v="98"/>
    <x v="318"/>
    <x v="62"/>
    <x v="218"/>
    <x v="0"/>
  </r>
  <r>
    <x v="0"/>
    <x v="35"/>
    <x v="35"/>
    <x v="16"/>
    <x v="16"/>
    <x v="16"/>
    <x v="10"/>
    <x v="123"/>
    <x v="6"/>
    <x v="81"/>
    <x v="319"/>
    <x v="60"/>
    <x v="0"/>
    <x v="0"/>
  </r>
  <r>
    <x v="0"/>
    <x v="35"/>
    <x v="35"/>
    <x v="3"/>
    <x v="3"/>
    <x v="3"/>
    <x v="10"/>
    <x v="123"/>
    <x v="6"/>
    <x v="37"/>
    <x v="317"/>
    <x v="58"/>
    <x v="69"/>
    <x v="0"/>
  </r>
  <r>
    <x v="0"/>
    <x v="35"/>
    <x v="35"/>
    <x v="36"/>
    <x v="36"/>
    <x v="36"/>
    <x v="14"/>
    <x v="124"/>
    <x v="264"/>
    <x v="79"/>
    <x v="71"/>
    <x v="61"/>
    <x v="138"/>
    <x v="0"/>
  </r>
  <r>
    <x v="0"/>
    <x v="35"/>
    <x v="35"/>
    <x v="28"/>
    <x v="28"/>
    <x v="28"/>
    <x v="14"/>
    <x v="124"/>
    <x v="264"/>
    <x v="98"/>
    <x v="318"/>
    <x v="60"/>
    <x v="0"/>
    <x v="0"/>
  </r>
  <r>
    <x v="0"/>
    <x v="35"/>
    <x v="35"/>
    <x v="34"/>
    <x v="34"/>
    <x v="34"/>
    <x v="14"/>
    <x v="124"/>
    <x v="264"/>
    <x v="98"/>
    <x v="318"/>
    <x v="60"/>
    <x v="0"/>
    <x v="0"/>
  </r>
  <r>
    <x v="0"/>
    <x v="35"/>
    <x v="35"/>
    <x v="97"/>
    <x v="96"/>
    <x v="97"/>
    <x v="14"/>
    <x v="124"/>
    <x v="264"/>
    <x v="79"/>
    <x v="71"/>
    <x v="61"/>
    <x v="138"/>
    <x v="0"/>
  </r>
  <r>
    <x v="0"/>
    <x v="35"/>
    <x v="35"/>
    <x v="4"/>
    <x v="4"/>
    <x v="4"/>
    <x v="14"/>
    <x v="124"/>
    <x v="264"/>
    <x v="81"/>
    <x v="319"/>
    <x v="58"/>
    <x v="69"/>
    <x v="0"/>
  </r>
  <r>
    <x v="0"/>
    <x v="35"/>
    <x v="35"/>
    <x v="29"/>
    <x v="29"/>
    <x v="29"/>
    <x v="19"/>
    <x v="125"/>
    <x v="14"/>
    <x v="102"/>
    <x v="68"/>
    <x v="60"/>
    <x v="0"/>
    <x v="0"/>
  </r>
  <r>
    <x v="0"/>
    <x v="35"/>
    <x v="35"/>
    <x v="18"/>
    <x v="18"/>
    <x v="18"/>
    <x v="19"/>
    <x v="125"/>
    <x v="14"/>
    <x v="102"/>
    <x v="68"/>
    <x v="60"/>
    <x v="0"/>
    <x v="0"/>
  </r>
  <r>
    <x v="0"/>
    <x v="35"/>
    <x v="35"/>
    <x v="22"/>
    <x v="22"/>
    <x v="22"/>
    <x v="19"/>
    <x v="125"/>
    <x v="14"/>
    <x v="109"/>
    <x v="52"/>
    <x v="61"/>
    <x v="138"/>
    <x v="0"/>
  </r>
  <r>
    <x v="0"/>
    <x v="35"/>
    <x v="35"/>
    <x v="60"/>
    <x v="60"/>
    <x v="60"/>
    <x v="19"/>
    <x v="125"/>
    <x v="14"/>
    <x v="98"/>
    <x v="318"/>
    <x v="58"/>
    <x v="69"/>
    <x v="0"/>
  </r>
  <r>
    <x v="0"/>
    <x v="35"/>
    <x v="35"/>
    <x v="39"/>
    <x v="39"/>
    <x v="39"/>
    <x v="19"/>
    <x v="125"/>
    <x v="14"/>
    <x v="98"/>
    <x v="318"/>
    <x v="58"/>
    <x v="69"/>
    <x v="0"/>
  </r>
  <r>
    <x v="0"/>
    <x v="36"/>
    <x v="36"/>
    <x v="1"/>
    <x v="1"/>
    <x v="1"/>
    <x v="0"/>
    <x v="118"/>
    <x v="265"/>
    <x v="36"/>
    <x v="320"/>
    <x v="60"/>
    <x v="220"/>
    <x v="0"/>
  </r>
  <r>
    <x v="0"/>
    <x v="36"/>
    <x v="36"/>
    <x v="0"/>
    <x v="0"/>
    <x v="0"/>
    <x v="1"/>
    <x v="106"/>
    <x v="266"/>
    <x v="72"/>
    <x v="162"/>
    <x v="58"/>
    <x v="69"/>
    <x v="0"/>
  </r>
  <r>
    <x v="0"/>
    <x v="36"/>
    <x v="36"/>
    <x v="34"/>
    <x v="34"/>
    <x v="34"/>
    <x v="2"/>
    <x v="85"/>
    <x v="39"/>
    <x v="77"/>
    <x v="321"/>
    <x v="60"/>
    <x v="220"/>
    <x v="0"/>
  </r>
  <r>
    <x v="0"/>
    <x v="36"/>
    <x v="36"/>
    <x v="11"/>
    <x v="11"/>
    <x v="11"/>
    <x v="3"/>
    <x v="86"/>
    <x v="267"/>
    <x v="80"/>
    <x v="316"/>
    <x v="61"/>
    <x v="29"/>
    <x v="0"/>
  </r>
  <r>
    <x v="0"/>
    <x v="36"/>
    <x v="36"/>
    <x v="4"/>
    <x v="4"/>
    <x v="4"/>
    <x v="4"/>
    <x v="87"/>
    <x v="236"/>
    <x v="70"/>
    <x v="322"/>
    <x v="58"/>
    <x v="69"/>
    <x v="0"/>
  </r>
  <r>
    <x v="0"/>
    <x v="36"/>
    <x v="36"/>
    <x v="12"/>
    <x v="12"/>
    <x v="12"/>
    <x v="5"/>
    <x v="120"/>
    <x v="268"/>
    <x v="37"/>
    <x v="323"/>
    <x v="61"/>
    <x v="29"/>
    <x v="0"/>
  </r>
  <r>
    <x v="0"/>
    <x v="36"/>
    <x v="36"/>
    <x v="5"/>
    <x v="5"/>
    <x v="5"/>
    <x v="5"/>
    <x v="120"/>
    <x v="268"/>
    <x v="80"/>
    <x v="316"/>
    <x v="60"/>
    <x v="220"/>
    <x v="0"/>
  </r>
  <r>
    <x v="0"/>
    <x v="36"/>
    <x v="36"/>
    <x v="9"/>
    <x v="9"/>
    <x v="9"/>
    <x v="5"/>
    <x v="120"/>
    <x v="268"/>
    <x v="90"/>
    <x v="324"/>
    <x v="58"/>
    <x v="69"/>
    <x v="0"/>
  </r>
  <r>
    <x v="0"/>
    <x v="36"/>
    <x v="36"/>
    <x v="18"/>
    <x v="18"/>
    <x v="18"/>
    <x v="8"/>
    <x v="121"/>
    <x v="136"/>
    <x v="79"/>
    <x v="100"/>
    <x v="39"/>
    <x v="221"/>
    <x v="0"/>
  </r>
  <r>
    <x v="0"/>
    <x v="36"/>
    <x v="36"/>
    <x v="14"/>
    <x v="14"/>
    <x v="14"/>
    <x v="9"/>
    <x v="122"/>
    <x v="8"/>
    <x v="37"/>
    <x v="323"/>
    <x v="60"/>
    <x v="220"/>
    <x v="0"/>
  </r>
  <r>
    <x v="0"/>
    <x v="36"/>
    <x v="36"/>
    <x v="17"/>
    <x v="17"/>
    <x v="17"/>
    <x v="9"/>
    <x v="122"/>
    <x v="8"/>
    <x v="79"/>
    <x v="100"/>
    <x v="40"/>
    <x v="222"/>
    <x v="0"/>
  </r>
  <r>
    <x v="0"/>
    <x v="36"/>
    <x v="36"/>
    <x v="3"/>
    <x v="3"/>
    <x v="3"/>
    <x v="9"/>
    <x v="122"/>
    <x v="8"/>
    <x v="78"/>
    <x v="325"/>
    <x v="58"/>
    <x v="69"/>
    <x v="0"/>
  </r>
  <r>
    <x v="0"/>
    <x v="36"/>
    <x v="36"/>
    <x v="6"/>
    <x v="6"/>
    <x v="6"/>
    <x v="9"/>
    <x v="122"/>
    <x v="8"/>
    <x v="78"/>
    <x v="325"/>
    <x v="58"/>
    <x v="69"/>
    <x v="0"/>
  </r>
  <r>
    <x v="0"/>
    <x v="36"/>
    <x v="36"/>
    <x v="15"/>
    <x v="15"/>
    <x v="15"/>
    <x v="13"/>
    <x v="123"/>
    <x v="264"/>
    <x v="81"/>
    <x v="83"/>
    <x v="60"/>
    <x v="220"/>
    <x v="0"/>
  </r>
  <r>
    <x v="0"/>
    <x v="36"/>
    <x v="36"/>
    <x v="41"/>
    <x v="41"/>
    <x v="41"/>
    <x v="13"/>
    <x v="123"/>
    <x v="264"/>
    <x v="98"/>
    <x v="326"/>
    <x v="60"/>
    <x v="220"/>
    <x v="2"/>
  </r>
  <r>
    <x v="0"/>
    <x v="36"/>
    <x v="36"/>
    <x v="13"/>
    <x v="13"/>
    <x v="13"/>
    <x v="15"/>
    <x v="124"/>
    <x v="49"/>
    <x v="54"/>
    <x v="53"/>
    <x v="40"/>
    <x v="222"/>
    <x v="0"/>
  </r>
  <r>
    <x v="0"/>
    <x v="36"/>
    <x v="36"/>
    <x v="21"/>
    <x v="21"/>
    <x v="21"/>
    <x v="15"/>
    <x v="124"/>
    <x v="49"/>
    <x v="109"/>
    <x v="327"/>
    <x v="59"/>
    <x v="223"/>
    <x v="0"/>
  </r>
  <r>
    <x v="0"/>
    <x v="36"/>
    <x v="36"/>
    <x v="57"/>
    <x v="57"/>
    <x v="57"/>
    <x v="15"/>
    <x v="124"/>
    <x v="49"/>
    <x v="109"/>
    <x v="327"/>
    <x v="59"/>
    <x v="223"/>
    <x v="0"/>
  </r>
  <r>
    <x v="0"/>
    <x v="36"/>
    <x v="36"/>
    <x v="10"/>
    <x v="10"/>
    <x v="10"/>
    <x v="15"/>
    <x v="124"/>
    <x v="49"/>
    <x v="81"/>
    <x v="83"/>
    <x v="58"/>
    <x v="69"/>
    <x v="0"/>
  </r>
  <r>
    <x v="0"/>
    <x v="36"/>
    <x v="36"/>
    <x v="24"/>
    <x v="24"/>
    <x v="24"/>
    <x v="15"/>
    <x v="124"/>
    <x v="49"/>
    <x v="98"/>
    <x v="326"/>
    <x v="60"/>
    <x v="220"/>
    <x v="0"/>
  </r>
  <r>
    <x v="0"/>
    <x v="37"/>
    <x v="37"/>
    <x v="1"/>
    <x v="1"/>
    <x v="1"/>
    <x v="0"/>
    <x v="112"/>
    <x v="269"/>
    <x v="75"/>
    <x v="328"/>
    <x v="60"/>
    <x v="133"/>
    <x v="0"/>
  </r>
  <r>
    <x v="0"/>
    <x v="37"/>
    <x v="37"/>
    <x v="0"/>
    <x v="0"/>
    <x v="0"/>
    <x v="1"/>
    <x v="86"/>
    <x v="270"/>
    <x v="70"/>
    <x v="186"/>
    <x v="60"/>
    <x v="133"/>
    <x v="0"/>
  </r>
  <r>
    <x v="0"/>
    <x v="37"/>
    <x v="37"/>
    <x v="13"/>
    <x v="13"/>
    <x v="13"/>
    <x v="2"/>
    <x v="121"/>
    <x v="271"/>
    <x v="102"/>
    <x v="9"/>
    <x v="40"/>
    <x v="135"/>
    <x v="0"/>
  </r>
  <r>
    <x v="0"/>
    <x v="37"/>
    <x v="37"/>
    <x v="8"/>
    <x v="8"/>
    <x v="8"/>
    <x v="3"/>
    <x v="122"/>
    <x v="272"/>
    <x v="81"/>
    <x v="188"/>
    <x v="62"/>
    <x v="132"/>
    <x v="0"/>
  </r>
  <r>
    <x v="0"/>
    <x v="37"/>
    <x v="37"/>
    <x v="10"/>
    <x v="10"/>
    <x v="10"/>
    <x v="4"/>
    <x v="123"/>
    <x v="273"/>
    <x v="37"/>
    <x v="294"/>
    <x v="58"/>
    <x v="69"/>
    <x v="0"/>
  </r>
  <r>
    <x v="0"/>
    <x v="37"/>
    <x v="37"/>
    <x v="55"/>
    <x v="55"/>
    <x v="55"/>
    <x v="5"/>
    <x v="125"/>
    <x v="274"/>
    <x v="98"/>
    <x v="329"/>
    <x v="58"/>
    <x v="69"/>
    <x v="0"/>
  </r>
  <r>
    <x v="0"/>
    <x v="37"/>
    <x v="37"/>
    <x v="14"/>
    <x v="14"/>
    <x v="14"/>
    <x v="5"/>
    <x v="125"/>
    <x v="274"/>
    <x v="102"/>
    <x v="9"/>
    <x v="60"/>
    <x v="133"/>
    <x v="0"/>
  </r>
  <r>
    <x v="0"/>
    <x v="37"/>
    <x v="37"/>
    <x v="3"/>
    <x v="3"/>
    <x v="3"/>
    <x v="5"/>
    <x v="125"/>
    <x v="274"/>
    <x v="98"/>
    <x v="329"/>
    <x v="58"/>
    <x v="69"/>
    <x v="0"/>
  </r>
  <r>
    <x v="0"/>
    <x v="37"/>
    <x v="37"/>
    <x v="36"/>
    <x v="36"/>
    <x v="36"/>
    <x v="8"/>
    <x v="126"/>
    <x v="160"/>
    <x v="54"/>
    <x v="53"/>
    <x v="61"/>
    <x v="136"/>
    <x v="0"/>
  </r>
  <r>
    <x v="0"/>
    <x v="37"/>
    <x v="37"/>
    <x v="52"/>
    <x v="52"/>
    <x v="52"/>
    <x v="8"/>
    <x v="126"/>
    <x v="160"/>
    <x v="109"/>
    <x v="222"/>
    <x v="62"/>
    <x v="132"/>
    <x v="0"/>
  </r>
  <r>
    <x v="0"/>
    <x v="37"/>
    <x v="37"/>
    <x v="84"/>
    <x v="83"/>
    <x v="84"/>
    <x v="8"/>
    <x v="126"/>
    <x v="160"/>
    <x v="109"/>
    <x v="222"/>
    <x v="62"/>
    <x v="132"/>
    <x v="0"/>
  </r>
  <r>
    <x v="0"/>
    <x v="37"/>
    <x v="37"/>
    <x v="19"/>
    <x v="19"/>
    <x v="19"/>
    <x v="8"/>
    <x v="126"/>
    <x v="160"/>
    <x v="109"/>
    <x v="222"/>
    <x v="62"/>
    <x v="132"/>
    <x v="0"/>
  </r>
  <r>
    <x v="0"/>
    <x v="37"/>
    <x v="37"/>
    <x v="35"/>
    <x v="35"/>
    <x v="35"/>
    <x v="8"/>
    <x v="126"/>
    <x v="160"/>
    <x v="109"/>
    <x v="222"/>
    <x v="62"/>
    <x v="132"/>
    <x v="0"/>
  </r>
  <r>
    <x v="0"/>
    <x v="37"/>
    <x v="37"/>
    <x v="11"/>
    <x v="11"/>
    <x v="11"/>
    <x v="8"/>
    <x v="126"/>
    <x v="160"/>
    <x v="109"/>
    <x v="222"/>
    <x v="62"/>
    <x v="132"/>
    <x v="0"/>
  </r>
  <r>
    <x v="0"/>
    <x v="37"/>
    <x v="37"/>
    <x v="2"/>
    <x v="2"/>
    <x v="2"/>
    <x v="8"/>
    <x v="126"/>
    <x v="160"/>
    <x v="102"/>
    <x v="9"/>
    <x v="58"/>
    <x v="69"/>
    <x v="0"/>
  </r>
  <r>
    <x v="0"/>
    <x v="37"/>
    <x v="37"/>
    <x v="31"/>
    <x v="31"/>
    <x v="31"/>
    <x v="8"/>
    <x v="126"/>
    <x v="160"/>
    <x v="102"/>
    <x v="9"/>
    <x v="58"/>
    <x v="69"/>
    <x v="0"/>
  </r>
  <r>
    <x v="0"/>
    <x v="37"/>
    <x v="37"/>
    <x v="5"/>
    <x v="5"/>
    <x v="5"/>
    <x v="8"/>
    <x v="126"/>
    <x v="160"/>
    <x v="102"/>
    <x v="9"/>
    <x v="58"/>
    <x v="69"/>
    <x v="0"/>
  </r>
  <r>
    <x v="0"/>
    <x v="37"/>
    <x v="37"/>
    <x v="82"/>
    <x v="82"/>
    <x v="82"/>
    <x v="8"/>
    <x v="126"/>
    <x v="160"/>
    <x v="54"/>
    <x v="53"/>
    <x v="58"/>
    <x v="69"/>
    <x v="0"/>
  </r>
  <r>
    <x v="0"/>
    <x v="37"/>
    <x v="37"/>
    <x v="6"/>
    <x v="6"/>
    <x v="6"/>
    <x v="8"/>
    <x v="126"/>
    <x v="160"/>
    <x v="79"/>
    <x v="120"/>
    <x v="60"/>
    <x v="133"/>
    <x v="0"/>
  </r>
  <r>
    <x v="0"/>
    <x v="37"/>
    <x v="37"/>
    <x v="18"/>
    <x v="18"/>
    <x v="18"/>
    <x v="19"/>
    <x v="127"/>
    <x v="89"/>
    <x v="54"/>
    <x v="53"/>
    <x v="62"/>
    <x v="132"/>
    <x v="0"/>
  </r>
  <r>
    <x v="0"/>
    <x v="37"/>
    <x v="37"/>
    <x v="54"/>
    <x v="54"/>
    <x v="54"/>
    <x v="19"/>
    <x v="127"/>
    <x v="89"/>
    <x v="54"/>
    <x v="53"/>
    <x v="62"/>
    <x v="132"/>
    <x v="0"/>
  </r>
  <r>
    <x v="0"/>
    <x v="37"/>
    <x v="37"/>
    <x v="43"/>
    <x v="43"/>
    <x v="43"/>
    <x v="19"/>
    <x v="127"/>
    <x v="89"/>
    <x v="109"/>
    <x v="222"/>
    <x v="60"/>
    <x v="133"/>
    <x v="0"/>
  </r>
  <r>
    <x v="0"/>
    <x v="37"/>
    <x v="37"/>
    <x v="34"/>
    <x v="34"/>
    <x v="34"/>
    <x v="19"/>
    <x v="127"/>
    <x v="89"/>
    <x v="109"/>
    <x v="222"/>
    <x v="60"/>
    <x v="133"/>
    <x v="0"/>
  </r>
  <r>
    <x v="0"/>
    <x v="37"/>
    <x v="37"/>
    <x v="17"/>
    <x v="17"/>
    <x v="17"/>
    <x v="19"/>
    <x v="127"/>
    <x v="89"/>
    <x v="79"/>
    <x v="120"/>
    <x v="58"/>
    <x v="69"/>
    <x v="0"/>
  </r>
  <r>
    <x v="0"/>
    <x v="37"/>
    <x v="37"/>
    <x v="98"/>
    <x v="97"/>
    <x v="98"/>
    <x v="19"/>
    <x v="127"/>
    <x v="89"/>
    <x v="79"/>
    <x v="120"/>
    <x v="58"/>
    <x v="69"/>
    <x v="0"/>
  </r>
  <r>
    <x v="0"/>
    <x v="37"/>
    <x v="37"/>
    <x v="16"/>
    <x v="16"/>
    <x v="16"/>
    <x v="19"/>
    <x v="127"/>
    <x v="89"/>
    <x v="79"/>
    <x v="120"/>
    <x v="58"/>
    <x v="69"/>
    <x v="0"/>
  </r>
  <r>
    <x v="0"/>
    <x v="37"/>
    <x v="37"/>
    <x v="78"/>
    <x v="78"/>
    <x v="78"/>
    <x v="19"/>
    <x v="127"/>
    <x v="89"/>
    <x v="79"/>
    <x v="120"/>
    <x v="58"/>
    <x v="69"/>
    <x v="0"/>
  </r>
  <r>
    <x v="0"/>
    <x v="37"/>
    <x v="37"/>
    <x v="50"/>
    <x v="50"/>
    <x v="50"/>
    <x v="19"/>
    <x v="127"/>
    <x v="89"/>
    <x v="54"/>
    <x v="53"/>
    <x v="60"/>
    <x v="133"/>
    <x v="0"/>
  </r>
  <r>
    <x v="0"/>
    <x v="38"/>
    <x v="38"/>
    <x v="0"/>
    <x v="0"/>
    <x v="0"/>
    <x v="0"/>
    <x v="95"/>
    <x v="275"/>
    <x v="71"/>
    <x v="330"/>
    <x v="58"/>
    <x v="69"/>
    <x v="0"/>
  </r>
  <r>
    <x v="0"/>
    <x v="38"/>
    <x v="38"/>
    <x v="1"/>
    <x v="1"/>
    <x v="1"/>
    <x v="1"/>
    <x v="98"/>
    <x v="276"/>
    <x v="108"/>
    <x v="331"/>
    <x v="58"/>
    <x v="69"/>
    <x v="0"/>
  </r>
  <r>
    <x v="0"/>
    <x v="38"/>
    <x v="38"/>
    <x v="44"/>
    <x v="44"/>
    <x v="44"/>
    <x v="2"/>
    <x v="110"/>
    <x v="277"/>
    <x v="78"/>
    <x v="332"/>
    <x v="21"/>
    <x v="224"/>
    <x v="0"/>
  </r>
  <r>
    <x v="0"/>
    <x v="38"/>
    <x v="38"/>
    <x v="14"/>
    <x v="14"/>
    <x v="14"/>
    <x v="3"/>
    <x v="112"/>
    <x v="273"/>
    <x v="75"/>
    <x v="333"/>
    <x v="60"/>
    <x v="46"/>
    <x v="0"/>
  </r>
  <r>
    <x v="0"/>
    <x v="38"/>
    <x v="38"/>
    <x v="13"/>
    <x v="13"/>
    <x v="13"/>
    <x v="4"/>
    <x v="86"/>
    <x v="249"/>
    <x v="79"/>
    <x v="334"/>
    <x v="63"/>
    <x v="225"/>
    <x v="0"/>
  </r>
  <r>
    <x v="0"/>
    <x v="38"/>
    <x v="38"/>
    <x v="8"/>
    <x v="8"/>
    <x v="8"/>
    <x v="5"/>
    <x v="120"/>
    <x v="206"/>
    <x v="81"/>
    <x v="298"/>
    <x v="59"/>
    <x v="226"/>
    <x v="0"/>
  </r>
  <r>
    <x v="0"/>
    <x v="38"/>
    <x v="38"/>
    <x v="6"/>
    <x v="6"/>
    <x v="6"/>
    <x v="5"/>
    <x v="120"/>
    <x v="206"/>
    <x v="78"/>
    <x v="332"/>
    <x v="62"/>
    <x v="227"/>
    <x v="0"/>
  </r>
  <r>
    <x v="0"/>
    <x v="38"/>
    <x v="38"/>
    <x v="16"/>
    <x v="16"/>
    <x v="16"/>
    <x v="7"/>
    <x v="121"/>
    <x v="278"/>
    <x v="81"/>
    <x v="298"/>
    <x v="61"/>
    <x v="228"/>
    <x v="0"/>
  </r>
  <r>
    <x v="0"/>
    <x v="38"/>
    <x v="38"/>
    <x v="9"/>
    <x v="9"/>
    <x v="9"/>
    <x v="7"/>
    <x v="121"/>
    <x v="278"/>
    <x v="80"/>
    <x v="335"/>
    <x v="58"/>
    <x v="69"/>
    <x v="0"/>
  </r>
  <r>
    <x v="0"/>
    <x v="38"/>
    <x v="38"/>
    <x v="36"/>
    <x v="36"/>
    <x v="36"/>
    <x v="9"/>
    <x v="122"/>
    <x v="160"/>
    <x v="102"/>
    <x v="336"/>
    <x v="59"/>
    <x v="226"/>
    <x v="0"/>
  </r>
  <r>
    <x v="0"/>
    <x v="38"/>
    <x v="38"/>
    <x v="34"/>
    <x v="34"/>
    <x v="34"/>
    <x v="9"/>
    <x v="122"/>
    <x v="160"/>
    <x v="37"/>
    <x v="337"/>
    <x v="60"/>
    <x v="46"/>
    <x v="0"/>
  </r>
  <r>
    <x v="0"/>
    <x v="38"/>
    <x v="38"/>
    <x v="10"/>
    <x v="10"/>
    <x v="10"/>
    <x v="9"/>
    <x v="122"/>
    <x v="160"/>
    <x v="37"/>
    <x v="337"/>
    <x v="60"/>
    <x v="46"/>
    <x v="0"/>
  </r>
  <r>
    <x v="0"/>
    <x v="38"/>
    <x v="38"/>
    <x v="11"/>
    <x v="11"/>
    <x v="11"/>
    <x v="9"/>
    <x v="122"/>
    <x v="160"/>
    <x v="37"/>
    <x v="337"/>
    <x v="60"/>
    <x v="46"/>
    <x v="0"/>
  </r>
  <r>
    <x v="0"/>
    <x v="38"/>
    <x v="38"/>
    <x v="22"/>
    <x v="22"/>
    <x v="22"/>
    <x v="13"/>
    <x v="123"/>
    <x v="279"/>
    <x v="98"/>
    <x v="338"/>
    <x v="62"/>
    <x v="227"/>
    <x v="0"/>
  </r>
  <r>
    <x v="0"/>
    <x v="38"/>
    <x v="38"/>
    <x v="17"/>
    <x v="17"/>
    <x v="17"/>
    <x v="13"/>
    <x v="123"/>
    <x v="279"/>
    <x v="109"/>
    <x v="327"/>
    <x v="40"/>
    <x v="229"/>
    <x v="0"/>
  </r>
  <r>
    <x v="0"/>
    <x v="38"/>
    <x v="38"/>
    <x v="25"/>
    <x v="25"/>
    <x v="25"/>
    <x v="13"/>
    <x v="123"/>
    <x v="279"/>
    <x v="54"/>
    <x v="53"/>
    <x v="39"/>
    <x v="128"/>
    <x v="0"/>
  </r>
  <r>
    <x v="0"/>
    <x v="38"/>
    <x v="38"/>
    <x v="74"/>
    <x v="74"/>
    <x v="74"/>
    <x v="16"/>
    <x v="124"/>
    <x v="49"/>
    <x v="79"/>
    <x v="334"/>
    <x v="61"/>
    <x v="228"/>
    <x v="0"/>
  </r>
  <r>
    <x v="0"/>
    <x v="38"/>
    <x v="38"/>
    <x v="50"/>
    <x v="50"/>
    <x v="50"/>
    <x v="16"/>
    <x v="124"/>
    <x v="49"/>
    <x v="79"/>
    <x v="334"/>
    <x v="62"/>
    <x v="227"/>
    <x v="0"/>
  </r>
  <r>
    <x v="0"/>
    <x v="38"/>
    <x v="38"/>
    <x v="122"/>
    <x v="119"/>
    <x v="122"/>
    <x v="16"/>
    <x v="124"/>
    <x v="49"/>
    <x v="54"/>
    <x v="53"/>
    <x v="40"/>
    <x v="229"/>
    <x v="0"/>
  </r>
  <r>
    <x v="0"/>
    <x v="38"/>
    <x v="38"/>
    <x v="45"/>
    <x v="45"/>
    <x v="45"/>
    <x v="16"/>
    <x v="124"/>
    <x v="49"/>
    <x v="54"/>
    <x v="53"/>
    <x v="40"/>
    <x v="229"/>
    <x v="0"/>
  </r>
  <r>
    <x v="0"/>
    <x v="39"/>
    <x v="39"/>
    <x v="8"/>
    <x v="8"/>
    <x v="8"/>
    <x v="0"/>
    <x v="118"/>
    <x v="280"/>
    <x v="73"/>
    <x v="208"/>
    <x v="61"/>
    <x v="230"/>
    <x v="0"/>
  </r>
  <r>
    <x v="0"/>
    <x v="39"/>
    <x v="39"/>
    <x v="13"/>
    <x v="13"/>
    <x v="13"/>
    <x v="1"/>
    <x v="112"/>
    <x v="281"/>
    <x v="102"/>
    <x v="339"/>
    <x v="64"/>
    <x v="231"/>
    <x v="0"/>
  </r>
  <r>
    <x v="0"/>
    <x v="39"/>
    <x v="39"/>
    <x v="1"/>
    <x v="1"/>
    <x v="1"/>
    <x v="1"/>
    <x v="112"/>
    <x v="281"/>
    <x v="53"/>
    <x v="57"/>
    <x v="58"/>
    <x v="69"/>
    <x v="0"/>
  </r>
  <r>
    <x v="0"/>
    <x v="39"/>
    <x v="39"/>
    <x v="123"/>
    <x v="120"/>
    <x v="123"/>
    <x v="3"/>
    <x v="84"/>
    <x v="273"/>
    <x v="99"/>
    <x v="340"/>
    <x v="60"/>
    <x v="232"/>
    <x v="0"/>
  </r>
  <r>
    <x v="0"/>
    <x v="39"/>
    <x v="39"/>
    <x v="0"/>
    <x v="0"/>
    <x v="0"/>
    <x v="4"/>
    <x v="85"/>
    <x v="282"/>
    <x v="99"/>
    <x v="340"/>
    <x v="58"/>
    <x v="69"/>
    <x v="0"/>
  </r>
  <r>
    <x v="0"/>
    <x v="39"/>
    <x v="39"/>
    <x v="74"/>
    <x v="74"/>
    <x v="74"/>
    <x v="5"/>
    <x v="120"/>
    <x v="283"/>
    <x v="80"/>
    <x v="341"/>
    <x v="60"/>
    <x v="232"/>
    <x v="0"/>
  </r>
  <r>
    <x v="0"/>
    <x v="39"/>
    <x v="39"/>
    <x v="52"/>
    <x v="52"/>
    <x v="52"/>
    <x v="5"/>
    <x v="120"/>
    <x v="283"/>
    <x v="81"/>
    <x v="318"/>
    <x v="59"/>
    <x v="233"/>
    <x v="0"/>
  </r>
  <r>
    <x v="0"/>
    <x v="39"/>
    <x v="39"/>
    <x v="28"/>
    <x v="28"/>
    <x v="28"/>
    <x v="7"/>
    <x v="122"/>
    <x v="75"/>
    <x v="37"/>
    <x v="342"/>
    <x v="60"/>
    <x v="232"/>
    <x v="0"/>
  </r>
  <r>
    <x v="0"/>
    <x v="39"/>
    <x v="39"/>
    <x v="29"/>
    <x v="29"/>
    <x v="29"/>
    <x v="7"/>
    <x v="122"/>
    <x v="75"/>
    <x v="37"/>
    <x v="342"/>
    <x v="60"/>
    <x v="232"/>
    <x v="0"/>
  </r>
  <r>
    <x v="0"/>
    <x v="39"/>
    <x v="39"/>
    <x v="6"/>
    <x v="6"/>
    <x v="6"/>
    <x v="7"/>
    <x v="122"/>
    <x v="75"/>
    <x v="81"/>
    <x v="318"/>
    <x v="62"/>
    <x v="234"/>
    <x v="0"/>
  </r>
  <r>
    <x v="0"/>
    <x v="39"/>
    <x v="39"/>
    <x v="18"/>
    <x v="18"/>
    <x v="18"/>
    <x v="10"/>
    <x v="123"/>
    <x v="61"/>
    <x v="98"/>
    <x v="343"/>
    <x v="62"/>
    <x v="234"/>
    <x v="0"/>
  </r>
  <r>
    <x v="0"/>
    <x v="39"/>
    <x v="39"/>
    <x v="21"/>
    <x v="21"/>
    <x v="21"/>
    <x v="10"/>
    <x v="123"/>
    <x v="61"/>
    <x v="81"/>
    <x v="318"/>
    <x v="60"/>
    <x v="232"/>
    <x v="0"/>
  </r>
  <r>
    <x v="0"/>
    <x v="39"/>
    <x v="39"/>
    <x v="39"/>
    <x v="39"/>
    <x v="39"/>
    <x v="10"/>
    <x v="123"/>
    <x v="61"/>
    <x v="37"/>
    <x v="342"/>
    <x v="58"/>
    <x v="69"/>
    <x v="0"/>
  </r>
  <r>
    <x v="0"/>
    <x v="39"/>
    <x v="39"/>
    <x v="2"/>
    <x v="2"/>
    <x v="2"/>
    <x v="10"/>
    <x v="123"/>
    <x v="61"/>
    <x v="37"/>
    <x v="342"/>
    <x v="58"/>
    <x v="69"/>
    <x v="0"/>
  </r>
  <r>
    <x v="0"/>
    <x v="39"/>
    <x v="39"/>
    <x v="16"/>
    <x v="16"/>
    <x v="16"/>
    <x v="10"/>
    <x v="123"/>
    <x v="61"/>
    <x v="37"/>
    <x v="342"/>
    <x v="58"/>
    <x v="69"/>
    <x v="0"/>
  </r>
  <r>
    <x v="0"/>
    <x v="39"/>
    <x v="39"/>
    <x v="5"/>
    <x v="5"/>
    <x v="5"/>
    <x v="10"/>
    <x v="123"/>
    <x v="61"/>
    <x v="37"/>
    <x v="342"/>
    <x v="58"/>
    <x v="69"/>
    <x v="0"/>
  </r>
  <r>
    <x v="0"/>
    <x v="39"/>
    <x v="39"/>
    <x v="11"/>
    <x v="11"/>
    <x v="11"/>
    <x v="16"/>
    <x v="124"/>
    <x v="30"/>
    <x v="81"/>
    <x v="318"/>
    <x v="58"/>
    <x v="69"/>
    <x v="0"/>
  </r>
  <r>
    <x v="0"/>
    <x v="39"/>
    <x v="39"/>
    <x v="27"/>
    <x v="27"/>
    <x v="27"/>
    <x v="16"/>
    <x v="124"/>
    <x v="30"/>
    <x v="98"/>
    <x v="343"/>
    <x v="60"/>
    <x v="232"/>
    <x v="0"/>
  </r>
  <r>
    <x v="0"/>
    <x v="39"/>
    <x v="39"/>
    <x v="7"/>
    <x v="7"/>
    <x v="7"/>
    <x v="16"/>
    <x v="124"/>
    <x v="30"/>
    <x v="81"/>
    <x v="318"/>
    <x v="58"/>
    <x v="69"/>
    <x v="0"/>
  </r>
  <r>
    <x v="0"/>
    <x v="39"/>
    <x v="39"/>
    <x v="75"/>
    <x v="75"/>
    <x v="75"/>
    <x v="19"/>
    <x v="125"/>
    <x v="284"/>
    <x v="79"/>
    <x v="30"/>
    <x v="62"/>
    <x v="234"/>
    <x v="0"/>
  </r>
  <r>
    <x v="0"/>
    <x v="39"/>
    <x v="39"/>
    <x v="38"/>
    <x v="38"/>
    <x v="38"/>
    <x v="19"/>
    <x v="125"/>
    <x v="284"/>
    <x v="102"/>
    <x v="339"/>
    <x v="60"/>
    <x v="232"/>
    <x v="0"/>
  </r>
  <r>
    <x v="0"/>
    <x v="39"/>
    <x v="39"/>
    <x v="44"/>
    <x v="44"/>
    <x v="44"/>
    <x v="19"/>
    <x v="125"/>
    <x v="284"/>
    <x v="79"/>
    <x v="30"/>
    <x v="62"/>
    <x v="234"/>
    <x v="0"/>
  </r>
  <r>
    <x v="0"/>
    <x v="39"/>
    <x v="39"/>
    <x v="14"/>
    <x v="14"/>
    <x v="14"/>
    <x v="19"/>
    <x v="125"/>
    <x v="284"/>
    <x v="102"/>
    <x v="339"/>
    <x v="60"/>
    <x v="232"/>
    <x v="0"/>
  </r>
  <r>
    <x v="0"/>
    <x v="39"/>
    <x v="39"/>
    <x v="12"/>
    <x v="12"/>
    <x v="12"/>
    <x v="19"/>
    <x v="125"/>
    <x v="284"/>
    <x v="102"/>
    <x v="339"/>
    <x v="60"/>
    <x v="232"/>
    <x v="0"/>
  </r>
  <r>
    <x v="0"/>
    <x v="39"/>
    <x v="39"/>
    <x v="20"/>
    <x v="20"/>
    <x v="20"/>
    <x v="19"/>
    <x v="125"/>
    <x v="284"/>
    <x v="98"/>
    <x v="343"/>
    <x v="58"/>
    <x v="69"/>
    <x v="0"/>
  </r>
  <r>
    <x v="0"/>
    <x v="39"/>
    <x v="39"/>
    <x v="71"/>
    <x v="71"/>
    <x v="71"/>
    <x v="19"/>
    <x v="125"/>
    <x v="284"/>
    <x v="98"/>
    <x v="343"/>
    <x v="58"/>
    <x v="69"/>
    <x v="0"/>
  </r>
  <r>
    <x v="0"/>
    <x v="39"/>
    <x v="39"/>
    <x v="9"/>
    <x v="9"/>
    <x v="9"/>
    <x v="19"/>
    <x v="125"/>
    <x v="284"/>
    <x v="98"/>
    <x v="343"/>
    <x v="58"/>
    <x v="69"/>
    <x v="0"/>
  </r>
  <r>
    <x v="0"/>
    <x v="40"/>
    <x v="40"/>
    <x v="1"/>
    <x v="1"/>
    <x v="1"/>
    <x v="0"/>
    <x v="124"/>
    <x v="285"/>
    <x v="81"/>
    <x v="344"/>
    <x v="58"/>
    <x v="69"/>
    <x v="0"/>
  </r>
  <r>
    <x v="0"/>
    <x v="40"/>
    <x v="40"/>
    <x v="34"/>
    <x v="34"/>
    <x v="34"/>
    <x v="1"/>
    <x v="125"/>
    <x v="286"/>
    <x v="98"/>
    <x v="345"/>
    <x v="58"/>
    <x v="69"/>
    <x v="0"/>
  </r>
  <r>
    <x v="0"/>
    <x v="40"/>
    <x v="40"/>
    <x v="10"/>
    <x v="10"/>
    <x v="10"/>
    <x v="1"/>
    <x v="125"/>
    <x v="286"/>
    <x v="98"/>
    <x v="345"/>
    <x v="58"/>
    <x v="69"/>
    <x v="0"/>
  </r>
  <r>
    <x v="0"/>
    <x v="40"/>
    <x v="40"/>
    <x v="16"/>
    <x v="16"/>
    <x v="16"/>
    <x v="1"/>
    <x v="125"/>
    <x v="286"/>
    <x v="98"/>
    <x v="345"/>
    <x v="58"/>
    <x v="69"/>
    <x v="0"/>
  </r>
  <r>
    <x v="0"/>
    <x v="40"/>
    <x v="40"/>
    <x v="0"/>
    <x v="0"/>
    <x v="0"/>
    <x v="1"/>
    <x v="125"/>
    <x v="286"/>
    <x v="98"/>
    <x v="345"/>
    <x v="58"/>
    <x v="69"/>
    <x v="0"/>
  </r>
  <r>
    <x v="0"/>
    <x v="40"/>
    <x v="40"/>
    <x v="17"/>
    <x v="17"/>
    <x v="17"/>
    <x v="5"/>
    <x v="126"/>
    <x v="287"/>
    <x v="109"/>
    <x v="27"/>
    <x v="62"/>
    <x v="235"/>
    <x v="0"/>
  </r>
  <r>
    <x v="0"/>
    <x v="40"/>
    <x v="40"/>
    <x v="82"/>
    <x v="82"/>
    <x v="82"/>
    <x v="5"/>
    <x v="126"/>
    <x v="287"/>
    <x v="54"/>
    <x v="53"/>
    <x v="60"/>
    <x v="233"/>
    <x v="0"/>
  </r>
  <r>
    <x v="0"/>
    <x v="40"/>
    <x v="40"/>
    <x v="55"/>
    <x v="55"/>
    <x v="55"/>
    <x v="7"/>
    <x v="127"/>
    <x v="288"/>
    <x v="109"/>
    <x v="27"/>
    <x v="60"/>
    <x v="233"/>
    <x v="0"/>
  </r>
  <r>
    <x v="0"/>
    <x v="40"/>
    <x v="40"/>
    <x v="77"/>
    <x v="77"/>
    <x v="77"/>
    <x v="7"/>
    <x v="127"/>
    <x v="288"/>
    <x v="109"/>
    <x v="27"/>
    <x v="60"/>
    <x v="233"/>
    <x v="0"/>
  </r>
  <r>
    <x v="0"/>
    <x v="40"/>
    <x v="40"/>
    <x v="40"/>
    <x v="40"/>
    <x v="40"/>
    <x v="7"/>
    <x v="127"/>
    <x v="288"/>
    <x v="54"/>
    <x v="53"/>
    <x v="62"/>
    <x v="235"/>
    <x v="0"/>
  </r>
  <r>
    <x v="0"/>
    <x v="40"/>
    <x v="40"/>
    <x v="14"/>
    <x v="14"/>
    <x v="14"/>
    <x v="7"/>
    <x v="127"/>
    <x v="288"/>
    <x v="79"/>
    <x v="346"/>
    <x v="58"/>
    <x v="69"/>
    <x v="0"/>
  </r>
  <r>
    <x v="0"/>
    <x v="40"/>
    <x v="40"/>
    <x v="13"/>
    <x v="13"/>
    <x v="13"/>
    <x v="11"/>
    <x v="128"/>
    <x v="137"/>
    <x v="54"/>
    <x v="53"/>
    <x v="60"/>
    <x v="233"/>
    <x v="0"/>
  </r>
  <r>
    <x v="0"/>
    <x v="40"/>
    <x v="40"/>
    <x v="8"/>
    <x v="8"/>
    <x v="8"/>
    <x v="11"/>
    <x v="128"/>
    <x v="137"/>
    <x v="109"/>
    <x v="27"/>
    <x v="58"/>
    <x v="69"/>
    <x v="0"/>
  </r>
  <r>
    <x v="0"/>
    <x v="40"/>
    <x v="40"/>
    <x v="73"/>
    <x v="73"/>
    <x v="73"/>
    <x v="11"/>
    <x v="128"/>
    <x v="137"/>
    <x v="109"/>
    <x v="27"/>
    <x v="58"/>
    <x v="69"/>
    <x v="0"/>
  </r>
  <r>
    <x v="0"/>
    <x v="40"/>
    <x v="40"/>
    <x v="37"/>
    <x v="37"/>
    <x v="37"/>
    <x v="11"/>
    <x v="128"/>
    <x v="137"/>
    <x v="109"/>
    <x v="27"/>
    <x v="58"/>
    <x v="69"/>
    <x v="0"/>
  </r>
  <r>
    <x v="0"/>
    <x v="40"/>
    <x v="40"/>
    <x v="38"/>
    <x v="38"/>
    <x v="38"/>
    <x v="11"/>
    <x v="128"/>
    <x v="137"/>
    <x v="54"/>
    <x v="53"/>
    <x v="60"/>
    <x v="233"/>
    <x v="0"/>
  </r>
  <r>
    <x v="0"/>
    <x v="40"/>
    <x v="40"/>
    <x v="18"/>
    <x v="18"/>
    <x v="18"/>
    <x v="11"/>
    <x v="128"/>
    <x v="137"/>
    <x v="109"/>
    <x v="27"/>
    <x v="58"/>
    <x v="69"/>
    <x v="0"/>
  </r>
  <r>
    <x v="0"/>
    <x v="40"/>
    <x v="40"/>
    <x v="124"/>
    <x v="121"/>
    <x v="124"/>
    <x v="11"/>
    <x v="128"/>
    <x v="137"/>
    <x v="54"/>
    <x v="53"/>
    <x v="60"/>
    <x v="233"/>
    <x v="0"/>
  </r>
  <r>
    <x v="0"/>
    <x v="40"/>
    <x v="40"/>
    <x v="54"/>
    <x v="54"/>
    <x v="54"/>
    <x v="11"/>
    <x v="128"/>
    <x v="137"/>
    <x v="109"/>
    <x v="27"/>
    <x v="58"/>
    <x v="69"/>
    <x v="0"/>
  </r>
  <r>
    <x v="0"/>
    <x v="40"/>
    <x v="40"/>
    <x v="102"/>
    <x v="101"/>
    <x v="102"/>
    <x v="11"/>
    <x v="128"/>
    <x v="137"/>
    <x v="54"/>
    <x v="53"/>
    <x v="58"/>
    <x v="69"/>
    <x v="2"/>
  </r>
  <r>
    <x v="0"/>
    <x v="40"/>
    <x v="40"/>
    <x v="125"/>
    <x v="122"/>
    <x v="125"/>
    <x v="11"/>
    <x v="128"/>
    <x v="137"/>
    <x v="54"/>
    <x v="53"/>
    <x v="60"/>
    <x v="233"/>
    <x v="0"/>
  </r>
  <r>
    <x v="0"/>
    <x v="40"/>
    <x v="40"/>
    <x v="126"/>
    <x v="123"/>
    <x v="126"/>
    <x v="11"/>
    <x v="128"/>
    <x v="137"/>
    <x v="54"/>
    <x v="53"/>
    <x v="60"/>
    <x v="233"/>
    <x v="0"/>
  </r>
  <r>
    <x v="0"/>
    <x v="40"/>
    <x v="40"/>
    <x v="127"/>
    <x v="124"/>
    <x v="127"/>
    <x v="11"/>
    <x v="128"/>
    <x v="137"/>
    <x v="54"/>
    <x v="53"/>
    <x v="60"/>
    <x v="233"/>
    <x v="0"/>
  </r>
  <r>
    <x v="0"/>
    <x v="40"/>
    <x v="40"/>
    <x v="60"/>
    <x v="60"/>
    <x v="60"/>
    <x v="11"/>
    <x v="128"/>
    <x v="137"/>
    <x v="109"/>
    <x v="27"/>
    <x v="58"/>
    <x v="69"/>
    <x v="0"/>
  </r>
  <r>
    <x v="0"/>
    <x v="40"/>
    <x v="40"/>
    <x v="61"/>
    <x v="61"/>
    <x v="61"/>
    <x v="11"/>
    <x v="128"/>
    <x v="137"/>
    <x v="109"/>
    <x v="27"/>
    <x v="58"/>
    <x v="69"/>
    <x v="0"/>
  </r>
  <r>
    <x v="0"/>
    <x v="40"/>
    <x v="40"/>
    <x v="12"/>
    <x v="12"/>
    <x v="12"/>
    <x v="11"/>
    <x v="128"/>
    <x v="137"/>
    <x v="109"/>
    <x v="27"/>
    <x v="58"/>
    <x v="69"/>
    <x v="0"/>
  </r>
  <r>
    <x v="0"/>
    <x v="40"/>
    <x v="40"/>
    <x v="96"/>
    <x v="95"/>
    <x v="96"/>
    <x v="11"/>
    <x v="128"/>
    <x v="137"/>
    <x v="54"/>
    <x v="53"/>
    <x v="60"/>
    <x v="233"/>
    <x v="0"/>
  </r>
  <r>
    <x v="0"/>
    <x v="40"/>
    <x v="40"/>
    <x v="35"/>
    <x v="35"/>
    <x v="35"/>
    <x v="11"/>
    <x v="128"/>
    <x v="137"/>
    <x v="54"/>
    <x v="53"/>
    <x v="60"/>
    <x v="233"/>
    <x v="0"/>
  </r>
  <r>
    <x v="0"/>
    <x v="40"/>
    <x v="40"/>
    <x v="64"/>
    <x v="64"/>
    <x v="64"/>
    <x v="11"/>
    <x v="128"/>
    <x v="137"/>
    <x v="109"/>
    <x v="27"/>
    <x v="58"/>
    <x v="69"/>
    <x v="0"/>
  </r>
  <r>
    <x v="0"/>
    <x v="40"/>
    <x v="40"/>
    <x v="11"/>
    <x v="11"/>
    <x v="11"/>
    <x v="11"/>
    <x v="128"/>
    <x v="137"/>
    <x v="109"/>
    <x v="27"/>
    <x v="58"/>
    <x v="69"/>
    <x v="0"/>
  </r>
  <r>
    <x v="0"/>
    <x v="40"/>
    <x v="40"/>
    <x v="23"/>
    <x v="23"/>
    <x v="23"/>
    <x v="11"/>
    <x v="128"/>
    <x v="137"/>
    <x v="54"/>
    <x v="53"/>
    <x v="60"/>
    <x v="233"/>
    <x v="0"/>
  </r>
  <r>
    <x v="0"/>
    <x v="40"/>
    <x v="40"/>
    <x v="128"/>
    <x v="125"/>
    <x v="128"/>
    <x v="11"/>
    <x v="128"/>
    <x v="137"/>
    <x v="54"/>
    <x v="53"/>
    <x v="60"/>
    <x v="233"/>
    <x v="0"/>
  </r>
  <r>
    <x v="0"/>
    <x v="40"/>
    <x v="40"/>
    <x v="129"/>
    <x v="126"/>
    <x v="129"/>
    <x v="11"/>
    <x v="128"/>
    <x v="137"/>
    <x v="109"/>
    <x v="27"/>
    <x v="58"/>
    <x v="69"/>
    <x v="0"/>
  </r>
  <r>
    <x v="0"/>
    <x v="40"/>
    <x v="40"/>
    <x v="5"/>
    <x v="5"/>
    <x v="5"/>
    <x v="11"/>
    <x v="128"/>
    <x v="137"/>
    <x v="54"/>
    <x v="53"/>
    <x v="60"/>
    <x v="233"/>
    <x v="0"/>
  </r>
  <r>
    <x v="0"/>
    <x v="40"/>
    <x v="40"/>
    <x v="15"/>
    <x v="15"/>
    <x v="15"/>
    <x v="11"/>
    <x v="128"/>
    <x v="137"/>
    <x v="109"/>
    <x v="27"/>
    <x v="58"/>
    <x v="69"/>
    <x v="0"/>
  </r>
  <r>
    <x v="0"/>
    <x v="40"/>
    <x v="40"/>
    <x v="41"/>
    <x v="41"/>
    <x v="41"/>
    <x v="11"/>
    <x v="128"/>
    <x v="137"/>
    <x v="109"/>
    <x v="27"/>
    <x v="58"/>
    <x v="69"/>
    <x v="0"/>
  </r>
  <r>
    <x v="0"/>
    <x v="40"/>
    <x v="40"/>
    <x v="107"/>
    <x v="106"/>
    <x v="107"/>
    <x v="11"/>
    <x v="128"/>
    <x v="137"/>
    <x v="54"/>
    <x v="53"/>
    <x v="58"/>
    <x v="69"/>
    <x v="2"/>
  </r>
  <r>
    <x v="0"/>
    <x v="40"/>
    <x v="40"/>
    <x v="88"/>
    <x v="87"/>
    <x v="88"/>
    <x v="11"/>
    <x v="128"/>
    <x v="137"/>
    <x v="54"/>
    <x v="53"/>
    <x v="60"/>
    <x v="233"/>
    <x v="0"/>
  </r>
  <r>
    <x v="0"/>
    <x v="40"/>
    <x v="40"/>
    <x v="7"/>
    <x v="7"/>
    <x v="7"/>
    <x v="11"/>
    <x v="128"/>
    <x v="137"/>
    <x v="109"/>
    <x v="27"/>
    <x v="58"/>
    <x v="69"/>
    <x v="0"/>
  </r>
  <r>
    <x v="0"/>
    <x v="40"/>
    <x v="40"/>
    <x v="9"/>
    <x v="9"/>
    <x v="9"/>
    <x v="11"/>
    <x v="128"/>
    <x v="137"/>
    <x v="109"/>
    <x v="27"/>
    <x v="58"/>
    <x v="69"/>
    <x v="0"/>
  </r>
  <r>
    <x v="0"/>
    <x v="40"/>
    <x v="40"/>
    <x v="122"/>
    <x v="119"/>
    <x v="122"/>
    <x v="11"/>
    <x v="128"/>
    <x v="137"/>
    <x v="54"/>
    <x v="53"/>
    <x v="60"/>
    <x v="233"/>
    <x v="0"/>
  </r>
  <r>
    <x v="0"/>
    <x v="40"/>
    <x v="40"/>
    <x v="46"/>
    <x v="46"/>
    <x v="46"/>
    <x v="11"/>
    <x v="128"/>
    <x v="137"/>
    <x v="109"/>
    <x v="27"/>
    <x v="58"/>
    <x v="6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428422-F467-43B4-8E09-D947B4A8A995}" name="pvt_L" cacheId="2131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57" firstHeaderRow="0" firstDataRow="1" firstDataCol="1"/>
  <pivotFields count="11">
    <pivotField showAll="0"/>
    <pivotField showAll="0"/>
    <pivotField axis="axisRow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6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623">
      <pivotArea field="2" type="button" dataOnly="0" labelOnly="1" outline="0" axis="axisRow" fieldPosition="0"/>
    </format>
    <format dxfId="622">
      <pivotArea outline="0" fieldPosition="0">
        <references count="1">
          <reference field="4294967294" count="1">
            <x v="0"/>
          </reference>
        </references>
      </pivotArea>
    </format>
    <format dxfId="621">
      <pivotArea outline="0" fieldPosition="0">
        <references count="1">
          <reference field="4294967294" count="1">
            <x v="1"/>
          </reference>
        </references>
      </pivotArea>
    </format>
    <format dxfId="620">
      <pivotArea outline="0" fieldPosition="0">
        <references count="1">
          <reference field="4294967294" count="1">
            <x v="2"/>
          </reference>
        </references>
      </pivotArea>
    </format>
    <format dxfId="619">
      <pivotArea outline="0" fieldPosition="0">
        <references count="1">
          <reference field="4294967294" count="1">
            <x v="3"/>
          </reference>
        </references>
      </pivotArea>
    </format>
    <format dxfId="618">
      <pivotArea outline="0" fieldPosition="0">
        <references count="1">
          <reference field="4294967294" count="1">
            <x v="4"/>
          </reference>
        </references>
      </pivotArea>
    </format>
    <format dxfId="617">
      <pivotArea outline="0" fieldPosition="0">
        <references count="1">
          <reference field="4294967294" count="1">
            <x v="5"/>
          </reference>
        </references>
      </pivotArea>
    </format>
    <format dxfId="616">
      <pivotArea outline="0" fieldPosition="0">
        <references count="1">
          <reference field="4294967294" count="1">
            <x v="6"/>
          </reference>
        </references>
      </pivotArea>
    </format>
    <format dxfId="615">
      <pivotArea field="2" type="button" dataOnly="0" labelOnly="1" outline="0" axis="axisRow" fieldPosition="0"/>
    </format>
    <format dxfId="6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3">
      <pivotArea field="2" type="button" dataOnly="0" labelOnly="1" outline="0" axis="axisRow" fieldPosition="0"/>
    </format>
    <format dxfId="6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1">
      <pivotArea field="2" type="button" dataOnly="0" labelOnly="1" outline="0" axis="axisRow" fieldPosition="0"/>
    </format>
    <format dxfId="6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E487B0-6C7E-4546-B007-3BBF01E3F85F}" name="pvt_M" cacheId="213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8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1">
        <item x="9"/>
        <item x="8"/>
        <item x="34"/>
        <item x="31"/>
        <item x="32"/>
        <item x="33"/>
        <item x="5"/>
        <item x="2"/>
        <item x="4"/>
        <item x="39"/>
        <item x="36"/>
        <item x="35"/>
        <item x="40"/>
        <item x="37"/>
        <item x="38"/>
        <item x="7"/>
        <item x="6"/>
        <item x="30"/>
        <item x="27"/>
        <item x="25"/>
        <item x="28"/>
        <item x="24"/>
        <item x="29"/>
        <item x="26"/>
        <item x="16"/>
        <item x="15"/>
        <item x="0"/>
        <item x="1"/>
        <item x="17"/>
        <item x="14"/>
        <item x="12"/>
        <item x="11"/>
        <item x="13"/>
        <item x="19"/>
        <item x="20"/>
        <item x="18"/>
        <item x="3"/>
        <item x="10"/>
        <item x="23"/>
        <item x="22"/>
        <item x="21"/>
      </items>
    </pivotField>
    <pivotField axis="axisRow" showAll="0" insertBlankRow="1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 defaultSubtotal="0">
      <items count="55">
        <item x="5"/>
        <item x="6"/>
        <item x="8"/>
        <item x="24"/>
        <item x="50"/>
        <item x="29"/>
        <item x="51"/>
        <item x="32"/>
        <item x="44"/>
        <item x="45"/>
        <item x="52"/>
        <item x="41"/>
        <item x="48"/>
        <item x="38"/>
        <item x="46"/>
        <item x="49"/>
        <item x="33"/>
        <item x="30"/>
        <item x="39"/>
        <item x="34"/>
        <item x="53"/>
        <item x="35"/>
        <item x="40"/>
        <item x="54"/>
        <item x="47"/>
        <item x="42"/>
        <item x="16"/>
        <item x="20"/>
        <item x="18"/>
        <item x="19"/>
        <item x="11"/>
        <item x="4"/>
        <item x="9"/>
        <item x="2"/>
        <item x="28"/>
        <item x="23"/>
        <item x="22"/>
        <item x="3"/>
        <item x="36"/>
        <item x="43"/>
        <item x="14"/>
        <item x="15"/>
        <item x="21"/>
        <item x="1"/>
        <item x="26"/>
        <item x="0"/>
        <item x="17"/>
        <item x="25"/>
        <item x="7"/>
        <item x="10"/>
        <item x="12"/>
        <item x="37"/>
        <item x="13"/>
        <item x="31"/>
        <item x="27"/>
      </items>
    </pivotField>
    <pivotField showAll="0" defaultSubtotal="0">
      <items count="55">
        <item x="19"/>
        <item x="7"/>
        <item x="27"/>
        <item x="2"/>
        <item x="17"/>
        <item x="30"/>
        <item x="10"/>
        <item x="44"/>
        <item x="1"/>
        <item x="16"/>
        <item x="4"/>
        <item x="50"/>
        <item x="42"/>
        <item x="32"/>
        <item x="43"/>
        <item x="18"/>
        <item x="9"/>
        <item x="31"/>
        <item x="15"/>
        <item x="49"/>
        <item x="38"/>
        <item x="20"/>
        <item x="25"/>
        <item x="26"/>
        <item x="13"/>
        <item x="12"/>
        <item x="21"/>
        <item x="53"/>
        <item x="11"/>
        <item x="6"/>
        <item x="24"/>
        <item x="54"/>
        <item x="34"/>
        <item x="46"/>
        <item x="45"/>
        <item x="8"/>
        <item x="14"/>
        <item x="0"/>
        <item x="29"/>
        <item x="47"/>
        <item x="5"/>
        <item x="41"/>
        <item x="39"/>
        <item x="40"/>
        <item x="35"/>
        <item x="37"/>
        <item x="48"/>
        <item x="22"/>
        <item x="3"/>
        <item x="36"/>
        <item x="23"/>
        <item x="28"/>
        <item x="51"/>
        <item x="33"/>
        <item x="52"/>
      </items>
    </pivotField>
    <pivotField axis="axisRow" showAll="0" defaultSubtotal="0">
      <items count="55">
        <item x="5"/>
        <item x="6"/>
        <item x="8"/>
        <item x="24"/>
        <item x="50"/>
        <item x="29"/>
        <item x="51"/>
        <item x="32"/>
        <item x="44"/>
        <item x="45"/>
        <item x="52"/>
        <item x="41"/>
        <item x="48"/>
        <item x="38"/>
        <item x="46"/>
        <item x="49"/>
        <item x="33"/>
        <item x="30"/>
        <item x="39"/>
        <item x="34"/>
        <item x="53"/>
        <item x="35"/>
        <item x="40"/>
        <item x="54"/>
        <item x="47"/>
        <item x="42"/>
        <item x="16"/>
        <item x="20"/>
        <item x="18"/>
        <item x="19"/>
        <item x="11"/>
        <item x="4"/>
        <item x="9"/>
        <item x="2"/>
        <item x="28"/>
        <item x="23"/>
        <item x="22"/>
        <item x="3"/>
        <item x="36"/>
        <item x="43"/>
        <item x="14"/>
        <item x="15"/>
        <item x="21"/>
        <item x="1"/>
        <item x="26"/>
        <item x="0"/>
        <item x="17"/>
        <item x="25"/>
        <item x="7"/>
        <item x="10"/>
        <item x="12"/>
        <item x="37"/>
        <item x="13"/>
        <item x="31"/>
        <item x="2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5">
        <item x="146"/>
        <item x="145"/>
        <item x="144"/>
        <item x="143"/>
        <item x="139"/>
        <item x="138"/>
        <item x="137"/>
        <item x="142"/>
        <item x="93"/>
        <item x="92"/>
        <item x="91"/>
        <item x="90"/>
        <item x="89"/>
        <item x="148"/>
        <item x="141"/>
        <item x="88"/>
        <item x="87"/>
        <item x="86"/>
        <item x="133"/>
        <item x="104"/>
        <item x="125"/>
        <item x="85"/>
        <item x="84"/>
        <item x="136"/>
        <item x="117"/>
        <item x="124"/>
        <item x="83"/>
        <item x="123"/>
        <item x="132"/>
        <item x="82"/>
        <item x="116"/>
        <item x="103"/>
        <item x="122"/>
        <item x="115"/>
        <item x="131"/>
        <item x="114"/>
        <item x="81"/>
        <item x="80"/>
        <item x="102"/>
        <item x="147"/>
        <item x="135"/>
        <item x="101"/>
        <item x="113"/>
        <item x="79"/>
        <item x="130"/>
        <item x="100"/>
        <item x="152"/>
        <item x="112"/>
        <item x="78"/>
        <item x="57"/>
        <item x="99"/>
        <item x="149"/>
        <item x="98"/>
        <item x="151"/>
        <item x="56"/>
        <item x="121"/>
        <item x="120"/>
        <item x="111"/>
        <item x="97"/>
        <item x="55"/>
        <item x="154"/>
        <item x="77"/>
        <item x="54"/>
        <item x="153"/>
        <item x="53"/>
        <item x="150"/>
        <item x="129"/>
        <item x="128"/>
        <item x="140"/>
        <item x="52"/>
        <item x="110"/>
        <item x="75"/>
        <item x="109"/>
        <item x="96"/>
        <item x="74"/>
        <item x="73"/>
        <item x="51"/>
        <item x="38"/>
        <item x="50"/>
        <item x="72"/>
        <item x="134"/>
        <item x="71"/>
        <item x="108"/>
        <item x="127"/>
        <item x="37"/>
        <item x="70"/>
        <item x="69"/>
        <item x="36"/>
        <item x="49"/>
        <item x="48"/>
        <item x="107"/>
        <item x="47"/>
        <item x="76"/>
        <item x="35"/>
        <item x="46"/>
        <item x="45"/>
        <item x="34"/>
        <item x="33"/>
        <item x="32"/>
        <item x="31"/>
        <item x="68"/>
        <item x="119"/>
        <item x="30"/>
        <item x="67"/>
        <item x="66"/>
        <item x="29"/>
        <item x="44"/>
        <item x="65"/>
        <item x="28"/>
        <item x="106"/>
        <item x="105"/>
        <item x="126"/>
        <item x="118"/>
        <item x="27"/>
        <item x="95"/>
        <item x="26"/>
        <item x="25"/>
        <item x="94"/>
        <item x="64"/>
        <item x="63"/>
        <item x="43"/>
        <item x="62"/>
        <item x="42"/>
        <item x="41"/>
        <item x="24"/>
        <item x="61"/>
        <item x="23"/>
        <item x="19"/>
        <item x="18"/>
        <item x="17"/>
        <item x="16"/>
        <item x="22"/>
        <item x="60"/>
        <item x="15"/>
        <item x="14"/>
        <item x="40"/>
        <item x="21"/>
        <item x="39"/>
        <item x="13"/>
        <item x="12"/>
        <item x="59"/>
        <item x="58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406">
        <item x="387"/>
        <item x="234"/>
        <item x="313"/>
        <item x="159"/>
        <item x="170"/>
        <item x="158"/>
        <item x="258"/>
        <item x="244"/>
        <item x="298"/>
        <item x="132"/>
        <item x="104"/>
        <item x="185"/>
        <item x="199"/>
        <item x="157"/>
        <item x="233"/>
        <item x="370"/>
        <item x="131"/>
        <item x="284"/>
        <item x="92"/>
        <item x="331"/>
        <item x="145"/>
        <item x="266"/>
        <item x="169"/>
        <item x="103"/>
        <item x="57"/>
        <item x="19"/>
        <item x="91"/>
        <item x="312"/>
        <item x="290"/>
        <item x="18"/>
        <item x="116"/>
        <item x="56"/>
        <item x="156"/>
        <item x="168"/>
        <item x="90"/>
        <item x="102"/>
        <item x="17"/>
        <item x="232"/>
        <item x="16"/>
        <item x="303"/>
        <item x="55"/>
        <item x="130"/>
        <item x="297"/>
        <item x="378"/>
        <item x="89"/>
        <item x="115"/>
        <item x="54"/>
        <item x="167"/>
        <item x="73"/>
        <item x="198"/>
        <item x="265"/>
        <item x="53"/>
        <item x="400"/>
        <item x="37"/>
        <item x="88"/>
        <item x="155"/>
        <item x="206"/>
        <item x="72"/>
        <item x="15"/>
        <item x="71"/>
        <item x="144"/>
        <item x="177"/>
        <item x="36"/>
        <item x="369"/>
        <item x="114"/>
        <item x="14"/>
        <item x="129"/>
        <item x="330"/>
        <item x="113"/>
        <item x="351"/>
        <item x="143"/>
        <item x="52"/>
        <item x="128"/>
        <item x="35"/>
        <item x="243"/>
        <item x="142"/>
        <item x="296"/>
        <item x="346"/>
        <item x="264"/>
        <item x="216"/>
        <item x="87"/>
        <item x="321"/>
        <item x="34"/>
        <item x="112"/>
        <item x="184"/>
        <item x="197"/>
        <item x="70"/>
        <item x="222"/>
        <item x="86"/>
        <item x="368"/>
        <item x="13"/>
        <item x="12"/>
        <item x="51"/>
        <item x="166"/>
        <item x="85"/>
        <item x="311"/>
        <item x="50"/>
        <item x="33"/>
        <item x="32"/>
        <item x="289"/>
        <item x="127"/>
        <item x="394"/>
        <item x="215"/>
        <item x="242"/>
        <item x="283"/>
        <item x="101"/>
        <item x="31"/>
        <item x="367"/>
        <item x="274"/>
        <item x="126"/>
        <item x="154"/>
        <item x="345"/>
        <item x="176"/>
        <item x="282"/>
        <item x="100"/>
        <item x="153"/>
        <item x="30"/>
        <item x="11"/>
        <item x="84"/>
        <item x="69"/>
        <item x="10"/>
        <item x="214"/>
        <item x="125"/>
        <item x="231"/>
        <item x="288"/>
        <item x="366"/>
        <item x="83"/>
        <item x="273"/>
        <item x="241"/>
        <item x="49"/>
        <item x="29"/>
        <item x="99"/>
        <item x="9"/>
        <item x="8"/>
        <item x="48"/>
        <item x="124"/>
        <item x="152"/>
        <item x="357"/>
        <item x="257"/>
        <item x="68"/>
        <item x="47"/>
        <item x="111"/>
        <item x="165"/>
        <item x="175"/>
        <item x="141"/>
        <item x="46"/>
        <item x="67"/>
        <item x="213"/>
        <item x="365"/>
        <item x="66"/>
        <item x="45"/>
        <item x="344"/>
        <item x="377"/>
        <item x="140"/>
        <item x="256"/>
        <item x="65"/>
        <item x="82"/>
        <item x="205"/>
        <item x="240"/>
        <item x="295"/>
        <item x="329"/>
        <item x="386"/>
        <item x="28"/>
        <item x="44"/>
        <item x="139"/>
        <item x="7"/>
        <item x="399"/>
        <item x="27"/>
        <item x="230"/>
        <item x="26"/>
        <item x="364"/>
        <item x="376"/>
        <item x="302"/>
        <item x="151"/>
        <item x="196"/>
        <item x="255"/>
        <item x="110"/>
        <item x="98"/>
        <item x="81"/>
        <item x="310"/>
        <item x="249"/>
        <item x="97"/>
        <item x="343"/>
        <item x="363"/>
        <item x="212"/>
        <item x="6"/>
        <item x="336"/>
        <item x="398"/>
        <item x="123"/>
        <item x="150"/>
        <item x="229"/>
        <item x="190"/>
        <item x="64"/>
        <item x="272"/>
        <item x="63"/>
        <item x="211"/>
        <item x="43"/>
        <item x="393"/>
        <item x="375"/>
        <item x="356"/>
        <item x="62"/>
        <item x="328"/>
        <item x="164"/>
        <item x="80"/>
        <item x="287"/>
        <item x="392"/>
        <item x="138"/>
        <item x="327"/>
        <item x="79"/>
        <item x="228"/>
        <item x="301"/>
        <item x="109"/>
        <item x="137"/>
        <item x="25"/>
        <item x="281"/>
        <item x="263"/>
        <item x="183"/>
        <item x="96"/>
        <item x="342"/>
        <item x="108"/>
        <item x="320"/>
        <item x="149"/>
        <item x="248"/>
        <item x="122"/>
        <item x="95"/>
        <item x="121"/>
        <item x="24"/>
        <item x="309"/>
        <item x="385"/>
        <item x="350"/>
        <item x="120"/>
        <item x="136"/>
        <item x="5"/>
        <item x="195"/>
        <item x="119"/>
        <item x="254"/>
        <item x="78"/>
        <item x="341"/>
        <item x="326"/>
        <item x="42"/>
        <item x="308"/>
        <item x="280"/>
        <item x="227"/>
        <item x="362"/>
        <item x="247"/>
        <item x="405"/>
        <item x="61"/>
        <item x="4"/>
        <item x="182"/>
        <item x="384"/>
        <item x="107"/>
        <item x="221"/>
        <item x="210"/>
        <item x="226"/>
        <item x="204"/>
        <item x="319"/>
        <item x="41"/>
        <item x="148"/>
        <item x="77"/>
        <item x="3"/>
        <item x="23"/>
        <item x="325"/>
        <item x="279"/>
        <item x="335"/>
        <item x="194"/>
        <item x="239"/>
        <item x="294"/>
        <item x="246"/>
        <item x="174"/>
        <item x="135"/>
        <item x="2"/>
        <item x="340"/>
        <item x="181"/>
        <item x="318"/>
        <item x="163"/>
        <item x="391"/>
        <item x="203"/>
        <item x="40"/>
        <item x="173"/>
        <item x="355"/>
        <item x="278"/>
        <item x="324"/>
        <item x="253"/>
        <item x="383"/>
        <item x="404"/>
        <item x="147"/>
        <item x="238"/>
        <item x="293"/>
        <item x="106"/>
        <item x="262"/>
        <item x="271"/>
        <item x="94"/>
        <item x="76"/>
        <item x="361"/>
        <item x="323"/>
        <item x="261"/>
        <item x="270"/>
        <item x="382"/>
        <item x="220"/>
        <item x="202"/>
        <item x="317"/>
        <item x="60"/>
        <item x="209"/>
        <item x="334"/>
        <item x="22"/>
        <item x="292"/>
        <item x="316"/>
        <item x="225"/>
        <item x="397"/>
        <item x="269"/>
        <item x="354"/>
        <item x="339"/>
        <item x="307"/>
        <item x="180"/>
        <item x="300"/>
        <item x="193"/>
        <item x="349"/>
        <item x="374"/>
        <item x="360"/>
        <item x="381"/>
        <item x="252"/>
        <item x="390"/>
        <item x="315"/>
        <item x="373"/>
        <item x="208"/>
        <item x="146"/>
        <item x="338"/>
        <item x="268"/>
        <item x="306"/>
        <item x="219"/>
        <item x="353"/>
        <item x="260"/>
        <item x="389"/>
        <item x="403"/>
        <item x="189"/>
        <item x="286"/>
        <item x="224"/>
        <item x="372"/>
        <item x="162"/>
        <item x="277"/>
        <item x="207"/>
        <item x="179"/>
        <item x="359"/>
        <item x="237"/>
        <item x="396"/>
        <item x="192"/>
        <item x="322"/>
        <item x="352"/>
        <item x="21"/>
        <item x="291"/>
        <item x="333"/>
        <item x="251"/>
        <item x="380"/>
        <item x="314"/>
        <item x="358"/>
        <item x="218"/>
        <item x="20"/>
        <item x="276"/>
        <item x="188"/>
        <item x="245"/>
        <item x="59"/>
        <item x="236"/>
        <item x="1"/>
        <item x="58"/>
        <item x="172"/>
        <item x="305"/>
        <item x="105"/>
        <item x="161"/>
        <item x="304"/>
        <item x="0"/>
        <item x="371"/>
        <item x="39"/>
        <item x="75"/>
        <item x="201"/>
        <item x="134"/>
        <item x="160"/>
        <item x="200"/>
        <item x="38"/>
        <item x="348"/>
        <item x="171"/>
        <item x="187"/>
        <item x="93"/>
        <item x="118"/>
        <item x="402"/>
        <item x="133"/>
        <item x="178"/>
        <item x="275"/>
        <item x="395"/>
        <item x="299"/>
        <item x="267"/>
        <item x="250"/>
        <item x="74"/>
        <item x="347"/>
        <item x="235"/>
        <item x="259"/>
        <item x="191"/>
        <item x="186"/>
        <item x="332"/>
        <item x="285"/>
        <item x="388"/>
        <item x="379"/>
        <item x="223"/>
        <item x="337"/>
        <item x="217"/>
        <item x="401"/>
        <item x="117"/>
      </items>
    </pivotField>
    <pivotField dataField="1" showAll="0" defaultSubtotal="0">
      <items count="128">
        <item x="85"/>
        <item x="47"/>
        <item x="86"/>
        <item x="35"/>
        <item x="88"/>
        <item x="57"/>
        <item x="87"/>
        <item x="58"/>
        <item x="12"/>
        <item x="98"/>
        <item x="99"/>
        <item x="34"/>
        <item x="97"/>
        <item x="84"/>
        <item x="38"/>
        <item x="106"/>
        <item x="75"/>
        <item x="122"/>
        <item x="52"/>
        <item x="83"/>
        <item x="121"/>
        <item x="76"/>
        <item x="104"/>
        <item x="82"/>
        <item x="80"/>
        <item x="37"/>
        <item x="68"/>
        <item x="36"/>
        <item x="81"/>
        <item x="105"/>
        <item x="73"/>
        <item x="109"/>
        <item x="93"/>
        <item x="54"/>
        <item x="94"/>
        <item x="56"/>
        <item x="120"/>
        <item x="72"/>
        <item x="79"/>
        <item x="96"/>
        <item x="95"/>
        <item x="114"/>
        <item x="113"/>
        <item x="118"/>
        <item x="127"/>
        <item x="126"/>
        <item x="123"/>
        <item x="18"/>
        <item x="125"/>
        <item x="117"/>
        <item x="65"/>
        <item x="55"/>
        <item x="48"/>
        <item x="33"/>
        <item x="27"/>
        <item x="124"/>
        <item x="103"/>
        <item x="74"/>
        <item x="91"/>
        <item x="50"/>
        <item x="115"/>
        <item x="112"/>
        <item x="66"/>
        <item x="44"/>
        <item x="92"/>
        <item x="53"/>
        <item x="51"/>
        <item x="119"/>
        <item x="46"/>
        <item x="70"/>
        <item x="29"/>
        <item x="71"/>
        <item x="25"/>
        <item x="19"/>
        <item x="102"/>
        <item x="26"/>
        <item x="116"/>
        <item x="69"/>
        <item x="32"/>
        <item x="45"/>
        <item x="78"/>
        <item x="49"/>
        <item x="77"/>
        <item x="30"/>
        <item x="16"/>
        <item x="42"/>
        <item x="108"/>
        <item x="31"/>
        <item x="41"/>
        <item x="67"/>
        <item x="62"/>
        <item x="28"/>
        <item x="43"/>
        <item x="63"/>
        <item x="111"/>
        <item x="64"/>
        <item x="101"/>
        <item x="107"/>
        <item x="100"/>
        <item x="90"/>
        <item x="110"/>
        <item x="15"/>
        <item x="89"/>
        <item x="23"/>
        <item x="24"/>
        <item x="17"/>
        <item x="61"/>
        <item x="8"/>
        <item x="22"/>
        <item x="11"/>
        <item x="14"/>
        <item x="13"/>
        <item x="40"/>
        <item x="39"/>
        <item x="9"/>
        <item x="5"/>
        <item x="60"/>
        <item x="6"/>
        <item x="59"/>
        <item x="21"/>
        <item x="20"/>
        <item x="10"/>
        <item x="7"/>
        <item x="3"/>
        <item x="2"/>
        <item x="4"/>
        <item x="1"/>
        <item x="0"/>
      </items>
    </pivotField>
    <pivotField dataField="1" showAll="0" defaultSubtotal="0">
      <items count="413">
        <item x="87"/>
        <item x="70"/>
        <item x="12"/>
        <item x="35"/>
        <item x="100"/>
        <item x="57"/>
        <item x="172"/>
        <item x="187"/>
        <item x="18"/>
        <item x="74"/>
        <item x="58"/>
        <item x="34"/>
        <item x="141"/>
        <item x="308"/>
        <item x="88"/>
        <item x="39"/>
        <item x="159"/>
        <item x="278"/>
        <item x="142"/>
        <item x="19"/>
        <item x="126"/>
        <item x="158"/>
        <item x="76"/>
        <item x="250"/>
        <item x="90"/>
        <item x="234"/>
        <item x="111"/>
        <item x="156"/>
        <item x="195"/>
        <item x="307"/>
        <item x="257"/>
        <item x="38"/>
        <item x="127"/>
        <item x="52"/>
        <item x="36"/>
        <item x="91"/>
        <item x="16"/>
        <item x="140"/>
        <item x="323"/>
        <item x="315"/>
        <item x="344"/>
        <item x="279"/>
        <item x="67"/>
        <item x="109"/>
        <item x="174"/>
        <item x="92"/>
        <item x="186"/>
        <item x="73"/>
        <item x="110"/>
        <item x="397"/>
        <item x="157"/>
        <item x="223"/>
        <item x="290"/>
        <item x="107"/>
        <item x="246"/>
        <item x="136"/>
        <item x="155"/>
        <item x="89"/>
        <item x="173"/>
        <item x="235"/>
        <item x="108"/>
        <item x="185"/>
        <item x="72"/>
        <item x="348"/>
        <item x="276"/>
        <item x="15"/>
        <item x="105"/>
        <item x="356"/>
        <item x="256"/>
        <item x="54"/>
        <item x="260"/>
        <item x="405"/>
        <item x="125"/>
        <item x="56"/>
        <item x="137"/>
        <item x="17"/>
        <item x="33"/>
        <item x="214"/>
        <item x="27"/>
        <item x="122"/>
        <item x="202"/>
        <item x="8"/>
        <item x="222"/>
        <item x="289"/>
        <item x="139"/>
        <item x="124"/>
        <item x="304"/>
        <item x="65"/>
        <item x="249"/>
        <item x="183"/>
        <item x="277"/>
        <item x="236"/>
        <item x="406"/>
        <item x="169"/>
        <item x="75"/>
        <item x="135"/>
        <item x="184"/>
        <item x="196"/>
        <item x="382"/>
        <item x="255"/>
        <item x="398"/>
        <item x="313"/>
        <item x="131"/>
        <item x="55"/>
        <item x="101"/>
        <item x="116"/>
        <item x="288"/>
        <item x="48"/>
        <item x="370"/>
        <item x="213"/>
        <item x="121"/>
        <item x="245"/>
        <item x="11"/>
        <item x="376"/>
        <item x="306"/>
        <item x="29"/>
        <item x="14"/>
        <item x="364"/>
        <item x="154"/>
        <item x="25"/>
        <item x="138"/>
        <item x="322"/>
        <item x="37"/>
        <item x="50"/>
        <item x="106"/>
        <item x="118"/>
        <item x="412"/>
        <item x="275"/>
        <item x="152"/>
        <item x="194"/>
        <item x="123"/>
        <item x="69"/>
        <item x="287"/>
        <item x="182"/>
        <item x="45"/>
        <item x="26"/>
        <item x="404"/>
        <item x="71"/>
        <item x="53"/>
        <item x="207"/>
        <item x="32"/>
        <item x="132"/>
        <item x="13"/>
        <item x="232"/>
        <item x="305"/>
        <item x="336"/>
        <item x="273"/>
        <item x="385"/>
        <item x="328"/>
        <item x="395"/>
        <item x="201"/>
        <item x="51"/>
        <item x="221"/>
        <item x="286"/>
        <item x="47"/>
        <item x="97"/>
        <item x="171"/>
        <item x="321"/>
        <item x="303"/>
        <item x="153"/>
        <item x="68"/>
        <item x="9"/>
        <item x="247"/>
        <item x="181"/>
        <item x="98"/>
        <item x="5"/>
        <item x="119"/>
        <item x="383"/>
        <item x="151"/>
        <item x="396"/>
        <item x="30"/>
        <item x="86"/>
        <item x="220"/>
        <item x="6"/>
        <item x="102"/>
        <item x="285"/>
        <item x="342"/>
        <item x="331"/>
        <item x="269"/>
        <item x="104"/>
        <item x="120"/>
        <item x="355"/>
        <item x="375"/>
        <item x="103"/>
        <item x="150"/>
        <item x="394"/>
        <item x="264"/>
        <item x="403"/>
        <item x="233"/>
        <item x="168"/>
        <item x="341"/>
        <item x="148"/>
        <item x="284"/>
        <item x="46"/>
        <item x="270"/>
        <item x="147"/>
        <item x="10"/>
        <item x="31"/>
        <item x="170"/>
        <item x="84"/>
        <item x="212"/>
        <item x="248"/>
        <item x="7"/>
        <item x="193"/>
        <item x="82"/>
        <item x="240"/>
        <item x="333"/>
        <item x="274"/>
        <item x="96"/>
        <item x="362"/>
        <item x="219"/>
        <item x="49"/>
        <item x="134"/>
        <item x="319"/>
        <item x="314"/>
        <item x="28"/>
        <item x="130"/>
        <item x="85"/>
        <item x="326"/>
        <item x="346"/>
        <item x="411"/>
        <item x="335"/>
        <item x="167"/>
        <item x="99"/>
        <item x="272"/>
        <item x="377"/>
        <item x="192"/>
        <item x="115"/>
        <item x="230"/>
        <item x="357"/>
        <item x="180"/>
        <item x="83"/>
        <item x="66"/>
        <item x="262"/>
        <item x="347"/>
        <item x="402"/>
        <item x="384"/>
        <item x="389"/>
        <item x="62"/>
        <item x="320"/>
        <item x="117"/>
        <item x="81"/>
        <item x="162"/>
        <item x="231"/>
        <item x="145"/>
        <item x="43"/>
        <item x="95"/>
        <item x="392"/>
        <item x="301"/>
        <item x="63"/>
        <item x="345"/>
        <item x="79"/>
        <item x="149"/>
        <item x="271"/>
        <item x="146"/>
        <item x="367"/>
        <item x="318"/>
        <item x="302"/>
        <item x="42"/>
        <item x="64"/>
        <item x="3"/>
        <item x="2"/>
        <item x="296"/>
        <item x="263"/>
        <item x="218"/>
        <item x="23"/>
        <item x="165"/>
        <item x="327"/>
        <item x="363"/>
        <item x="334"/>
        <item x="80"/>
        <item x="292"/>
        <item x="210"/>
        <item x="24"/>
        <item x="312"/>
        <item x="281"/>
        <item x="133"/>
        <item x="409"/>
        <item x="226"/>
        <item x="166"/>
        <item x="44"/>
        <item x="244"/>
        <item x="352"/>
        <item x="374"/>
        <item x="267"/>
        <item x="211"/>
        <item x="261"/>
        <item x="4"/>
        <item x="227"/>
        <item x="178"/>
        <item x="343"/>
        <item x="283"/>
        <item x="300"/>
        <item x="369"/>
        <item x="179"/>
        <item x="229"/>
        <item x="339"/>
        <item x="387"/>
        <item x="61"/>
        <item x="282"/>
        <item x="293"/>
        <item x="393"/>
        <item x="199"/>
        <item x="191"/>
        <item x="114"/>
        <item x="237"/>
        <item x="332"/>
        <item x="268"/>
        <item x="360"/>
        <item x="161"/>
        <item x="164"/>
        <item x="380"/>
        <item x="410"/>
        <item x="295"/>
        <item x="177"/>
        <item x="372"/>
        <item x="353"/>
        <item x="22"/>
        <item x="254"/>
        <item x="365"/>
        <item x="206"/>
        <item x="163"/>
        <item x="252"/>
        <item x="310"/>
        <item x="217"/>
        <item x="228"/>
        <item x="361"/>
        <item x="400"/>
        <item x="354"/>
        <item x="373"/>
        <item x="325"/>
        <item x="200"/>
        <item x="243"/>
        <item x="401"/>
        <item x="294"/>
        <item x="368"/>
        <item x="209"/>
        <item x="388"/>
        <item x="225"/>
        <item x="399"/>
        <item x="239"/>
        <item x="205"/>
        <item x="358"/>
        <item x="381"/>
        <item x="242"/>
        <item x="317"/>
        <item x="366"/>
        <item x="299"/>
        <item x="379"/>
        <item x="338"/>
        <item x="311"/>
        <item x="224"/>
        <item x="371"/>
        <item x="253"/>
        <item x="391"/>
        <item x="266"/>
        <item x="198"/>
        <item x="204"/>
        <item x="350"/>
        <item x="298"/>
        <item x="176"/>
        <item x="188"/>
        <item x="238"/>
        <item x="175"/>
        <item x="316"/>
        <item x="359"/>
        <item x="190"/>
        <item x="215"/>
        <item x="258"/>
        <item x="189"/>
        <item x="203"/>
        <item x="21"/>
        <item x="330"/>
        <item x="113"/>
        <item x="1"/>
        <item x="144"/>
        <item x="78"/>
        <item x="216"/>
        <item x="280"/>
        <item x="251"/>
        <item x="0"/>
        <item x="20"/>
        <item x="378"/>
        <item x="297"/>
        <item x="60"/>
        <item x="265"/>
        <item x="112"/>
        <item x="329"/>
        <item x="94"/>
        <item x="41"/>
        <item x="59"/>
        <item x="197"/>
        <item x="208"/>
        <item x="160"/>
        <item x="324"/>
        <item x="40"/>
        <item x="259"/>
        <item x="143"/>
        <item x="77"/>
        <item x="129"/>
        <item x="340"/>
        <item x="93"/>
        <item x="349"/>
        <item x="408"/>
        <item x="291"/>
        <item x="337"/>
        <item x="309"/>
        <item x="386"/>
        <item x="241"/>
        <item x="390"/>
        <item x="407"/>
        <item x="128"/>
        <item x="351"/>
      </items>
    </pivotField>
    <pivotField dataField="1" showAll="0" defaultSubtotal="0">
      <items count="101">
        <item x="99"/>
        <item x="74"/>
        <item x="97"/>
        <item x="95"/>
        <item x="71"/>
        <item x="77"/>
        <item x="91"/>
        <item x="73"/>
        <item x="86"/>
        <item x="72"/>
        <item x="98"/>
        <item x="70"/>
        <item x="87"/>
        <item x="46"/>
        <item x="76"/>
        <item x="50"/>
        <item x="75"/>
        <item x="30"/>
        <item x="88"/>
        <item x="92"/>
        <item x="90"/>
        <item x="78"/>
        <item x="96"/>
        <item x="80"/>
        <item x="48"/>
        <item x="100"/>
        <item x="52"/>
        <item x="62"/>
        <item x="93"/>
        <item x="83"/>
        <item x="59"/>
        <item x="85"/>
        <item x="68"/>
        <item x="51"/>
        <item x="34"/>
        <item x="65"/>
        <item x="89"/>
        <item x="43"/>
        <item x="81"/>
        <item x="54"/>
        <item x="94"/>
        <item x="53"/>
        <item x="82"/>
        <item x="84"/>
        <item x="29"/>
        <item x="27"/>
        <item x="66"/>
        <item x="38"/>
        <item x="47"/>
        <item x="69"/>
        <item x="41"/>
        <item x="79"/>
        <item x="49"/>
        <item x="37"/>
        <item x="45"/>
        <item x="36"/>
        <item x="67"/>
        <item x="35"/>
        <item x="10"/>
        <item x="55"/>
        <item x="56"/>
        <item x="31"/>
        <item x="64"/>
        <item x="20"/>
        <item x="28"/>
        <item x="44"/>
        <item x="42"/>
        <item x="21"/>
        <item x="61"/>
        <item x="40"/>
        <item x="33"/>
        <item x="32"/>
        <item x="25"/>
        <item x="13"/>
        <item x="14"/>
        <item x="63"/>
        <item x="39"/>
        <item x="17"/>
        <item x="58"/>
        <item x="26"/>
        <item x="7"/>
        <item x="60"/>
        <item x="23"/>
        <item x="22"/>
        <item x="57"/>
        <item x="24"/>
        <item x="19"/>
        <item x="15"/>
        <item x="16"/>
        <item x="9"/>
        <item x="18"/>
        <item x="1"/>
        <item x="0"/>
        <item x="11"/>
        <item x="4"/>
        <item x="6"/>
        <item x="12"/>
        <item x="8"/>
        <item x="3"/>
        <item x="2"/>
        <item x="5"/>
      </items>
    </pivotField>
    <pivotField dataField="1" showAll="0" defaultSubtotal="0">
      <items count="308">
        <item x="162"/>
        <item x="76"/>
        <item x="148"/>
        <item x="29"/>
        <item x="273"/>
        <item x="134"/>
        <item x="103"/>
        <item x="118"/>
        <item x="10"/>
        <item x="43"/>
        <item x="301"/>
        <item x="240"/>
        <item x="92"/>
        <item x="47"/>
        <item x="230"/>
        <item x="145"/>
        <item x="105"/>
        <item x="58"/>
        <item x="193"/>
        <item x="271"/>
        <item x="32"/>
        <item x="124"/>
        <item x="107"/>
        <item x="94"/>
        <item x="56"/>
        <item x="214"/>
        <item x="218"/>
        <item x="13"/>
        <item x="66"/>
        <item x="95"/>
        <item x="246"/>
        <item x="16"/>
        <item x="159"/>
        <item x="45"/>
        <item x="62"/>
        <item x="281"/>
        <item x="140"/>
        <item x="110"/>
        <item x="91"/>
        <item x="49"/>
        <item x="7"/>
        <item x="135"/>
        <item x="300"/>
        <item x="238"/>
        <item x="70"/>
        <item x="269"/>
        <item x="288"/>
        <item x="224"/>
        <item x="138"/>
        <item x="122"/>
        <item x="87"/>
        <item x="28"/>
        <item x="164"/>
        <item x="26"/>
        <item x="142"/>
        <item x="274"/>
        <item x="96"/>
        <item x="48"/>
        <item x="207"/>
        <item x="161"/>
        <item x="79"/>
        <item x="201"/>
        <item x="199"/>
        <item x="136"/>
        <item x="270"/>
        <item x="256"/>
        <item x="179"/>
        <item x="63"/>
        <item x="125"/>
        <item x="68"/>
        <item x="40"/>
        <item x="296"/>
        <item x="233"/>
        <item x="18"/>
        <item x="14"/>
        <item x="221"/>
        <item x="80"/>
        <item x="290"/>
        <item x="121"/>
        <item x="15"/>
        <item x="137"/>
        <item x="223"/>
        <item x="67"/>
        <item x="34"/>
        <item x="51"/>
        <item x="64"/>
        <item x="241"/>
        <item x="9"/>
        <item x="260"/>
        <item x="153"/>
        <item x="117"/>
        <item x="33"/>
        <item x="139"/>
        <item x="111"/>
        <item x="90"/>
        <item x="75"/>
        <item x="146"/>
        <item x="97"/>
        <item x="130"/>
        <item x="17"/>
        <item x="50"/>
        <item x="108"/>
        <item x="60"/>
        <item x="186"/>
        <item x="65"/>
        <item x="297"/>
        <item x="195"/>
        <item x="235"/>
        <item x="104"/>
        <item x="293"/>
        <item x="131"/>
        <item x="1"/>
        <item x="264"/>
        <item x="152"/>
        <item x="52"/>
        <item x="231"/>
        <item x="81"/>
        <item x="0"/>
        <item x="53"/>
        <item x="19"/>
        <item x="36"/>
        <item x="208"/>
        <item x="11"/>
        <item x="253"/>
        <item x="219"/>
        <item x="126"/>
        <item x="44"/>
        <item x="4"/>
        <item x="305"/>
        <item x="83"/>
        <item x="27"/>
        <item x="120"/>
        <item x="143"/>
        <item x="249"/>
        <item x="106"/>
        <item x="247"/>
        <item x="302"/>
        <item x="39"/>
        <item x="158"/>
        <item x="20"/>
        <item x="132"/>
        <item x="292"/>
        <item x="204"/>
        <item x="61"/>
        <item x="277"/>
        <item x="232"/>
        <item x="113"/>
        <item x="133"/>
        <item x="31"/>
        <item x="149"/>
        <item x="30"/>
        <item x="46"/>
        <item x="192"/>
        <item x="101"/>
        <item x="257"/>
        <item x="35"/>
        <item x="69"/>
        <item x="123"/>
        <item x="182"/>
        <item x="42"/>
        <item x="175"/>
        <item x="93"/>
        <item x="24"/>
        <item x="183"/>
        <item x="157"/>
        <item x="119"/>
        <item x="169"/>
        <item x="151"/>
        <item x="239"/>
        <item x="212"/>
        <item x="109"/>
        <item x="272"/>
        <item x="222"/>
        <item x="6"/>
        <item x="306"/>
        <item x="86"/>
        <item x="12"/>
        <item x="72"/>
        <item x="245"/>
        <item x="8"/>
        <item x="194"/>
        <item x="262"/>
        <item x="89"/>
        <item x="165"/>
        <item x="287"/>
        <item x="78"/>
        <item x="276"/>
        <item x="102"/>
        <item x="258"/>
        <item x="59"/>
        <item x="227"/>
        <item x="25"/>
        <item x="205"/>
        <item x="156"/>
        <item x="74"/>
        <item x="144"/>
        <item x="189"/>
        <item x="236"/>
        <item x="77"/>
        <item x="98"/>
        <item x="285"/>
        <item x="22"/>
        <item x="150"/>
        <item x="3"/>
        <item x="225"/>
        <item x="177"/>
        <item x="73"/>
        <item x="112"/>
        <item x="41"/>
        <item x="128"/>
        <item x="84"/>
        <item x="280"/>
        <item x="55"/>
        <item x="21"/>
        <item x="114"/>
        <item x="129"/>
        <item x="213"/>
        <item x="263"/>
        <item x="167"/>
        <item x="198"/>
        <item x="57"/>
        <item x="229"/>
        <item x="147"/>
        <item x="252"/>
        <item x="38"/>
        <item x="187"/>
        <item x="178"/>
        <item x="160"/>
        <item x="23"/>
        <item x="2"/>
        <item x="279"/>
        <item x="200"/>
        <item x="99"/>
        <item x="54"/>
        <item x="191"/>
        <item x="298"/>
        <item x="85"/>
        <item x="88"/>
        <item x="291"/>
        <item x="295"/>
        <item x="266"/>
        <item x="248"/>
        <item x="37"/>
        <item x="163"/>
        <item x="226"/>
        <item x="155"/>
        <item x="116"/>
        <item x="5"/>
        <item x="170"/>
        <item x="220"/>
        <item x="307"/>
        <item x="180"/>
        <item x="268"/>
        <item x="127"/>
        <item x="100"/>
        <item x="267"/>
        <item x="211"/>
        <item x="188"/>
        <item x="255"/>
        <item x="217"/>
        <item x="115"/>
        <item x="228"/>
        <item x="171"/>
        <item x="234"/>
        <item x="286"/>
        <item x="173"/>
        <item x="289"/>
        <item x="275"/>
        <item x="243"/>
        <item x="82"/>
        <item x="261"/>
        <item x="210"/>
        <item x="185"/>
        <item x="299"/>
        <item x="197"/>
        <item x="71"/>
        <item x="215"/>
        <item x="244"/>
        <item x="284"/>
        <item x="141"/>
        <item x="237"/>
        <item x="176"/>
        <item x="304"/>
        <item x="196"/>
        <item x="206"/>
        <item x="265"/>
        <item x="184"/>
        <item x="278"/>
        <item x="168"/>
        <item x="166"/>
        <item x="251"/>
        <item x="154"/>
        <item x="209"/>
        <item x="242"/>
        <item x="203"/>
        <item x="181"/>
        <item x="174"/>
        <item x="216"/>
        <item x="259"/>
        <item x="202"/>
        <item x="172"/>
        <item x="294"/>
        <item x="303"/>
        <item x="254"/>
        <item x="250"/>
        <item x="283"/>
        <item x="190"/>
        <item x="282"/>
      </items>
    </pivotField>
    <pivotField dataField="1" showAll="0" defaultSubtotal="0">
      <items count="9">
        <item x="1"/>
        <item x="4"/>
        <item x="7"/>
        <item x="0"/>
        <item x="6"/>
        <item x="2"/>
        <item x="8"/>
        <item x="5"/>
        <item x="3"/>
      </items>
    </pivotField>
  </pivotFields>
  <rowFields count="3">
    <field x="2"/>
    <field x="6"/>
    <field x="5"/>
  </rowFields>
  <rowItems count="986">
    <i>
      <x/>
    </i>
    <i r="1">
      <x/>
      <x v="45"/>
    </i>
    <i r="1">
      <x v="1"/>
      <x v="43"/>
    </i>
    <i r="1">
      <x v="2"/>
      <x v="33"/>
    </i>
    <i r="1">
      <x v="3"/>
      <x v="37"/>
    </i>
    <i r="1">
      <x v="4"/>
      <x v="31"/>
    </i>
    <i r="1">
      <x v="5"/>
      <x/>
    </i>
    <i r="1">
      <x v="6"/>
      <x v="1"/>
    </i>
    <i r="1">
      <x v="7"/>
      <x v="48"/>
    </i>
    <i r="1">
      <x v="8"/>
      <x v="2"/>
    </i>
    <i r="1">
      <x v="9"/>
      <x v="32"/>
    </i>
    <i r="1">
      <x v="10"/>
      <x v="49"/>
    </i>
    <i r="1">
      <x v="11"/>
      <x v="30"/>
    </i>
    <i r="1">
      <x v="12"/>
      <x v="50"/>
    </i>
    <i r="1">
      <x v="13"/>
      <x v="52"/>
    </i>
    <i r="1">
      <x v="14"/>
      <x v="40"/>
    </i>
    <i r="1">
      <x v="15"/>
      <x v="41"/>
    </i>
    <i r="1">
      <x v="16"/>
      <x v="26"/>
    </i>
    <i r="1">
      <x v="17"/>
      <x v="46"/>
    </i>
    <i r="1">
      <x v="18"/>
      <x v="28"/>
    </i>
    <i r="1">
      <x v="19"/>
      <x v="29"/>
    </i>
    <i t="blank">
      <x/>
    </i>
    <i>
      <x v="1"/>
    </i>
    <i r="1">
      <x/>
      <x v="43"/>
    </i>
    <i r="1">
      <x v="1"/>
      <x v="45"/>
    </i>
    <i r="1">
      <x v="2"/>
      <x v="37"/>
    </i>
    <i r="1">
      <x v="3"/>
      <x v="33"/>
    </i>
    <i r="1">
      <x v="4"/>
      <x v="31"/>
    </i>
    <i r="1">
      <x v="5"/>
      <x/>
    </i>
    <i r="1">
      <x v="6"/>
      <x v="1"/>
    </i>
    <i r="1">
      <x v="7"/>
      <x v="2"/>
    </i>
    <i r="1">
      <x v="8"/>
      <x v="48"/>
    </i>
    <i r="1">
      <x v="9"/>
      <x v="30"/>
    </i>
    <i r="1">
      <x v="10"/>
      <x v="40"/>
    </i>
    <i r="1">
      <x v="11"/>
      <x v="49"/>
    </i>
    <i r="1">
      <x v="12"/>
      <x v="32"/>
    </i>
    <i r="1">
      <x v="13"/>
      <x v="41"/>
    </i>
    <i r="1">
      <x v="14"/>
      <x v="28"/>
    </i>
    <i r="1">
      <x v="15"/>
      <x v="50"/>
    </i>
    <i r="1">
      <x v="16"/>
      <x v="29"/>
    </i>
    <i r="1">
      <x v="17"/>
      <x v="52"/>
    </i>
    <i r="1">
      <x v="18"/>
      <x v="26"/>
    </i>
    <i r="1">
      <x v="19"/>
      <x v="27"/>
    </i>
    <i t="blank">
      <x v="1"/>
    </i>
    <i>
      <x v="2"/>
    </i>
    <i r="1">
      <x/>
      <x v="45"/>
    </i>
    <i r="1">
      <x v="1"/>
      <x v="43"/>
    </i>
    <i r="1">
      <x v="2"/>
      <x v="33"/>
    </i>
    <i r="1">
      <x v="3"/>
      <x v="37"/>
    </i>
    <i r="1">
      <x v="4"/>
      <x v="31"/>
    </i>
    <i r="1">
      <x v="5"/>
      <x/>
    </i>
    <i r="1">
      <x v="6"/>
      <x v="48"/>
    </i>
    <i r="1">
      <x v="7"/>
      <x v="32"/>
    </i>
    <i r="1">
      <x v="8"/>
      <x v="50"/>
    </i>
    <i r="1">
      <x v="9"/>
      <x v="30"/>
    </i>
    <i r="1">
      <x v="10"/>
      <x v="49"/>
    </i>
    <i r="1">
      <x v="11"/>
      <x v="1"/>
    </i>
    <i r="1">
      <x v="12"/>
      <x v="40"/>
    </i>
    <i r="1">
      <x v="13"/>
      <x v="2"/>
    </i>
    <i r="1">
      <x v="14"/>
      <x v="52"/>
    </i>
    <i r="1">
      <x v="15"/>
      <x v="41"/>
    </i>
    <i r="1">
      <x v="16"/>
      <x v="42"/>
    </i>
    <i r="1">
      <x v="17"/>
      <x v="46"/>
    </i>
    <i r="1">
      <x v="18"/>
      <x v="28"/>
    </i>
    <i r="1">
      <x v="19"/>
      <x v="36"/>
    </i>
    <i t="blank">
      <x v="2"/>
    </i>
    <i>
      <x v="3"/>
    </i>
    <i r="1">
      <x/>
      <x v="43"/>
    </i>
    <i r="1">
      <x v="1"/>
      <x v="45"/>
    </i>
    <i r="1">
      <x v="2"/>
      <x v="37"/>
    </i>
    <i r="1">
      <x v="3"/>
      <x v="33"/>
    </i>
    <i r="1">
      <x v="4"/>
      <x v="31"/>
    </i>
    <i r="1">
      <x v="5"/>
      <x v="48"/>
    </i>
    <i r="1">
      <x v="6"/>
      <x/>
    </i>
    <i r="1">
      <x v="7"/>
      <x v="1"/>
    </i>
    <i r="1">
      <x v="8"/>
      <x v="49"/>
    </i>
    <i r="1">
      <x v="9"/>
      <x v="2"/>
    </i>
    <i r="1">
      <x v="10"/>
      <x v="32"/>
    </i>
    <i r="1">
      <x v="11"/>
      <x v="30"/>
    </i>
    <i r="1">
      <x v="12"/>
      <x v="50"/>
    </i>
    <i r="1">
      <x v="13"/>
      <x v="40"/>
    </i>
    <i r="1">
      <x v="14"/>
      <x v="41"/>
    </i>
    <i r="1">
      <x v="15"/>
      <x v="26"/>
    </i>
    <i r="1">
      <x v="16"/>
      <x v="28"/>
    </i>
    <i r="1">
      <x v="17"/>
      <x v="52"/>
    </i>
    <i r="1">
      <x v="18"/>
      <x v="29"/>
    </i>
    <i r="2">
      <x v="35"/>
    </i>
    <i t="blank">
      <x v="3"/>
    </i>
    <i>
      <x v="4"/>
    </i>
    <i r="1">
      <x/>
      <x v="43"/>
    </i>
    <i r="1">
      <x v="1"/>
      <x v="45"/>
    </i>
    <i r="1">
      <x v="2"/>
      <x v="33"/>
    </i>
    <i r="1">
      <x v="3"/>
      <x v="37"/>
    </i>
    <i r="1">
      <x v="4"/>
      <x v="1"/>
    </i>
    <i r="1">
      <x v="5"/>
      <x/>
    </i>
    <i r="1">
      <x v="6"/>
      <x v="31"/>
    </i>
    <i r="1">
      <x v="7"/>
      <x v="32"/>
    </i>
    <i r="1">
      <x v="8"/>
      <x v="49"/>
    </i>
    <i r="1">
      <x v="9"/>
      <x v="52"/>
    </i>
    <i r="1">
      <x v="10"/>
      <x v="48"/>
    </i>
    <i r="1">
      <x v="11"/>
      <x v="30"/>
    </i>
    <i r="1">
      <x v="12"/>
      <x v="50"/>
    </i>
    <i r="1">
      <x v="13"/>
      <x v="2"/>
    </i>
    <i r="1">
      <x v="14"/>
      <x v="29"/>
    </i>
    <i r="1">
      <x v="15"/>
      <x v="46"/>
    </i>
    <i r="1">
      <x v="16"/>
      <x v="42"/>
    </i>
    <i r="1">
      <x v="17"/>
      <x v="3"/>
    </i>
    <i r="2">
      <x v="41"/>
    </i>
    <i r="1">
      <x v="19"/>
      <x v="26"/>
    </i>
    <i r="2">
      <x v="35"/>
    </i>
    <i r="2">
      <x v="40"/>
    </i>
    <i t="blank">
      <x v="4"/>
    </i>
    <i>
      <x v="5"/>
    </i>
    <i r="1">
      <x/>
      <x v="43"/>
    </i>
    <i r="1">
      <x v="1"/>
      <x v="45"/>
    </i>
    <i r="1">
      <x v="2"/>
      <x v="33"/>
    </i>
    <i r="1">
      <x v="3"/>
      <x v="31"/>
    </i>
    <i r="2">
      <x v="37"/>
    </i>
    <i r="1">
      <x v="5"/>
      <x/>
    </i>
    <i r="1">
      <x v="6"/>
      <x v="1"/>
    </i>
    <i r="1">
      <x v="7"/>
      <x v="52"/>
    </i>
    <i r="1">
      <x v="8"/>
      <x v="50"/>
    </i>
    <i r="1">
      <x v="9"/>
      <x v="30"/>
    </i>
    <i r="2">
      <x v="32"/>
    </i>
    <i r="1">
      <x v="11"/>
      <x v="48"/>
    </i>
    <i r="1">
      <x v="12"/>
      <x v="49"/>
    </i>
    <i r="1">
      <x v="13"/>
      <x v="2"/>
    </i>
    <i r="1">
      <x v="14"/>
      <x v="40"/>
    </i>
    <i r="1">
      <x v="15"/>
      <x v="41"/>
    </i>
    <i r="1">
      <x v="16"/>
      <x v="46"/>
    </i>
    <i r="1">
      <x v="17"/>
      <x v="3"/>
    </i>
    <i r="2">
      <x v="26"/>
    </i>
    <i r="2">
      <x v="27"/>
    </i>
    <i r="2">
      <x v="29"/>
    </i>
    <i t="blank">
      <x v="5"/>
    </i>
    <i>
      <x v="6"/>
    </i>
    <i r="1">
      <x/>
      <x v="43"/>
    </i>
    <i r="1">
      <x v="1"/>
      <x v="45"/>
    </i>
    <i r="1">
      <x v="2"/>
      <x v="37"/>
    </i>
    <i r="1">
      <x v="3"/>
      <x v="33"/>
    </i>
    <i r="1">
      <x v="4"/>
      <x/>
    </i>
    <i r="1">
      <x v="5"/>
      <x v="31"/>
    </i>
    <i r="1">
      <x v="6"/>
      <x v="1"/>
    </i>
    <i r="2">
      <x v="49"/>
    </i>
    <i r="1">
      <x v="8"/>
      <x v="32"/>
    </i>
    <i r="1">
      <x v="9"/>
      <x v="48"/>
    </i>
    <i r="1">
      <x v="10"/>
      <x v="30"/>
    </i>
    <i r="1">
      <x v="11"/>
      <x v="52"/>
    </i>
    <i r="1">
      <x v="12"/>
      <x v="41"/>
    </i>
    <i r="1">
      <x v="13"/>
      <x v="2"/>
    </i>
    <i r="1">
      <x v="14"/>
      <x v="50"/>
    </i>
    <i r="1">
      <x v="15"/>
      <x v="40"/>
    </i>
    <i r="1">
      <x v="16"/>
      <x v="47"/>
    </i>
    <i r="1">
      <x v="17"/>
      <x v="3"/>
    </i>
    <i r="2">
      <x v="46"/>
    </i>
    <i r="1">
      <x v="19"/>
      <x v="26"/>
    </i>
    <i r="2">
      <x v="35"/>
    </i>
    <i r="2">
      <x v="42"/>
    </i>
    <i t="blank">
      <x v="6"/>
    </i>
    <i>
      <x v="7"/>
    </i>
    <i r="1">
      <x/>
      <x v="43"/>
    </i>
    <i r="1">
      <x v="1"/>
      <x v="45"/>
    </i>
    <i r="1">
      <x v="2"/>
      <x v="33"/>
    </i>
    <i r="1">
      <x v="3"/>
      <x/>
    </i>
    <i r="1">
      <x v="4"/>
      <x v="37"/>
    </i>
    <i r="1">
      <x v="5"/>
      <x v="48"/>
    </i>
    <i r="1">
      <x v="6"/>
      <x v="31"/>
    </i>
    <i r="1">
      <x v="7"/>
      <x v="49"/>
    </i>
    <i r="1">
      <x v="8"/>
      <x v="1"/>
    </i>
    <i r="1">
      <x v="9"/>
      <x v="2"/>
    </i>
    <i r="1">
      <x v="10"/>
      <x v="41"/>
    </i>
    <i r="1">
      <x v="11"/>
      <x v="52"/>
    </i>
    <i r="1">
      <x v="12"/>
      <x v="30"/>
    </i>
    <i r="1">
      <x v="13"/>
      <x v="32"/>
    </i>
    <i r="2">
      <x v="50"/>
    </i>
    <i r="1">
      <x v="15"/>
      <x v="46"/>
    </i>
    <i r="1">
      <x v="16"/>
      <x v="40"/>
    </i>
    <i r="1">
      <x v="17"/>
      <x v="35"/>
    </i>
    <i r="1">
      <x v="18"/>
      <x v="28"/>
    </i>
    <i r="1">
      <x v="19"/>
      <x v="44"/>
    </i>
    <i r="2">
      <x v="54"/>
    </i>
    <i t="blank">
      <x v="7"/>
    </i>
    <i>
      <x v="8"/>
    </i>
    <i r="1">
      <x/>
      <x v="43"/>
    </i>
    <i r="1">
      <x v="1"/>
      <x v="45"/>
    </i>
    <i r="1">
      <x v="2"/>
      <x v="33"/>
    </i>
    <i r="1">
      <x v="3"/>
      <x v="31"/>
    </i>
    <i r="1">
      <x v="4"/>
      <x/>
    </i>
    <i r="2">
      <x v="37"/>
    </i>
    <i r="1">
      <x v="6"/>
      <x v="48"/>
    </i>
    <i r="1">
      <x v="7"/>
      <x v="1"/>
    </i>
    <i r="1">
      <x v="8"/>
      <x v="32"/>
    </i>
    <i r="1">
      <x v="9"/>
      <x v="30"/>
    </i>
    <i r="1">
      <x v="10"/>
      <x v="2"/>
    </i>
    <i r="1">
      <x v="11"/>
      <x v="49"/>
    </i>
    <i r="1">
      <x v="12"/>
      <x v="42"/>
    </i>
    <i r="1">
      <x v="13"/>
      <x v="52"/>
    </i>
    <i r="1">
      <x v="14"/>
      <x v="50"/>
    </i>
    <i r="1">
      <x v="15"/>
      <x v="40"/>
    </i>
    <i r="1">
      <x v="16"/>
      <x v="46"/>
    </i>
    <i r="1">
      <x v="17"/>
      <x v="35"/>
    </i>
    <i r="2">
      <x v="41"/>
    </i>
    <i r="1">
      <x v="19"/>
      <x v="26"/>
    </i>
    <i r="2">
      <x v="34"/>
    </i>
    <i t="blank">
      <x v="8"/>
    </i>
    <i>
      <x v="9"/>
    </i>
    <i r="1">
      <x/>
      <x v="45"/>
    </i>
    <i r="1">
      <x v="1"/>
      <x v="33"/>
    </i>
    <i r="1">
      <x v="2"/>
      <x/>
    </i>
    <i r="2">
      <x v="43"/>
    </i>
    <i r="1">
      <x v="4"/>
      <x v="31"/>
    </i>
    <i r="1">
      <x v="5"/>
      <x v="1"/>
    </i>
    <i r="1">
      <x v="6"/>
      <x v="52"/>
    </i>
    <i r="1">
      <x v="7"/>
      <x v="32"/>
    </i>
    <i r="1">
      <x v="8"/>
      <x v="2"/>
    </i>
    <i r="2">
      <x v="30"/>
    </i>
    <i r="1">
      <x v="10"/>
      <x v="49"/>
    </i>
    <i r="1">
      <x v="11"/>
      <x v="48"/>
    </i>
    <i r="1">
      <x v="12"/>
      <x v="37"/>
    </i>
    <i r="2">
      <x v="50"/>
    </i>
    <i r="1">
      <x v="14"/>
      <x v="3"/>
    </i>
    <i r="1">
      <x v="15"/>
      <x v="26"/>
    </i>
    <i r="2">
      <x v="41"/>
    </i>
    <i r="1">
      <x v="17"/>
      <x v="27"/>
    </i>
    <i r="1">
      <x v="18"/>
      <x v="35"/>
    </i>
    <i r="1">
      <x v="19"/>
      <x v="5"/>
    </i>
    <i r="2">
      <x v="17"/>
    </i>
    <i r="2">
      <x v="29"/>
    </i>
    <i r="2">
      <x v="46"/>
    </i>
    <i t="blank">
      <x v="9"/>
    </i>
    <i>
      <x v="10"/>
    </i>
    <i r="1">
      <x/>
      <x v="45"/>
    </i>
    <i r="1">
      <x v="1"/>
      <x v="43"/>
    </i>
    <i r="1">
      <x v="2"/>
      <x/>
    </i>
    <i r="1">
      <x v="3"/>
      <x v="33"/>
    </i>
    <i r="1">
      <x v="4"/>
      <x v="1"/>
    </i>
    <i r="2">
      <x v="31"/>
    </i>
    <i r="1">
      <x v="6"/>
      <x v="32"/>
    </i>
    <i r="1">
      <x v="7"/>
      <x v="37"/>
    </i>
    <i r="1">
      <x v="8"/>
      <x v="49"/>
    </i>
    <i r="2">
      <x v="52"/>
    </i>
    <i r="1">
      <x v="10"/>
      <x v="2"/>
    </i>
    <i r="1">
      <x v="11"/>
      <x v="50"/>
    </i>
    <i r="1">
      <x v="12"/>
      <x v="30"/>
    </i>
    <i r="2">
      <x v="46"/>
    </i>
    <i r="1">
      <x v="14"/>
      <x v="48"/>
    </i>
    <i r="1">
      <x v="15"/>
      <x v="3"/>
    </i>
    <i r="2">
      <x v="53"/>
    </i>
    <i r="1">
      <x v="17"/>
      <x v="40"/>
    </i>
    <i r="2">
      <x v="41"/>
    </i>
    <i r="1">
      <x v="19"/>
      <x v="7"/>
    </i>
    <i r="2">
      <x v="26"/>
    </i>
    <i r="2">
      <x v="34"/>
    </i>
    <i r="2">
      <x v="44"/>
    </i>
    <i t="blank">
      <x v="10"/>
    </i>
    <i>
      <x v="11"/>
    </i>
    <i r="1">
      <x/>
      <x v="31"/>
    </i>
    <i r="1">
      <x v="1"/>
      <x v="43"/>
    </i>
    <i r="2">
      <x v="45"/>
    </i>
    <i r="1">
      <x v="3"/>
      <x v="33"/>
    </i>
    <i r="1">
      <x v="4"/>
      <x/>
    </i>
    <i r="1">
      <x v="5"/>
      <x v="1"/>
    </i>
    <i r="2">
      <x v="32"/>
    </i>
    <i r="1">
      <x v="7"/>
      <x v="46"/>
    </i>
    <i r="1">
      <x v="8"/>
      <x v="2"/>
    </i>
    <i r="2">
      <x v="52"/>
    </i>
    <i r="1">
      <x v="10"/>
      <x v="37"/>
    </i>
    <i r="2">
      <x v="48"/>
    </i>
    <i r="2">
      <x v="50"/>
    </i>
    <i r="1">
      <x v="13"/>
      <x v="16"/>
    </i>
    <i r="2">
      <x v="17"/>
    </i>
    <i r="2">
      <x v="19"/>
    </i>
    <i r="2">
      <x v="21"/>
    </i>
    <i r="2">
      <x v="26"/>
    </i>
    <i r="2">
      <x v="30"/>
    </i>
    <i r="2">
      <x v="38"/>
    </i>
    <i r="2">
      <x v="51"/>
    </i>
    <i r="2">
      <x v="53"/>
    </i>
    <i t="blank">
      <x v="11"/>
    </i>
    <i>
      <x v="12"/>
    </i>
    <i r="1">
      <x/>
      <x v="45"/>
    </i>
    <i r="1">
      <x v="1"/>
      <x v="43"/>
    </i>
    <i r="1">
      <x v="2"/>
      <x/>
    </i>
    <i r="2">
      <x v="31"/>
    </i>
    <i r="2">
      <x v="33"/>
    </i>
    <i r="1">
      <x v="5"/>
      <x v="1"/>
    </i>
    <i r="1">
      <x v="6"/>
      <x v="51"/>
    </i>
    <i r="1">
      <x v="7"/>
      <x v="32"/>
    </i>
    <i r="1">
      <x v="8"/>
      <x v="2"/>
    </i>
    <i r="2">
      <x v="3"/>
    </i>
    <i r="2">
      <x v="27"/>
    </i>
    <i r="2">
      <x v="52"/>
    </i>
    <i r="1">
      <x v="12"/>
      <x v="44"/>
    </i>
    <i r="2">
      <x v="46"/>
    </i>
    <i r="1">
      <x v="14"/>
      <x v="7"/>
    </i>
    <i r="2">
      <x v="13"/>
    </i>
    <i r="2">
      <x v="17"/>
    </i>
    <i r="2">
      <x v="18"/>
    </i>
    <i r="2">
      <x v="21"/>
    </i>
    <i r="2">
      <x v="35"/>
    </i>
    <i r="2">
      <x v="41"/>
    </i>
    <i r="2">
      <x v="42"/>
    </i>
    <i r="2">
      <x v="47"/>
    </i>
    <i r="2">
      <x v="49"/>
    </i>
    <i r="2">
      <x v="50"/>
    </i>
    <i t="blank">
      <x v="12"/>
    </i>
    <i>
      <x v="13"/>
    </i>
    <i r="1">
      <x/>
      <x v="1"/>
    </i>
    <i r="1">
      <x v="1"/>
      <x v="31"/>
    </i>
    <i r="1">
      <x v="2"/>
      <x/>
    </i>
    <i r="2">
      <x v="45"/>
    </i>
    <i r="1">
      <x v="4"/>
      <x v="43"/>
    </i>
    <i r="1">
      <x v="5"/>
      <x v="52"/>
    </i>
    <i r="1">
      <x v="6"/>
      <x v="26"/>
    </i>
    <i r="2">
      <x v="50"/>
    </i>
    <i r="1">
      <x v="8"/>
      <x v="2"/>
    </i>
    <i r="2">
      <x v="7"/>
    </i>
    <i r="2">
      <x v="22"/>
    </i>
    <i r="2">
      <x v="33"/>
    </i>
    <i r="2">
      <x v="49"/>
    </i>
    <i r="2">
      <x v="51"/>
    </i>
    <i r="2">
      <x v="53"/>
    </i>
    <i t="blank">
      <x v="13"/>
    </i>
    <i>
      <x v="14"/>
    </i>
    <i r="1">
      <x/>
      <x v="31"/>
    </i>
    <i r="1">
      <x v="1"/>
      <x v="33"/>
    </i>
    <i r="1">
      <x v="2"/>
      <x/>
    </i>
    <i r="2">
      <x v="45"/>
    </i>
    <i r="1">
      <x v="4"/>
      <x v="2"/>
    </i>
    <i r="1">
      <x v="5"/>
      <x v="43"/>
    </i>
    <i r="1">
      <x v="6"/>
      <x v="44"/>
    </i>
    <i r="2">
      <x v="50"/>
    </i>
    <i r="1">
      <x v="8"/>
      <x v="1"/>
    </i>
    <i r="1">
      <x v="9"/>
      <x v="16"/>
    </i>
    <i r="2">
      <x v="32"/>
    </i>
    <i r="2">
      <x v="48"/>
    </i>
    <i r="2">
      <x v="51"/>
    </i>
    <i r="2">
      <x v="52"/>
    </i>
    <i r="1">
      <x v="14"/>
      <x v="27"/>
    </i>
    <i r="2">
      <x v="30"/>
    </i>
    <i r="2">
      <x v="42"/>
    </i>
    <i r="2">
      <x v="46"/>
    </i>
    <i r="1">
      <x v="18"/>
      <x v="3"/>
    </i>
    <i r="2">
      <x v="11"/>
    </i>
    <i r="2">
      <x v="13"/>
    </i>
    <i r="2">
      <x v="18"/>
    </i>
    <i r="2">
      <x v="21"/>
    </i>
    <i r="2">
      <x v="25"/>
    </i>
    <i r="2">
      <x v="26"/>
    </i>
    <i r="2">
      <x v="41"/>
    </i>
    <i r="2">
      <x v="49"/>
    </i>
    <i t="blank">
      <x v="14"/>
    </i>
    <i>
      <x v="15"/>
    </i>
    <i r="1">
      <x/>
      <x v="31"/>
    </i>
    <i r="1">
      <x v="1"/>
      <x v="45"/>
    </i>
    <i r="1">
      <x v="2"/>
      <x v="43"/>
    </i>
    <i r="1">
      <x v="3"/>
      <x v="33"/>
    </i>
    <i r="1">
      <x v="4"/>
      <x/>
    </i>
    <i r="1">
      <x v="5"/>
      <x v="1"/>
    </i>
    <i r="1">
      <x v="6"/>
      <x v="37"/>
    </i>
    <i r="2">
      <x v="48"/>
    </i>
    <i r="1">
      <x v="8"/>
      <x v="51"/>
    </i>
    <i r="1">
      <x v="9"/>
      <x v="2"/>
    </i>
    <i r="2">
      <x v="30"/>
    </i>
    <i r="2">
      <x v="52"/>
    </i>
    <i r="1">
      <x v="12"/>
      <x v="32"/>
    </i>
    <i r="2">
      <x v="42"/>
    </i>
    <i r="1">
      <x v="14"/>
      <x v="26"/>
    </i>
    <i r="2">
      <x v="49"/>
    </i>
    <i r="1">
      <x v="16"/>
      <x v="29"/>
    </i>
    <i r="2">
      <x v="41"/>
    </i>
    <i r="2">
      <x v="46"/>
    </i>
    <i r="2">
      <x v="50"/>
    </i>
    <i r="2">
      <x v="53"/>
    </i>
    <i r="2">
      <x v="54"/>
    </i>
    <i t="blank">
      <x v="15"/>
    </i>
    <i>
      <x v="16"/>
    </i>
    <i r="1">
      <x/>
      <x v="45"/>
    </i>
    <i r="1">
      <x v="1"/>
      <x v="31"/>
    </i>
    <i r="1">
      <x v="2"/>
      <x/>
    </i>
    <i r="2">
      <x v="33"/>
    </i>
    <i r="2">
      <x v="43"/>
    </i>
    <i r="1">
      <x v="5"/>
      <x v="1"/>
    </i>
    <i r="1">
      <x v="6"/>
      <x v="42"/>
    </i>
    <i r="2">
      <x v="49"/>
    </i>
    <i r="1">
      <x v="8"/>
      <x v="3"/>
    </i>
    <i r="1">
      <x v="9"/>
      <x v="52"/>
    </i>
    <i r="1">
      <x v="10"/>
      <x v="32"/>
    </i>
    <i r="2">
      <x v="50"/>
    </i>
    <i r="1">
      <x v="12"/>
      <x v="26"/>
    </i>
    <i r="1">
      <x v="13"/>
      <x v="2"/>
    </i>
    <i r="2">
      <x v="27"/>
    </i>
    <i r="2">
      <x v="47"/>
    </i>
    <i r="2">
      <x v="48"/>
    </i>
    <i r="1">
      <x v="17"/>
      <x v="30"/>
    </i>
    <i r="2">
      <x v="41"/>
    </i>
    <i r="2">
      <x v="44"/>
    </i>
    <i r="2">
      <x v="46"/>
    </i>
    <i r="2">
      <x v="51"/>
    </i>
    <i r="2">
      <x v="53"/>
    </i>
    <i t="blank">
      <x v="16"/>
    </i>
    <i>
      <x v="17"/>
    </i>
    <i r="1">
      <x/>
      <x/>
    </i>
    <i r="1">
      <x v="1"/>
      <x v="1"/>
    </i>
    <i r="1">
      <x v="2"/>
      <x v="45"/>
    </i>
    <i r="1">
      <x v="3"/>
      <x v="31"/>
    </i>
    <i r="1">
      <x v="4"/>
      <x v="43"/>
    </i>
    <i r="1">
      <x v="5"/>
      <x v="2"/>
    </i>
    <i r="2">
      <x v="42"/>
    </i>
    <i r="2">
      <x v="47"/>
    </i>
    <i r="2">
      <x v="50"/>
    </i>
    <i r="1">
      <x v="9"/>
      <x v="3"/>
    </i>
    <i r="2">
      <x v="17"/>
    </i>
    <i r="2">
      <x v="19"/>
    </i>
    <i r="2">
      <x v="22"/>
    </i>
    <i r="2">
      <x v="32"/>
    </i>
    <i r="2">
      <x v="33"/>
    </i>
    <i r="2">
      <x v="39"/>
    </i>
    <i r="2">
      <x v="44"/>
    </i>
    <i r="2">
      <x v="46"/>
    </i>
    <i r="2">
      <x v="48"/>
    </i>
    <i r="2">
      <x v="51"/>
    </i>
    <i r="2">
      <x v="52"/>
    </i>
    <i t="blank">
      <x v="17"/>
    </i>
    <i>
      <x v="18"/>
    </i>
    <i r="1">
      <x/>
      <x v="45"/>
    </i>
    <i r="1">
      <x v="1"/>
      <x v="31"/>
    </i>
    <i r="1">
      <x v="2"/>
      <x v="43"/>
    </i>
    <i r="1">
      <x v="3"/>
      <x v="33"/>
    </i>
    <i r="1">
      <x v="4"/>
      <x/>
    </i>
    <i r="1">
      <x v="5"/>
      <x v="2"/>
    </i>
    <i r="2">
      <x v="32"/>
    </i>
    <i r="1">
      <x v="7"/>
      <x v="37"/>
    </i>
    <i r="1">
      <x v="8"/>
      <x v="1"/>
    </i>
    <i r="1">
      <x v="9"/>
      <x v="52"/>
    </i>
    <i r="1">
      <x v="10"/>
      <x v="30"/>
    </i>
    <i r="2">
      <x v="48"/>
    </i>
    <i r="2">
      <x v="49"/>
    </i>
    <i r="2">
      <x v="50"/>
    </i>
    <i r="1">
      <x v="14"/>
      <x v="26"/>
    </i>
    <i r="2">
      <x v="46"/>
    </i>
    <i r="1">
      <x v="16"/>
      <x v="17"/>
    </i>
    <i r="2">
      <x v="28"/>
    </i>
    <i r="1">
      <x v="18"/>
      <x v="27"/>
    </i>
    <i r="1">
      <x v="19"/>
      <x v="8"/>
    </i>
    <i r="2">
      <x v="9"/>
    </i>
    <i r="2">
      <x v="14"/>
    </i>
    <i r="2">
      <x v="24"/>
    </i>
    <i r="2">
      <x v="36"/>
    </i>
    <i r="2">
      <x v="44"/>
    </i>
    <i r="2">
      <x v="51"/>
    </i>
    <i t="blank">
      <x v="18"/>
    </i>
    <i>
      <x v="19"/>
    </i>
    <i r="1">
      <x/>
      <x v="45"/>
    </i>
    <i r="1">
      <x v="1"/>
      <x v="33"/>
    </i>
    <i r="1">
      <x v="2"/>
      <x v="43"/>
    </i>
    <i r="1">
      <x v="3"/>
      <x v="31"/>
    </i>
    <i r="1">
      <x v="4"/>
      <x/>
    </i>
    <i r="1">
      <x v="5"/>
      <x v="1"/>
    </i>
    <i r="2">
      <x v="2"/>
    </i>
    <i r="1">
      <x v="7"/>
      <x v="42"/>
    </i>
    <i r="1">
      <x v="8"/>
      <x v="32"/>
    </i>
    <i r="2">
      <x v="37"/>
    </i>
    <i r="2">
      <x v="49"/>
    </i>
    <i r="2">
      <x v="52"/>
    </i>
    <i r="1">
      <x v="12"/>
      <x v="13"/>
    </i>
    <i r="2">
      <x v="26"/>
    </i>
    <i r="2">
      <x v="48"/>
    </i>
    <i r="1">
      <x v="15"/>
      <x v="46"/>
    </i>
    <i r="1">
      <x v="16"/>
      <x v="3"/>
    </i>
    <i r="2">
      <x v="30"/>
    </i>
    <i r="1">
      <x v="18"/>
      <x v="27"/>
    </i>
    <i r="2">
      <x v="41"/>
    </i>
    <i r="2">
      <x v="50"/>
    </i>
    <i r="2">
      <x v="51"/>
    </i>
    <i r="2">
      <x v="53"/>
    </i>
    <i t="blank">
      <x v="19"/>
    </i>
    <i>
      <x v="20"/>
    </i>
    <i r="1">
      <x/>
      <x v="43"/>
    </i>
    <i r="2">
      <x v="45"/>
    </i>
    <i r="1">
      <x v="2"/>
      <x v="37"/>
    </i>
    <i r="1">
      <x v="3"/>
      <x v="1"/>
    </i>
    <i r="1">
      <x v="4"/>
      <x/>
    </i>
    <i r="1">
      <x v="5"/>
      <x v="32"/>
    </i>
    <i r="2">
      <x v="33"/>
    </i>
    <i r="1">
      <x v="7"/>
      <x v="2"/>
    </i>
    <i r="2">
      <x v="31"/>
    </i>
    <i r="1">
      <x v="9"/>
      <x v="44"/>
    </i>
    <i r="2">
      <x v="48"/>
    </i>
    <i r="1">
      <x v="11"/>
      <x v="3"/>
    </i>
    <i r="2">
      <x v="5"/>
    </i>
    <i r="2">
      <x v="11"/>
    </i>
    <i r="2">
      <x v="17"/>
    </i>
    <i r="2">
      <x v="50"/>
    </i>
    <i r="1">
      <x v="16"/>
      <x v="12"/>
    </i>
    <i r="2">
      <x v="13"/>
    </i>
    <i r="2">
      <x v="15"/>
    </i>
    <i r="2">
      <x v="28"/>
    </i>
    <i r="2">
      <x v="41"/>
    </i>
    <i r="2">
      <x v="49"/>
    </i>
    <i r="2">
      <x v="51"/>
    </i>
    <i r="2">
      <x v="52"/>
    </i>
    <i t="blank">
      <x v="20"/>
    </i>
    <i>
      <x v="21"/>
    </i>
    <i r="1">
      <x/>
      <x v="45"/>
    </i>
    <i r="1">
      <x v="1"/>
      <x v="43"/>
    </i>
    <i r="1">
      <x v="2"/>
      <x v="33"/>
    </i>
    <i r="1">
      <x v="3"/>
      <x v="31"/>
    </i>
    <i r="1">
      <x v="4"/>
      <x/>
    </i>
    <i r="2">
      <x v="1"/>
    </i>
    <i r="1">
      <x v="6"/>
      <x v="37"/>
    </i>
    <i r="1">
      <x v="7"/>
      <x v="52"/>
    </i>
    <i r="1">
      <x v="8"/>
      <x v="30"/>
    </i>
    <i r="2">
      <x v="32"/>
    </i>
    <i r="1">
      <x v="10"/>
      <x v="49"/>
    </i>
    <i r="1">
      <x v="11"/>
      <x v="2"/>
    </i>
    <i r="2">
      <x v="26"/>
    </i>
    <i r="1">
      <x v="13"/>
      <x v="48"/>
    </i>
    <i r="1">
      <x v="14"/>
      <x v="7"/>
    </i>
    <i r="1">
      <x v="15"/>
      <x v="28"/>
    </i>
    <i r="1">
      <x v="16"/>
      <x v="3"/>
    </i>
    <i r="2">
      <x v="8"/>
    </i>
    <i r="2">
      <x v="22"/>
    </i>
    <i r="2">
      <x v="38"/>
    </i>
    <i r="2">
      <x v="40"/>
    </i>
    <i r="2">
      <x v="50"/>
    </i>
    <i t="blank">
      <x v="21"/>
    </i>
    <i>
      <x v="22"/>
    </i>
    <i r="1">
      <x/>
      <x v="45"/>
    </i>
    <i r="1">
      <x v="1"/>
      <x v="43"/>
    </i>
    <i r="1">
      <x v="2"/>
      <x/>
    </i>
    <i r="1">
      <x v="3"/>
      <x v="1"/>
    </i>
    <i r="2">
      <x v="33"/>
    </i>
    <i r="1">
      <x v="5"/>
      <x v="31"/>
    </i>
    <i r="1">
      <x v="6"/>
      <x v="2"/>
    </i>
    <i r="1">
      <x v="7"/>
      <x v="32"/>
    </i>
    <i r="2">
      <x v="37"/>
    </i>
    <i r="2">
      <x v="52"/>
    </i>
    <i r="1">
      <x v="10"/>
      <x v="48"/>
    </i>
    <i r="1">
      <x v="11"/>
      <x v="41"/>
    </i>
    <i r="1">
      <x v="12"/>
      <x v="30"/>
    </i>
    <i r="2">
      <x v="49"/>
    </i>
    <i r="1">
      <x v="14"/>
      <x v="46"/>
    </i>
    <i r="2">
      <x v="53"/>
    </i>
    <i r="1">
      <x v="16"/>
      <x v="4"/>
    </i>
    <i r="2">
      <x v="5"/>
    </i>
    <i r="2">
      <x v="27"/>
    </i>
    <i r="2">
      <x v="40"/>
    </i>
    <i r="2">
      <x v="44"/>
    </i>
    <i t="blank">
      <x v="22"/>
    </i>
    <i>
      <x v="23"/>
    </i>
    <i r="1">
      <x/>
      <x v="45"/>
    </i>
    <i r="1">
      <x v="1"/>
      <x/>
    </i>
    <i r="1">
      <x v="2"/>
      <x v="1"/>
    </i>
    <i r="1">
      <x v="3"/>
      <x v="43"/>
    </i>
    <i r="1">
      <x v="4"/>
      <x v="31"/>
    </i>
    <i r="1">
      <x v="5"/>
      <x v="33"/>
    </i>
    <i r="1">
      <x v="6"/>
      <x v="52"/>
    </i>
    <i r="1">
      <x v="7"/>
      <x v="48"/>
    </i>
    <i r="1">
      <x v="8"/>
      <x v="32"/>
    </i>
    <i r="2">
      <x v="42"/>
    </i>
    <i r="1">
      <x v="10"/>
      <x v="26"/>
    </i>
    <i r="2">
      <x v="30"/>
    </i>
    <i r="1">
      <x v="12"/>
      <x v="2"/>
    </i>
    <i r="2">
      <x v="6"/>
    </i>
    <i r="1">
      <x v="14"/>
      <x v="3"/>
    </i>
    <i r="2">
      <x v="16"/>
    </i>
    <i r="2">
      <x v="29"/>
    </i>
    <i r="2">
      <x v="37"/>
    </i>
    <i r="2">
      <x v="49"/>
    </i>
    <i r="2">
      <x v="53"/>
    </i>
    <i t="blank">
      <x v="23"/>
    </i>
    <i>
      <x v="24"/>
    </i>
    <i r="1">
      <x/>
      <x v="43"/>
    </i>
    <i r="1">
      <x v="1"/>
      <x v="45"/>
    </i>
    <i r="1">
      <x v="2"/>
      <x v="37"/>
    </i>
    <i r="1">
      <x v="3"/>
      <x v="31"/>
    </i>
    <i r="1">
      <x v="4"/>
      <x v="33"/>
    </i>
    <i r="1">
      <x v="5"/>
      <x v="1"/>
    </i>
    <i r="1">
      <x v="6"/>
      <x/>
    </i>
    <i r="1">
      <x v="7"/>
      <x v="2"/>
    </i>
    <i r="1">
      <x v="8"/>
      <x v="30"/>
    </i>
    <i r="2">
      <x v="48"/>
    </i>
    <i r="1">
      <x v="10"/>
      <x v="49"/>
    </i>
    <i r="1">
      <x v="11"/>
      <x v="32"/>
    </i>
    <i r="2">
      <x v="44"/>
    </i>
    <i r="1">
      <x v="13"/>
      <x v="3"/>
    </i>
    <i r="2">
      <x v="29"/>
    </i>
    <i r="2">
      <x v="46"/>
    </i>
    <i r="1">
      <x v="16"/>
      <x v="28"/>
    </i>
    <i r="2">
      <x v="41"/>
    </i>
    <i r="1">
      <x v="18"/>
      <x v="26"/>
    </i>
    <i r="2">
      <x v="50"/>
    </i>
    <i t="blank">
      <x v="24"/>
    </i>
    <i>
      <x v="25"/>
    </i>
    <i r="1">
      <x/>
      <x v="45"/>
    </i>
    <i r="1">
      <x v="1"/>
      <x v="33"/>
    </i>
    <i r="2">
      <x v="43"/>
    </i>
    <i r="1">
      <x v="3"/>
      <x v="31"/>
    </i>
    <i r="1">
      <x v="4"/>
      <x/>
    </i>
    <i r="1">
      <x v="5"/>
      <x v="48"/>
    </i>
    <i r="1">
      <x v="6"/>
      <x v="1"/>
    </i>
    <i r="1">
      <x v="7"/>
      <x v="32"/>
    </i>
    <i r="1">
      <x v="8"/>
      <x v="37"/>
    </i>
    <i r="1">
      <x v="9"/>
      <x v="26"/>
    </i>
    <i r="1">
      <x v="10"/>
      <x v="30"/>
    </i>
    <i r="2">
      <x v="46"/>
    </i>
    <i r="2">
      <x v="52"/>
    </i>
    <i r="1">
      <x v="13"/>
      <x v="50"/>
    </i>
    <i r="1">
      <x v="14"/>
      <x v="41"/>
    </i>
    <i r="2">
      <x v="49"/>
    </i>
    <i r="1">
      <x v="16"/>
      <x v="2"/>
    </i>
    <i r="2">
      <x v="3"/>
    </i>
    <i r="1">
      <x v="18"/>
      <x v="6"/>
    </i>
    <i r="1">
      <x v="19"/>
      <x v="40"/>
    </i>
    <i t="blank">
      <x v="25"/>
    </i>
    <i>
      <x v="26"/>
    </i>
    <i r="1">
      <x/>
      <x v="45"/>
    </i>
    <i r="1">
      <x v="1"/>
      <x v="43"/>
    </i>
    <i r="1">
      <x v="2"/>
      <x/>
    </i>
    <i r="2">
      <x v="33"/>
    </i>
    <i r="1">
      <x v="4"/>
      <x v="1"/>
    </i>
    <i r="1">
      <x v="5"/>
      <x v="31"/>
    </i>
    <i r="1">
      <x v="6"/>
      <x v="3"/>
    </i>
    <i r="2">
      <x v="32"/>
    </i>
    <i r="2">
      <x v="46"/>
    </i>
    <i r="2">
      <x v="48"/>
    </i>
    <i r="1">
      <x v="10"/>
      <x v="2"/>
    </i>
    <i r="2">
      <x v="50"/>
    </i>
    <i r="1">
      <x v="12"/>
      <x v="52"/>
    </i>
    <i r="1">
      <x v="13"/>
      <x v="7"/>
    </i>
    <i r="2">
      <x v="29"/>
    </i>
    <i r="1">
      <x v="15"/>
      <x v="30"/>
    </i>
    <i r="1">
      <x v="16"/>
      <x v="34"/>
    </i>
    <i r="2">
      <x v="49"/>
    </i>
    <i r="1">
      <x v="18"/>
      <x v="6"/>
    </i>
    <i r="2">
      <x v="10"/>
    </i>
    <i r="2">
      <x v="13"/>
    </i>
    <i r="2">
      <x v="14"/>
    </i>
    <i r="2">
      <x v="37"/>
    </i>
    <i r="2">
      <x v="41"/>
    </i>
    <i r="2">
      <x v="44"/>
    </i>
    <i r="2">
      <x v="47"/>
    </i>
    <i t="blank">
      <x v="26"/>
    </i>
    <i>
      <x v="27"/>
    </i>
    <i r="1">
      <x/>
      <x v="45"/>
    </i>
    <i r="1">
      <x v="1"/>
      <x v="31"/>
    </i>
    <i r="1">
      <x v="2"/>
      <x v="33"/>
    </i>
    <i r="2">
      <x v="43"/>
    </i>
    <i r="1">
      <x v="4"/>
      <x/>
    </i>
    <i r="1">
      <x v="5"/>
      <x v="46"/>
    </i>
    <i r="1">
      <x v="6"/>
      <x v="1"/>
    </i>
    <i r="2">
      <x v="37"/>
    </i>
    <i r="1">
      <x v="8"/>
      <x v="2"/>
    </i>
    <i r="2">
      <x v="3"/>
    </i>
    <i r="2">
      <x v="22"/>
    </i>
    <i r="2">
      <x v="42"/>
    </i>
    <i r="2">
      <x v="48"/>
    </i>
    <i r="2">
      <x v="49"/>
    </i>
    <i r="2">
      <x v="52"/>
    </i>
    <i r="1">
      <x v="15"/>
      <x v="16"/>
    </i>
    <i r="2">
      <x v="32"/>
    </i>
    <i r="2">
      <x v="51"/>
    </i>
    <i r="1">
      <x v="18"/>
      <x v="27"/>
    </i>
    <i r="2">
      <x v="34"/>
    </i>
    <i r="2">
      <x v="53"/>
    </i>
    <i t="blank">
      <x v="27"/>
    </i>
    <i>
      <x v="28"/>
    </i>
    <i r="1">
      <x/>
      <x v="45"/>
    </i>
    <i r="1">
      <x v="1"/>
      <x v="43"/>
    </i>
    <i r="1">
      <x v="2"/>
      <x/>
    </i>
    <i r="1">
      <x v="3"/>
      <x v="33"/>
    </i>
    <i r="1">
      <x v="4"/>
      <x v="48"/>
    </i>
    <i r="1">
      <x v="5"/>
      <x v="31"/>
    </i>
    <i r="1">
      <x v="6"/>
      <x v="37"/>
    </i>
    <i r="1">
      <x v="7"/>
      <x v="1"/>
    </i>
    <i r="1">
      <x v="8"/>
      <x v="32"/>
    </i>
    <i r="1">
      <x v="9"/>
      <x v="49"/>
    </i>
    <i r="1">
      <x v="10"/>
      <x v="30"/>
    </i>
    <i r="1">
      <x v="11"/>
      <x v="26"/>
    </i>
    <i r="2">
      <x v="52"/>
    </i>
    <i r="1">
      <x v="13"/>
      <x v="46"/>
    </i>
    <i r="2">
      <x v="50"/>
    </i>
    <i r="1">
      <x v="15"/>
      <x v="2"/>
    </i>
    <i r="2">
      <x v="41"/>
    </i>
    <i r="1">
      <x v="17"/>
      <x v="34"/>
    </i>
    <i r="2">
      <x v="40"/>
    </i>
    <i r="1">
      <x v="19"/>
      <x v="3"/>
    </i>
    <i r="2">
      <x v="6"/>
    </i>
    <i r="2">
      <x v="22"/>
    </i>
    <i r="2">
      <x v="27"/>
    </i>
    <i r="2">
      <x v="53"/>
    </i>
    <i t="blank">
      <x v="28"/>
    </i>
    <i>
      <x v="29"/>
    </i>
    <i r="1">
      <x/>
      <x/>
    </i>
    <i r="1">
      <x v="1"/>
      <x v="45"/>
    </i>
    <i r="1">
      <x v="2"/>
      <x v="43"/>
    </i>
    <i r="1">
      <x v="3"/>
      <x v="2"/>
    </i>
    <i r="1">
      <x v="4"/>
      <x v="31"/>
    </i>
    <i r="1">
      <x v="5"/>
      <x v="33"/>
    </i>
    <i r="1">
      <x v="6"/>
      <x v="42"/>
    </i>
    <i r="1">
      <x v="7"/>
      <x v="41"/>
    </i>
    <i r="1">
      <x v="8"/>
      <x v="1"/>
    </i>
    <i r="1">
      <x v="9"/>
      <x v="27"/>
    </i>
    <i r="2">
      <x v="28"/>
    </i>
    <i r="1">
      <x v="11"/>
      <x v="4"/>
    </i>
    <i r="2">
      <x v="54"/>
    </i>
    <i r="1">
      <x v="13"/>
      <x v="30"/>
    </i>
    <i r="2">
      <x v="44"/>
    </i>
    <i r="2">
      <x v="48"/>
    </i>
    <i r="2">
      <x v="49"/>
    </i>
    <i r="1">
      <x v="17"/>
      <x v="29"/>
    </i>
    <i r="2">
      <x v="32"/>
    </i>
    <i r="2">
      <x v="37"/>
    </i>
    <i r="2">
      <x v="51"/>
    </i>
    <i t="blank">
      <x v="29"/>
    </i>
    <i>
      <x v="30"/>
    </i>
    <i r="1">
      <x/>
      <x v="45"/>
    </i>
    <i r="1">
      <x v="1"/>
      <x v="43"/>
    </i>
    <i r="1">
      <x v="2"/>
      <x/>
    </i>
    <i r="1">
      <x v="3"/>
      <x v="33"/>
    </i>
    <i r="1">
      <x v="4"/>
      <x v="1"/>
    </i>
    <i r="1">
      <x v="5"/>
      <x v="31"/>
    </i>
    <i r="1">
      <x v="6"/>
      <x v="30"/>
    </i>
    <i r="1">
      <x v="7"/>
      <x v="48"/>
    </i>
    <i r="1">
      <x v="8"/>
      <x v="32"/>
    </i>
    <i r="2">
      <x v="37"/>
    </i>
    <i r="2">
      <x v="49"/>
    </i>
    <i r="1">
      <x v="11"/>
      <x v="2"/>
    </i>
    <i r="1">
      <x v="12"/>
      <x v="46"/>
    </i>
    <i r="1">
      <x v="13"/>
      <x v="41"/>
    </i>
    <i r="2">
      <x v="42"/>
    </i>
    <i r="2">
      <x v="50"/>
    </i>
    <i r="1">
      <x v="16"/>
      <x v="28"/>
    </i>
    <i r="2">
      <x v="35"/>
    </i>
    <i r="2">
      <x v="40"/>
    </i>
    <i r="1">
      <x v="19"/>
      <x v="52"/>
    </i>
    <i t="blank">
      <x v="30"/>
    </i>
    <i>
      <x v="31"/>
    </i>
    <i r="1">
      <x/>
      <x v="43"/>
    </i>
    <i r="1">
      <x v="1"/>
      <x v="37"/>
    </i>
    <i r="1">
      <x v="2"/>
      <x v="45"/>
    </i>
    <i r="1">
      <x v="3"/>
      <x/>
    </i>
    <i r="1">
      <x v="4"/>
      <x v="33"/>
    </i>
    <i r="1">
      <x v="5"/>
      <x v="1"/>
    </i>
    <i r="1">
      <x v="6"/>
      <x v="31"/>
    </i>
    <i r="1">
      <x v="7"/>
      <x v="32"/>
    </i>
    <i r="2">
      <x v="42"/>
    </i>
    <i r="1">
      <x v="9"/>
      <x v="2"/>
    </i>
    <i r="2">
      <x v="16"/>
    </i>
    <i r="1">
      <x v="11"/>
      <x v="13"/>
    </i>
    <i r="2">
      <x v="26"/>
    </i>
    <i r="2">
      <x v="30"/>
    </i>
    <i r="2">
      <x v="38"/>
    </i>
    <i r="2">
      <x v="41"/>
    </i>
    <i r="2">
      <x v="46"/>
    </i>
    <i r="1">
      <x v="17"/>
      <x v="3"/>
    </i>
    <i r="2">
      <x v="7"/>
    </i>
    <i r="2">
      <x v="28"/>
    </i>
    <i r="2">
      <x v="47"/>
    </i>
    <i r="2">
      <x v="48"/>
    </i>
    <i r="2">
      <x v="49"/>
    </i>
    <i r="2">
      <x v="51"/>
    </i>
    <i r="2">
      <x v="54"/>
    </i>
    <i t="blank">
      <x v="31"/>
    </i>
    <i>
      <x v="32"/>
    </i>
    <i r="1">
      <x/>
      <x v="31"/>
    </i>
    <i r="1">
      <x v="1"/>
      <x v="42"/>
    </i>
    <i r="1">
      <x v="2"/>
      <x v="43"/>
    </i>
    <i r="1">
      <x v="3"/>
      <x/>
    </i>
    <i r="1">
      <x v="4"/>
      <x v="45"/>
    </i>
    <i r="1">
      <x v="5"/>
      <x v="33"/>
    </i>
    <i r="1">
      <x v="6"/>
      <x v="2"/>
    </i>
    <i r="2">
      <x v="18"/>
    </i>
    <i r="1">
      <x v="8"/>
      <x v="37"/>
    </i>
    <i r="1">
      <x v="9"/>
      <x v="38"/>
    </i>
    <i r="2">
      <x v="44"/>
    </i>
    <i r="2">
      <x v="52"/>
    </i>
    <i r="1">
      <x v="12"/>
      <x v="1"/>
    </i>
    <i r="2">
      <x v="27"/>
    </i>
    <i r="2">
      <x v="48"/>
    </i>
    <i r="1">
      <x v="15"/>
      <x v="19"/>
    </i>
    <i r="2">
      <x v="30"/>
    </i>
    <i r="2">
      <x v="41"/>
    </i>
    <i r="2">
      <x v="46"/>
    </i>
    <i r="2">
      <x v="47"/>
    </i>
    <i r="2">
      <x v="49"/>
    </i>
    <i t="blank">
      <x v="32"/>
    </i>
    <i>
      <x v="33"/>
    </i>
    <i r="1">
      <x/>
      <x v="31"/>
    </i>
    <i r="2">
      <x v="42"/>
    </i>
    <i r="1">
      <x v="2"/>
      <x v="45"/>
    </i>
    <i r="1">
      <x v="3"/>
      <x/>
    </i>
    <i r="2">
      <x v="43"/>
    </i>
    <i r="1">
      <x v="5"/>
      <x v="1"/>
    </i>
    <i r="2">
      <x v="33"/>
    </i>
    <i r="1">
      <x v="7"/>
      <x v="6"/>
    </i>
    <i r="1">
      <x v="8"/>
      <x v="2"/>
    </i>
    <i r="2">
      <x v="3"/>
    </i>
    <i r="2">
      <x v="13"/>
    </i>
    <i r="2">
      <x v="19"/>
    </i>
    <i r="2">
      <x v="22"/>
    </i>
    <i r="2">
      <x v="26"/>
    </i>
    <i r="2">
      <x v="32"/>
    </i>
    <i r="2">
      <x v="46"/>
    </i>
    <i r="2">
      <x v="48"/>
    </i>
    <i r="2">
      <x v="52"/>
    </i>
    <i t="blank">
      <x v="33"/>
    </i>
    <i>
      <x v="34"/>
    </i>
    <i r="1">
      <x/>
      <x v="31"/>
    </i>
    <i r="1">
      <x v="1"/>
      <x v="33"/>
    </i>
    <i r="2">
      <x v="43"/>
    </i>
    <i r="1">
      <x v="3"/>
      <x/>
    </i>
    <i r="2">
      <x v="42"/>
    </i>
    <i r="2">
      <x v="45"/>
    </i>
    <i r="1">
      <x v="6"/>
      <x v="1"/>
    </i>
    <i r="1">
      <x v="7"/>
      <x v="32"/>
    </i>
    <i r="2">
      <x v="37"/>
    </i>
    <i r="1">
      <x v="9"/>
      <x v="30"/>
    </i>
    <i r="2">
      <x v="49"/>
    </i>
    <i r="1">
      <x v="11"/>
      <x v="3"/>
    </i>
    <i r="2">
      <x v="6"/>
    </i>
    <i r="2">
      <x v="7"/>
    </i>
    <i r="2">
      <x v="16"/>
    </i>
    <i r="2">
      <x v="17"/>
    </i>
    <i r="2">
      <x v="19"/>
    </i>
    <i r="2">
      <x v="20"/>
    </i>
    <i r="2">
      <x v="22"/>
    </i>
    <i r="2">
      <x v="23"/>
    </i>
    <i r="2">
      <x v="27"/>
    </i>
    <i r="2">
      <x v="34"/>
    </i>
    <i r="2">
      <x v="52"/>
    </i>
    <i t="blank">
      <x v="34"/>
    </i>
    <i>
      <x v="35"/>
    </i>
    <i r="1">
      <x/>
      <x v="45"/>
    </i>
    <i r="1">
      <x v="1"/>
      <x v="31"/>
    </i>
    <i r="1">
      <x v="2"/>
      <x v="33"/>
    </i>
    <i r="1">
      <x v="3"/>
      <x v="43"/>
    </i>
    <i r="1">
      <x v="4"/>
      <x v="1"/>
    </i>
    <i r="1">
      <x v="5"/>
      <x/>
    </i>
    <i r="1">
      <x v="6"/>
      <x v="2"/>
    </i>
    <i r="1">
      <x v="7"/>
      <x v="52"/>
    </i>
    <i r="1">
      <x v="8"/>
      <x v="32"/>
    </i>
    <i r="1">
      <x v="9"/>
      <x v="49"/>
    </i>
    <i r="1">
      <x v="10"/>
      <x v="3"/>
    </i>
    <i r="2">
      <x v="37"/>
    </i>
    <i r="1">
      <x v="12"/>
      <x v="30"/>
    </i>
    <i r="2">
      <x v="34"/>
    </i>
    <i r="2">
      <x v="46"/>
    </i>
    <i r="2">
      <x v="48"/>
    </i>
    <i r="1">
      <x v="16"/>
      <x v="29"/>
    </i>
    <i r="2">
      <x v="41"/>
    </i>
    <i r="1">
      <x v="18"/>
      <x v="26"/>
    </i>
    <i r="1">
      <x v="19"/>
      <x v="10"/>
    </i>
    <i r="2">
      <x v="27"/>
    </i>
    <i r="2">
      <x v="40"/>
    </i>
    <i r="2">
      <x v="50"/>
    </i>
    <i t="blank">
      <x v="35"/>
    </i>
    <i>
      <x v="36"/>
    </i>
    <i r="1">
      <x/>
      <x v="45"/>
    </i>
    <i r="1">
      <x v="1"/>
      <x v="43"/>
    </i>
    <i r="1">
      <x v="2"/>
      <x v="33"/>
    </i>
    <i r="1">
      <x v="3"/>
      <x v="31"/>
    </i>
    <i r="1">
      <x v="4"/>
      <x v="2"/>
    </i>
    <i r="1">
      <x v="5"/>
      <x v="32"/>
    </i>
    <i r="2">
      <x v="49"/>
    </i>
    <i r="1">
      <x v="7"/>
      <x/>
    </i>
    <i r="2">
      <x v="30"/>
    </i>
    <i r="1">
      <x v="9"/>
      <x v="1"/>
    </i>
    <i r="2">
      <x v="46"/>
    </i>
    <i r="1">
      <x v="11"/>
      <x v="3"/>
    </i>
    <i r="1">
      <x v="12"/>
      <x v="37"/>
    </i>
    <i r="2">
      <x v="48"/>
    </i>
    <i r="2">
      <x v="52"/>
    </i>
    <i r="1">
      <x v="15"/>
      <x v="6"/>
    </i>
    <i r="2">
      <x v="29"/>
    </i>
    <i r="2">
      <x v="51"/>
    </i>
    <i r="1">
      <x v="18"/>
      <x v="13"/>
    </i>
    <i r="2">
      <x v="34"/>
    </i>
    <i r="2">
      <x v="41"/>
    </i>
    <i t="blank">
      <x v="36"/>
    </i>
    <i>
      <x v="37"/>
    </i>
    <i r="1">
      <x/>
      <x v="45"/>
    </i>
    <i r="1">
      <x v="1"/>
      <x/>
    </i>
    <i r="1">
      <x v="2"/>
      <x v="31"/>
    </i>
    <i r="1">
      <x v="3"/>
      <x v="33"/>
    </i>
    <i r="1">
      <x v="4"/>
      <x v="43"/>
    </i>
    <i r="1">
      <x v="5"/>
      <x v="3"/>
    </i>
    <i r="1">
      <x v="6"/>
      <x v="1"/>
    </i>
    <i r="1">
      <x v="7"/>
      <x v="42"/>
    </i>
    <i r="2">
      <x v="48"/>
    </i>
    <i r="1">
      <x v="9"/>
      <x v="37"/>
    </i>
    <i r="1">
      <x v="10"/>
      <x v="2"/>
    </i>
    <i r="2">
      <x v="21"/>
    </i>
    <i r="2">
      <x v="32"/>
    </i>
    <i r="2">
      <x v="52"/>
    </i>
    <i r="1">
      <x v="14"/>
      <x v="7"/>
    </i>
    <i r="2">
      <x v="28"/>
    </i>
    <i r="2">
      <x v="30"/>
    </i>
    <i r="2">
      <x v="44"/>
    </i>
    <i r="2">
      <x v="49"/>
    </i>
    <i r="1">
      <x v="19"/>
      <x v="13"/>
    </i>
    <i r="2">
      <x v="19"/>
    </i>
    <i r="2">
      <x v="20"/>
    </i>
    <i r="2">
      <x v="26"/>
    </i>
    <i r="2">
      <x v="27"/>
    </i>
    <i r="2">
      <x v="29"/>
    </i>
    <i r="2">
      <x v="40"/>
    </i>
    <i r="2">
      <x v="41"/>
    </i>
    <i r="2">
      <x v="46"/>
    </i>
    <i r="2">
      <x v="47"/>
    </i>
    <i r="2">
      <x v="50"/>
    </i>
    <i r="2">
      <x v="51"/>
    </i>
    <i t="blank">
      <x v="37"/>
    </i>
    <i>
      <x v="38"/>
    </i>
    <i r="1">
      <x/>
      <x v="45"/>
    </i>
    <i r="1">
      <x v="1"/>
      <x v="31"/>
    </i>
    <i r="1">
      <x v="2"/>
      <x/>
    </i>
    <i r="1">
      <x v="3"/>
      <x v="33"/>
    </i>
    <i r="1">
      <x v="4"/>
      <x v="26"/>
    </i>
    <i r="1">
      <x v="5"/>
      <x v="50"/>
    </i>
    <i r="1">
      <x v="6"/>
      <x v="1"/>
    </i>
    <i r="2">
      <x v="43"/>
    </i>
    <i r="1">
      <x v="8"/>
      <x v="30"/>
    </i>
    <i r="2">
      <x v="32"/>
    </i>
    <i r="2">
      <x v="52"/>
    </i>
    <i r="1">
      <x v="11"/>
      <x v="49"/>
    </i>
    <i r="1">
      <x v="12"/>
      <x v="6"/>
    </i>
    <i r="2">
      <x v="27"/>
    </i>
    <i r="2">
      <x v="41"/>
    </i>
    <i r="2">
      <x v="44"/>
    </i>
    <i r="1">
      <x v="16"/>
      <x v="3"/>
    </i>
    <i r="2">
      <x v="37"/>
    </i>
    <i r="1">
      <x v="18"/>
      <x v="2"/>
    </i>
    <i r="2">
      <x v="17"/>
    </i>
    <i r="2">
      <x v="46"/>
    </i>
    <i r="2">
      <x v="48"/>
    </i>
    <i t="blank">
      <x v="38"/>
    </i>
    <i>
      <x v="39"/>
    </i>
    <i r="1">
      <x/>
      <x/>
    </i>
    <i r="1">
      <x v="1"/>
      <x v="1"/>
    </i>
    <i r="1">
      <x v="2"/>
      <x v="45"/>
    </i>
    <i r="1">
      <x v="3"/>
      <x v="31"/>
    </i>
    <i r="2">
      <x v="43"/>
    </i>
    <i r="1">
      <x v="5"/>
      <x v="42"/>
    </i>
    <i r="1">
      <x v="6"/>
      <x v="2"/>
    </i>
    <i r="1">
      <x v="7"/>
      <x v="33"/>
    </i>
    <i r="1">
      <x v="8"/>
      <x v="37"/>
    </i>
    <i r="1">
      <x v="9"/>
      <x v="48"/>
    </i>
    <i r="2">
      <x v="49"/>
    </i>
    <i r="2">
      <x v="52"/>
    </i>
    <i r="1">
      <x v="12"/>
      <x v="26"/>
    </i>
    <i r="2">
      <x v="32"/>
    </i>
    <i r="2">
      <x v="47"/>
    </i>
    <i r="1">
      <x v="15"/>
      <x v="22"/>
    </i>
    <i r="2">
      <x v="30"/>
    </i>
    <i r="2">
      <x v="35"/>
    </i>
    <i r="2">
      <x v="40"/>
    </i>
    <i r="2">
      <x v="41"/>
    </i>
    <i r="2">
      <x v="50"/>
    </i>
    <i t="blank">
      <x v="39"/>
    </i>
    <i>
      <x v="40"/>
    </i>
    <i r="1">
      <x/>
      <x v="31"/>
    </i>
    <i r="1">
      <x v="1"/>
      <x v="45"/>
    </i>
    <i r="1">
      <x v="2"/>
      <x v="33"/>
    </i>
    <i r="1">
      <x v="3"/>
      <x v="43"/>
    </i>
    <i r="1">
      <x v="4"/>
      <x v="3"/>
    </i>
    <i r="2">
      <x v="48"/>
    </i>
    <i r="1">
      <x v="6"/>
      <x v="1"/>
    </i>
    <i r="1">
      <x v="7"/>
      <x/>
    </i>
    <i r="2">
      <x v="22"/>
    </i>
    <i r="2">
      <x v="47"/>
    </i>
    <i r="1">
      <x v="10"/>
      <x v="2"/>
    </i>
    <i r="2">
      <x v="4"/>
    </i>
    <i r="2">
      <x v="19"/>
    </i>
    <i r="2">
      <x v="20"/>
    </i>
    <i r="2">
      <x v="27"/>
    </i>
    <i r="2">
      <x v="32"/>
    </i>
    <i r="2">
      <x v="37"/>
    </i>
    <i r="2">
      <x v="38"/>
    </i>
    <i r="2">
      <x v="41"/>
    </i>
    <i r="2">
      <x v="46"/>
    </i>
    <i r="2">
      <x v="49"/>
    </i>
    <i r="2">
      <x v="50"/>
    </i>
    <i r="2">
      <x v="53"/>
    </i>
    <i t="blank">
      <x v="4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07">
      <pivotArea field="2" type="button" dataOnly="0" labelOnly="1" outline="0" axis="axisRow" fieldPosition="0"/>
    </format>
    <format dxfId="606">
      <pivotArea outline="0" fieldPosition="0">
        <references count="1">
          <reference field="4294967294" count="1">
            <x v="0"/>
          </reference>
        </references>
      </pivotArea>
    </format>
    <format dxfId="605">
      <pivotArea outline="0" fieldPosition="0">
        <references count="1">
          <reference field="4294967294" count="1">
            <x v="1"/>
          </reference>
        </references>
      </pivotArea>
    </format>
    <format dxfId="604">
      <pivotArea outline="0" fieldPosition="0">
        <references count="1">
          <reference field="4294967294" count="1">
            <x v="2"/>
          </reference>
        </references>
      </pivotArea>
    </format>
    <format dxfId="603">
      <pivotArea outline="0" fieldPosition="0">
        <references count="1">
          <reference field="4294967294" count="1">
            <x v="3"/>
          </reference>
        </references>
      </pivotArea>
    </format>
    <format dxfId="602">
      <pivotArea outline="0" fieldPosition="0">
        <references count="1">
          <reference field="4294967294" count="1">
            <x v="4"/>
          </reference>
        </references>
      </pivotArea>
    </format>
    <format dxfId="601">
      <pivotArea outline="0" fieldPosition="0">
        <references count="1">
          <reference field="4294967294" count="1">
            <x v="5"/>
          </reference>
        </references>
      </pivotArea>
    </format>
    <format dxfId="600">
      <pivotArea outline="0" fieldPosition="0">
        <references count="1">
          <reference field="4294967294" count="1">
            <x v="6"/>
          </reference>
        </references>
      </pivotArea>
    </format>
    <format dxfId="599">
      <pivotArea field="2" type="button" dataOnly="0" labelOnly="1" outline="0" axis="axisRow" fieldPosition="0"/>
    </format>
    <format dxfId="5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7">
      <pivotArea field="2" type="button" dataOnly="0" labelOnly="1" outline="0" axis="axisRow" fieldPosition="0"/>
    </format>
    <format dxfId="5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5">
      <pivotArea field="2" type="button" dataOnly="0" labelOnly="1" outline="0" axis="axisRow" fieldPosition="0"/>
    </format>
    <format dxfId="5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9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0B02A5-7AEC-4131-8FC6-EA50A9B7C691}" name="pvt_S" cacheId="2133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29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1">
        <item x="9"/>
        <item x="8"/>
        <item x="34"/>
        <item x="31"/>
        <item x="32"/>
        <item x="33"/>
        <item x="5"/>
        <item x="2"/>
        <item x="4"/>
        <item x="39"/>
        <item x="36"/>
        <item x="35"/>
        <item x="40"/>
        <item x="37"/>
        <item x="38"/>
        <item x="7"/>
        <item x="6"/>
        <item x="30"/>
        <item x="27"/>
        <item x="25"/>
        <item x="28"/>
        <item x="24"/>
        <item x="29"/>
        <item x="26"/>
        <item x="16"/>
        <item x="15"/>
        <item x="0"/>
        <item x="1"/>
        <item x="17"/>
        <item x="14"/>
        <item x="12"/>
        <item x="11"/>
        <item x="13"/>
        <item x="19"/>
        <item x="20"/>
        <item x="18"/>
        <item x="3"/>
        <item x="10"/>
        <item x="23"/>
        <item x="22"/>
        <item x="21"/>
      </items>
    </pivotField>
    <pivotField axis="axisRow" showAll="0" insertBlankRow="1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showAll="0" defaultSubtotal="0">
      <items count="130">
        <item x="83"/>
        <item x="13"/>
        <item x="36"/>
        <item x="8"/>
        <item x="74"/>
        <item x="73"/>
        <item x="75"/>
        <item x="51"/>
        <item x="37"/>
        <item x="28"/>
        <item x="29"/>
        <item x="52"/>
        <item x="38"/>
        <item x="18"/>
        <item x="21"/>
        <item x="101"/>
        <item x="94"/>
        <item x="124"/>
        <item x="53"/>
        <item x="54"/>
        <item x="55"/>
        <item x="84"/>
        <item x="102"/>
        <item x="90"/>
        <item x="95"/>
        <item x="112"/>
        <item x="115"/>
        <item x="56"/>
        <item x="76"/>
        <item x="91"/>
        <item x="57"/>
        <item x="92"/>
        <item x="42"/>
        <item x="116"/>
        <item x="58"/>
        <item x="59"/>
        <item x="110"/>
        <item x="85"/>
        <item x="125"/>
        <item x="126"/>
        <item x="117"/>
        <item x="43"/>
        <item x="77"/>
        <item x="113"/>
        <item x="118"/>
        <item x="119"/>
        <item x="44"/>
        <item x="114"/>
        <item x="48"/>
        <item x="103"/>
        <item x="120"/>
        <item x="127"/>
        <item x="104"/>
        <item x="30"/>
        <item x="22"/>
        <item x="89"/>
        <item x="106"/>
        <item x="40"/>
        <item x="60"/>
        <item x="61"/>
        <item x="39"/>
        <item x="34"/>
        <item x="14"/>
        <item x="10"/>
        <item x="12"/>
        <item x="62"/>
        <item x="33"/>
        <item x="63"/>
        <item x="96"/>
        <item x="19"/>
        <item x="35"/>
        <item x="17"/>
        <item x="64"/>
        <item x="65"/>
        <item x="49"/>
        <item x="11"/>
        <item x="97"/>
        <item x="66"/>
        <item x="27"/>
        <item x="23"/>
        <item x="2"/>
        <item x="26"/>
        <item x="109"/>
        <item x="111"/>
        <item x="128"/>
        <item x="86"/>
        <item x="129"/>
        <item x="20"/>
        <item x="67"/>
        <item x="105"/>
        <item x="31"/>
        <item x="98"/>
        <item x="123"/>
        <item x="100"/>
        <item x="16"/>
        <item x="5"/>
        <item x="68"/>
        <item x="78"/>
        <item x="4"/>
        <item x="3"/>
        <item x="24"/>
        <item x="93"/>
        <item x="50"/>
        <item x="15"/>
        <item x="1"/>
        <item x="0"/>
        <item x="87"/>
        <item x="69"/>
        <item x="70"/>
        <item x="41"/>
        <item x="107"/>
        <item x="88"/>
        <item x="71"/>
        <item x="82"/>
        <item x="32"/>
        <item x="7"/>
        <item x="121"/>
        <item x="9"/>
        <item x="72"/>
        <item x="79"/>
        <item x="122"/>
        <item x="25"/>
        <item x="45"/>
        <item x="80"/>
        <item x="47"/>
        <item x="108"/>
        <item x="6"/>
        <item x="46"/>
        <item x="99"/>
        <item x="81"/>
      </items>
    </pivotField>
    <pivotField showAll="0" defaultSubtotal="0">
      <items count="127">
        <item x="113"/>
        <item x="95"/>
        <item x="78"/>
        <item x="106"/>
        <item x="65"/>
        <item x="10"/>
        <item x="104"/>
        <item x="71"/>
        <item x="86"/>
        <item x="80"/>
        <item x="98"/>
        <item x="99"/>
        <item x="105"/>
        <item x="38"/>
        <item x="83"/>
        <item x="93"/>
        <item x="90"/>
        <item x="112"/>
        <item x="68"/>
        <item x="123"/>
        <item x="75"/>
        <item x="3"/>
        <item x="19"/>
        <item x="72"/>
        <item x="77"/>
        <item x="43"/>
        <item x="47"/>
        <item x="116"/>
        <item x="120"/>
        <item x="122"/>
        <item x="102"/>
        <item x="63"/>
        <item x="56"/>
        <item x="69"/>
        <item x="14"/>
        <item x="115"/>
        <item x="89"/>
        <item x="40"/>
        <item x="32"/>
        <item x="70"/>
        <item x="21"/>
        <item x="79"/>
        <item x="97"/>
        <item x="33"/>
        <item x="100"/>
        <item x="46"/>
        <item x="24"/>
        <item x="7"/>
        <item x="88"/>
        <item x="76"/>
        <item x="57"/>
        <item x="74"/>
        <item x="36"/>
        <item x="48"/>
        <item x="91"/>
        <item x="87"/>
        <item x="37"/>
        <item x="124"/>
        <item x="103"/>
        <item x="107"/>
        <item x="101"/>
        <item x="118"/>
        <item x="119"/>
        <item x="92"/>
        <item x="85"/>
        <item x="62"/>
        <item x="12"/>
        <item x="6"/>
        <item x="125"/>
        <item x="49"/>
        <item x="67"/>
        <item x="82"/>
        <item x="34"/>
        <item x="4"/>
        <item x="126"/>
        <item x="64"/>
        <item x="52"/>
        <item x="45"/>
        <item x="84"/>
        <item x="114"/>
        <item x="16"/>
        <item x="61"/>
        <item x="111"/>
        <item x="53"/>
        <item x="66"/>
        <item x="55"/>
        <item x="94"/>
        <item x="117"/>
        <item x="5"/>
        <item x="15"/>
        <item x="42"/>
        <item x="39"/>
        <item x="30"/>
        <item x="81"/>
        <item x="11"/>
        <item x="41"/>
        <item x="58"/>
        <item x="2"/>
        <item x="73"/>
        <item x="121"/>
        <item x="26"/>
        <item x="96"/>
        <item x="51"/>
        <item x="59"/>
        <item x="18"/>
        <item x="29"/>
        <item x="20"/>
        <item x="13"/>
        <item x="110"/>
        <item x="17"/>
        <item x="35"/>
        <item x="44"/>
        <item x="50"/>
        <item x="28"/>
        <item x="0"/>
        <item x="108"/>
        <item x="23"/>
        <item x="22"/>
        <item x="27"/>
        <item x="109"/>
        <item x="8"/>
        <item x="60"/>
        <item x="54"/>
        <item x="1"/>
        <item x="31"/>
        <item x="9"/>
        <item x="25"/>
      </items>
    </pivotField>
    <pivotField axis="axisRow" showAll="0" defaultSubtotal="0">
      <items count="130">
        <item x="83"/>
        <item x="13"/>
        <item x="36"/>
        <item x="8"/>
        <item x="74"/>
        <item x="73"/>
        <item x="75"/>
        <item x="51"/>
        <item x="37"/>
        <item x="28"/>
        <item x="29"/>
        <item x="52"/>
        <item x="38"/>
        <item x="18"/>
        <item x="21"/>
        <item x="101"/>
        <item x="94"/>
        <item x="124"/>
        <item x="53"/>
        <item x="54"/>
        <item x="55"/>
        <item x="84"/>
        <item x="102"/>
        <item x="90"/>
        <item x="95"/>
        <item x="112"/>
        <item x="115"/>
        <item x="56"/>
        <item x="76"/>
        <item x="91"/>
        <item x="57"/>
        <item x="92"/>
        <item x="42"/>
        <item x="116"/>
        <item x="58"/>
        <item x="59"/>
        <item x="110"/>
        <item x="85"/>
        <item x="125"/>
        <item x="126"/>
        <item x="117"/>
        <item x="43"/>
        <item x="77"/>
        <item x="113"/>
        <item x="118"/>
        <item x="119"/>
        <item x="44"/>
        <item x="114"/>
        <item x="48"/>
        <item x="103"/>
        <item x="120"/>
        <item x="127"/>
        <item x="104"/>
        <item x="30"/>
        <item x="22"/>
        <item x="89"/>
        <item x="106"/>
        <item x="40"/>
        <item x="60"/>
        <item x="61"/>
        <item x="39"/>
        <item x="34"/>
        <item x="14"/>
        <item x="10"/>
        <item x="12"/>
        <item x="62"/>
        <item x="33"/>
        <item x="63"/>
        <item x="96"/>
        <item x="19"/>
        <item x="35"/>
        <item x="17"/>
        <item x="64"/>
        <item x="65"/>
        <item x="49"/>
        <item x="11"/>
        <item x="97"/>
        <item x="66"/>
        <item x="27"/>
        <item x="23"/>
        <item x="2"/>
        <item x="26"/>
        <item x="109"/>
        <item x="111"/>
        <item x="128"/>
        <item x="86"/>
        <item x="129"/>
        <item x="20"/>
        <item x="67"/>
        <item x="105"/>
        <item x="31"/>
        <item x="98"/>
        <item x="123"/>
        <item x="100"/>
        <item x="16"/>
        <item x="5"/>
        <item x="68"/>
        <item x="78"/>
        <item x="4"/>
        <item x="3"/>
        <item x="24"/>
        <item x="93"/>
        <item x="50"/>
        <item x="15"/>
        <item x="1"/>
        <item x="0"/>
        <item x="87"/>
        <item x="69"/>
        <item x="70"/>
        <item x="41"/>
        <item x="107"/>
        <item x="88"/>
        <item x="71"/>
        <item x="82"/>
        <item x="32"/>
        <item x="7"/>
        <item x="121"/>
        <item x="9"/>
        <item x="72"/>
        <item x="79"/>
        <item x="122"/>
        <item x="25"/>
        <item x="45"/>
        <item x="80"/>
        <item x="47"/>
        <item x="108"/>
        <item x="6"/>
        <item x="46"/>
        <item x="99"/>
        <item x="8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9">
        <item x="128"/>
        <item x="127"/>
        <item x="126"/>
        <item x="125"/>
        <item x="124"/>
        <item x="123"/>
        <item x="122"/>
        <item x="121"/>
        <item x="120"/>
        <item x="87"/>
        <item x="86"/>
        <item x="85"/>
        <item x="84"/>
        <item x="112"/>
        <item x="111"/>
        <item x="83"/>
        <item x="110"/>
        <item x="82"/>
        <item x="106"/>
        <item x="81"/>
        <item x="118"/>
        <item x="80"/>
        <item x="79"/>
        <item x="98"/>
        <item x="97"/>
        <item x="105"/>
        <item x="96"/>
        <item x="95"/>
        <item x="94"/>
        <item x="117"/>
        <item x="104"/>
        <item x="93"/>
        <item x="78"/>
        <item x="92"/>
        <item x="91"/>
        <item x="77"/>
        <item x="119"/>
        <item x="116"/>
        <item x="103"/>
        <item x="90"/>
        <item x="109"/>
        <item x="102"/>
        <item x="115"/>
        <item x="108"/>
        <item x="89"/>
        <item x="101"/>
        <item x="76"/>
        <item x="75"/>
        <item x="58"/>
        <item x="114"/>
        <item x="57"/>
        <item x="88"/>
        <item x="56"/>
        <item x="55"/>
        <item x="54"/>
        <item x="53"/>
        <item x="74"/>
        <item x="73"/>
        <item x="72"/>
        <item x="100"/>
        <item x="71"/>
        <item x="52"/>
        <item x="39"/>
        <item x="51"/>
        <item x="50"/>
        <item x="49"/>
        <item x="48"/>
        <item x="47"/>
        <item x="38"/>
        <item x="70"/>
        <item x="37"/>
        <item x="46"/>
        <item x="36"/>
        <item x="35"/>
        <item x="34"/>
        <item x="33"/>
        <item x="99"/>
        <item x="69"/>
        <item x="113"/>
        <item x="68"/>
        <item x="32"/>
        <item x="31"/>
        <item x="67"/>
        <item x="107"/>
        <item x="30"/>
        <item x="29"/>
        <item x="28"/>
        <item x="45"/>
        <item x="27"/>
        <item x="66"/>
        <item x="26"/>
        <item x="65"/>
        <item x="44"/>
        <item x="43"/>
        <item x="64"/>
        <item x="42"/>
        <item x="41"/>
        <item x="25"/>
        <item x="24"/>
        <item x="23"/>
        <item x="63"/>
        <item x="62"/>
        <item x="61"/>
        <item x="22"/>
        <item x="60"/>
        <item x="40"/>
        <item x="59"/>
        <item x="19"/>
        <item x="21"/>
        <item x="18"/>
        <item x="17"/>
        <item x="20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89">
        <item x="148"/>
        <item x="208"/>
        <item x="100"/>
        <item x="35"/>
        <item x="99"/>
        <item x="231"/>
        <item x="67"/>
        <item x="18"/>
        <item x="66"/>
        <item x="112"/>
        <item x="284"/>
        <item x="65"/>
        <item x="51"/>
        <item x="17"/>
        <item x="207"/>
        <item x="16"/>
        <item x="165"/>
        <item x="34"/>
        <item x="50"/>
        <item x="89"/>
        <item x="33"/>
        <item x="15"/>
        <item x="14"/>
        <item x="32"/>
        <item x="88"/>
        <item x="111"/>
        <item x="31"/>
        <item x="49"/>
        <item x="77"/>
        <item x="98"/>
        <item x="64"/>
        <item x="137"/>
        <item x="110"/>
        <item x="48"/>
        <item x="97"/>
        <item x="13"/>
        <item x="47"/>
        <item x="30"/>
        <item x="12"/>
        <item x="76"/>
        <item x="46"/>
        <item x="87"/>
        <item x="121"/>
        <item x="29"/>
        <item x="109"/>
        <item x="86"/>
        <item x="226"/>
        <item x="28"/>
        <item x="63"/>
        <item x="279"/>
        <item x="264"/>
        <item x="27"/>
        <item x="193"/>
        <item x="238"/>
        <item x="62"/>
        <item x="96"/>
        <item x="256"/>
        <item x="26"/>
        <item x="61"/>
        <item x="183"/>
        <item x="120"/>
        <item x="45"/>
        <item x="130"/>
        <item x="44"/>
        <item x="85"/>
        <item x="43"/>
        <item x="11"/>
        <item x="230"/>
        <item x="164"/>
        <item x="10"/>
        <item x="9"/>
        <item x="42"/>
        <item x="160"/>
        <item x="8"/>
        <item x="7"/>
        <item x="84"/>
        <item x="129"/>
        <item x="25"/>
        <item x="60"/>
        <item x="6"/>
        <item x="153"/>
        <item x="83"/>
        <item x="143"/>
        <item x="41"/>
        <item x="75"/>
        <item x="225"/>
        <item x="128"/>
        <item x="59"/>
        <item x="188"/>
        <item x="237"/>
        <item x="212"/>
        <item x="108"/>
        <item x="278"/>
        <item x="136"/>
        <item x="182"/>
        <item x="192"/>
        <item x="217"/>
        <item x="119"/>
        <item x="5"/>
        <item x="74"/>
        <item x="224"/>
        <item x="58"/>
        <item x="107"/>
        <item x="243"/>
        <item x="159"/>
        <item x="250"/>
        <item x="82"/>
        <item x="142"/>
        <item x="118"/>
        <item x="206"/>
        <item x="268"/>
        <item x="127"/>
        <item x="117"/>
        <item x="57"/>
        <item x="73"/>
        <item x="197"/>
        <item x="274"/>
        <item x="95"/>
        <item x="177"/>
        <item x="211"/>
        <item x="263"/>
        <item x="72"/>
        <item x="283"/>
        <item x="202"/>
        <item x="181"/>
        <item x="216"/>
        <item x="236"/>
        <item x="24"/>
        <item x="260"/>
        <item x="187"/>
        <item x="288"/>
        <item x="141"/>
        <item x="158"/>
        <item x="81"/>
        <item x="4"/>
        <item x="106"/>
        <item x="170"/>
        <item x="235"/>
        <item x="229"/>
        <item x="94"/>
        <item x="23"/>
        <item x="249"/>
        <item x="267"/>
        <item x="126"/>
        <item x="22"/>
        <item x="215"/>
        <item x="105"/>
        <item x="125"/>
        <item x="40"/>
        <item x="176"/>
        <item x="196"/>
        <item x="262"/>
        <item x="39"/>
        <item x="135"/>
        <item x="242"/>
        <item x="157"/>
        <item x="191"/>
        <item x="234"/>
        <item x="80"/>
        <item x="255"/>
        <item x="223"/>
        <item x="134"/>
        <item x="38"/>
        <item x="116"/>
        <item x="282"/>
        <item x="21"/>
        <item x="175"/>
        <item x="248"/>
        <item x="195"/>
        <item x="201"/>
        <item x="169"/>
        <item x="56"/>
        <item x="228"/>
        <item x="3"/>
        <item x="55"/>
        <item x="104"/>
        <item x="156"/>
        <item x="273"/>
        <item x="172"/>
        <item x="71"/>
        <item x="152"/>
        <item x="200"/>
        <item x="168"/>
        <item x="54"/>
        <item x="2"/>
        <item x="37"/>
        <item x="281"/>
        <item x="259"/>
        <item x="186"/>
        <item x="247"/>
        <item x="287"/>
        <item x="133"/>
        <item x="103"/>
        <item x="241"/>
        <item x="155"/>
        <item x="70"/>
        <item x="1"/>
        <item x="167"/>
        <item x="93"/>
        <item x="233"/>
        <item x="180"/>
        <item x="272"/>
        <item x="140"/>
        <item x="214"/>
        <item x="92"/>
        <item x="53"/>
        <item x="277"/>
        <item x="205"/>
        <item x="147"/>
        <item x="154"/>
        <item x="246"/>
        <item x="227"/>
        <item x="222"/>
        <item x="124"/>
        <item x="132"/>
        <item x="213"/>
        <item x="271"/>
        <item x="166"/>
        <item x="79"/>
        <item x="254"/>
        <item x="115"/>
        <item x="266"/>
        <item x="240"/>
        <item x="219"/>
        <item x="139"/>
        <item x="221"/>
        <item x="199"/>
        <item x="179"/>
        <item x="245"/>
        <item x="220"/>
        <item x="20"/>
        <item x="258"/>
        <item x="185"/>
        <item x="286"/>
        <item x="138"/>
        <item x="146"/>
        <item x="52"/>
        <item x="114"/>
        <item x="204"/>
        <item x="91"/>
        <item x="265"/>
        <item x="90"/>
        <item x="171"/>
        <item x="123"/>
        <item x="19"/>
        <item x="163"/>
        <item x="151"/>
        <item x="131"/>
        <item x="190"/>
        <item x="0"/>
        <item x="280"/>
        <item x="210"/>
        <item x="162"/>
        <item x="261"/>
        <item x="184"/>
        <item x="69"/>
        <item x="68"/>
        <item x="113"/>
        <item x="276"/>
        <item x="145"/>
        <item x="174"/>
        <item x="253"/>
        <item x="194"/>
        <item x="257"/>
        <item x="189"/>
        <item x="270"/>
        <item x="285"/>
        <item x="122"/>
        <item x="161"/>
        <item x="232"/>
        <item x="244"/>
        <item x="36"/>
        <item x="102"/>
        <item x="78"/>
        <item x="173"/>
        <item x="275"/>
        <item x="150"/>
        <item x="209"/>
        <item x="178"/>
        <item x="218"/>
        <item x="252"/>
        <item x="269"/>
        <item x="198"/>
        <item x="203"/>
        <item x="144"/>
        <item x="101"/>
        <item x="149"/>
        <item x="239"/>
        <item x="251"/>
      </items>
    </pivotField>
    <pivotField dataField="1" showAll="0" defaultSubtotal="0">
      <items count="113">
        <item x="54"/>
        <item x="109"/>
        <item x="79"/>
        <item x="102"/>
        <item x="98"/>
        <item x="81"/>
        <item x="37"/>
        <item x="78"/>
        <item x="80"/>
        <item x="90"/>
        <item x="70"/>
        <item x="77"/>
        <item x="99"/>
        <item x="75"/>
        <item x="53"/>
        <item x="101"/>
        <item x="76"/>
        <item x="89"/>
        <item x="73"/>
        <item x="72"/>
        <item x="36"/>
        <item x="63"/>
        <item x="74"/>
        <item x="88"/>
        <item x="108"/>
        <item x="68"/>
        <item x="33"/>
        <item x="111"/>
        <item x="71"/>
        <item x="87"/>
        <item x="97"/>
        <item x="52"/>
        <item x="55"/>
        <item x="30"/>
        <item x="86"/>
        <item x="35"/>
        <item x="106"/>
        <item x="48"/>
        <item x="110"/>
        <item x="96"/>
        <item x="51"/>
        <item x="32"/>
        <item x="112"/>
        <item x="95"/>
        <item x="107"/>
        <item x="34"/>
        <item x="65"/>
        <item x="85"/>
        <item x="66"/>
        <item x="94"/>
        <item x="46"/>
        <item x="29"/>
        <item x="69"/>
        <item x="67"/>
        <item x="45"/>
        <item x="13"/>
        <item x="62"/>
        <item x="50"/>
        <item x="84"/>
        <item x="44"/>
        <item x="49"/>
        <item x="64"/>
        <item x="26"/>
        <item x="47"/>
        <item x="93"/>
        <item x="92"/>
        <item x="105"/>
        <item x="28"/>
        <item x="83"/>
        <item x="27"/>
        <item x="104"/>
        <item x="91"/>
        <item x="103"/>
        <item x="40"/>
        <item x="31"/>
        <item x="61"/>
        <item x="100"/>
        <item x="43"/>
        <item x="25"/>
        <item x="82"/>
        <item x="60"/>
        <item x="42"/>
        <item x="41"/>
        <item x="18"/>
        <item x="24"/>
        <item x="17"/>
        <item x="39"/>
        <item x="56"/>
        <item x="22"/>
        <item x="23"/>
        <item x="58"/>
        <item x="59"/>
        <item x="57"/>
        <item x="15"/>
        <item x="21"/>
        <item x="12"/>
        <item x="14"/>
        <item x="38"/>
        <item x="19"/>
        <item x="16"/>
        <item x="8"/>
        <item x="20"/>
        <item x="11"/>
        <item x="10"/>
        <item x="6"/>
        <item x="7"/>
        <item x="9"/>
        <item x="5"/>
        <item x="4"/>
        <item x="2"/>
        <item x="3"/>
        <item x="1"/>
        <item x="0"/>
      </items>
    </pivotField>
    <pivotField dataField="1" showAll="0" defaultSubtotal="0">
      <items count="347">
        <item x="53"/>
        <item x="37"/>
        <item x="116"/>
        <item x="152"/>
        <item x="145"/>
        <item x="74"/>
        <item x="13"/>
        <item x="86"/>
        <item x="113"/>
        <item x="239"/>
        <item x="128"/>
        <item x="327"/>
        <item x="249"/>
        <item x="36"/>
        <item x="221"/>
        <item x="52"/>
        <item x="213"/>
        <item x="104"/>
        <item x="181"/>
        <item x="263"/>
        <item x="229"/>
        <item x="65"/>
        <item x="95"/>
        <item x="33"/>
        <item x="196"/>
        <item x="130"/>
        <item x="72"/>
        <item x="274"/>
        <item x="18"/>
        <item x="283"/>
        <item x="102"/>
        <item x="30"/>
        <item x="155"/>
        <item x="17"/>
        <item x="88"/>
        <item x="35"/>
        <item x="172"/>
        <item x="265"/>
        <item x="100"/>
        <item x="334"/>
        <item x="206"/>
        <item x="246"/>
        <item x="70"/>
        <item x="114"/>
        <item x="222"/>
        <item x="132"/>
        <item x="71"/>
        <item x="211"/>
        <item x="32"/>
        <item x="115"/>
        <item x="273"/>
        <item x="297"/>
        <item x="51"/>
        <item x="129"/>
        <item x="54"/>
        <item x="34"/>
        <item x="146"/>
        <item x="85"/>
        <item x="230"/>
        <item x="339"/>
        <item x="160"/>
        <item x="15"/>
        <item x="131"/>
        <item x="171"/>
        <item x="197"/>
        <item x="336"/>
        <item x="185"/>
        <item x="87"/>
        <item x="29"/>
        <item x="48"/>
        <item x="12"/>
        <item x="205"/>
        <item x="250"/>
        <item x="103"/>
        <item x="161"/>
        <item x="264"/>
        <item x="67"/>
        <item x="14"/>
        <item x="286"/>
        <item x="99"/>
        <item x="68"/>
        <item x="55"/>
        <item x="112"/>
        <item x="343"/>
        <item x="154"/>
        <item x="143"/>
        <item x="73"/>
        <item x="101"/>
        <item x="69"/>
        <item x="84"/>
        <item x="169"/>
        <item x="139"/>
        <item x="261"/>
        <item x="16"/>
        <item x="326"/>
        <item x="227"/>
        <item x="338"/>
        <item x="271"/>
        <item x="158"/>
        <item x="207"/>
        <item x="8"/>
        <item x="248"/>
        <item x="238"/>
        <item x="11"/>
        <item x="141"/>
        <item x="26"/>
        <item x="64"/>
        <item x="120"/>
        <item x="46"/>
        <item x="255"/>
        <item x="318"/>
        <item x="262"/>
        <item x="98"/>
        <item x="157"/>
        <item x="215"/>
        <item x="309"/>
        <item x="142"/>
        <item x="125"/>
        <item x="170"/>
        <item x="28"/>
        <item x="278"/>
        <item x="144"/>
        <item x="83"/>
        <item x="298"/>
        <item x="27"/>
        <item x="66"/>
        <item x="156"/>
        <item x="127"/>
        <item x="180"/>
        <item x="260"/>
        <item x="202"/>
        <item x="247"/>
        <item x="45"/>
        <item x="168"/>
        <item x="10"/>
        <item x="126"/>
        <item x="342"/>
        <item x="150"/>
        <item x="50"/>
        <item x="189"/>
        <item x="31"/>
        <item x="319"/>
        <item x="272"/>
        <item x="97"/>
        <item x="6"/>
        <item x="214"/>
        <item x="296"/>
        <item x="198"/>
        <item x="285"/>
        <item x="140"/>
        <item x="323"/>
        <item x="159"/>
        <item x="337"/>
        <item x="44"/>
        <item x="184"/>
        <item x="49"/>
        <item x="137"/>
        <item x="111"/>
        <item x="204"/>
        <item x="7"/>
        <item x="244"/>
        <item x="153"/>
        <item x="178"/>
        <item x="47"/>
        <item x="270"/>
        <item x="96"/>
        <item x="291"/>
        <item x="228"/>
        <item x="9"/>
        <item x="167"/>
        <item x="92"/>
        <item x="317"/>
        <item x="25"/>
        <item x="80"/>
        <item x="325"/>
        <item x="332"/>
        <item x="63"/>
        <item x="341"/>
        <item x="79"/>
        <item x="195"/>
        <item x="5"/>
        <item x="245"/>
        <item x="287"/>
        <item x="237"/>
        <item x="179"/>
        <item x="138"/>
        <item x="254"/>
        <item x="316"/>
        <item x="226"/>
        <item x="335"/>
        <item x="81"/>
        <item x="231"/>
        <item x="94"/>
        <item x="269"/>
        <item x="40"/>
        <item x="124"/>
        <item x="295"/>
        <item x="203"/>
        <item x="82"/>
        <item x="242"/>
        <item x="259"/>
        <item x="311"/>
        <item x="151"/>
        <item x="192"/>
        <item x="329"/>
        <item x="62"/>
        <item x="324"/>
        <item x="43"/>
        <item x="176"/>
        <item x="218"/>
        <item x="110"/>
        <item x="123"/>
        <item x="284"/>
        <item x="24"/>
        <item x="212"/>
        <item x="308"/>
        <item x="136"/>
        <item x="61"/>
        <item x="122"/>
        <item x="322"/>
        <item x="93"/>
        <item x="220"/>
        <item x="346"/>
        <item x="253"/>
        <item x="4"/>
        <item x="236"/>
        <item x="315"/>
        <item x="193"/>
        <item x="177"/>
        <item x="209"/>
        <item x="243"/>
        <item x="166"/>
        <item x="78"/>
        <item x="109"/>
        <item x="340"/>
        <item x="321"/>
        <item x="2"/>
        <item x="290"/>
        <item x="188"/>
        <item x="277"/>
        <item x="164"/>
        <item x="175"/>
        <item x="194"/>
        <item x="22"/>
        <item x="235"/>
        <item x="23"/>
        <item x="280"/>
        <item x="121"/>
        <item x="42"/>
        <item x="41"/>
        <item x="165"/>
        <item x="57"/>
        <item x="234"/>
        <item x="210"/>
        <item x="276"/>
        <item x="333"/>
        <item x="268"/>
        <item x="191"/>
        <item x="225"/>
        <item x="294"/>
        <item x="3"/>
        <item x="306"/>
        <item x="21"/>
        <item x="59"/>
        <item x="77"/>
        <item x="91"/>
        <item x="190"/>
        <item x="314"/>
        <item x="60"/>
        <item x="163"/>
        <item x="258"/>
        <item x="183"/>
        <item x="149"/>
        <item x="39"/>
        <item x="257"/>
        <item x="304"/>
        <item x="119"/>
        <item x="224"/>
        <item x="108"/>
        <item x="301"/>
        <item x="107"/>
        <item x="1"/>
        <item x="208"/>
        <item x="187"/>
        <item x="293"/>
        <item x="58"/>
        <item x="106"/>
        <item x="174"/>
        <item x="312"/>
        <item x="135"/>
        <item x="282"/>
        <item x="275"/>
        <item x="90"/>
        <item x="241"/>
        <item x="252"/>
        <item x="173"/>
        <item x="19"/>
        <item x="216"/>
        <item x="233"/>
        <item x="307"/>
        <item x="162"/>
        <item x="148"/>
        <item x="134"/>
        <item x="281"/>
        <item x="105"/>
        <item x="289"/>
        <item x="320"/>
        <item x="201"/>
        <item x="240"/>
        <item x="133"/>
        <item x="345"/>
        <item x="313"/>
        <item x="300"/>
        <item x="200"/>
        <item x="76"/>
        <item x="303"/>
        <item x="232"/>
        <item x="267"/>
        <item x="75"/>
        <item x="20"/>
        <item x="310"/>
        <item x="56"/>
        <item x="0"/>
        <item x="186"/>
        <item x="219"/>
        <item x="147"/>
        <item x="331"/>
        <item x="199"/>
        <item x="344"/>
        <item x="223"/>
        <item x="118"/>
        <item x="38"/>
        <item x="89"/>
        <item x="292"/>
        <item x="279"/>
        <item x="302"/>
        <item x="217"/>
        <item x="266"/>
        <item x="330"/>
        <item x="305"/>
        <item x="288"/>
        <item x="256"/>
        <item x="328"/>
        <item x="182"/>
        <item x="251"/>
        <item x="117"/>
        <item x="299"/>
      </items>
    </pivotField>
    <pivotField dataField="1" showAll="0" defaultSubtotal="0">
      <items count="72">
        <item x="58"/>
        <item x="60"/>
        <item x="62"/>
        <item x="61"/>
        <item x="59"/>
        <item x="40"/>
        <item x="39"/>
        <item x="43"/>
        <item x="37"/>
        <item x="63"/>
        <item x="21"/>
        <item x="64"/>
        <item x="68"/>
        <item x="23"/>
        <item x="45"/>
        <item x="70"/>
        <item x="67"/>
        <item x="66"/>
        <item x="56"/>
        <item x="69"/>
        <item x="41"/>
        <item x="71"/>
        <item x="22"/>
        <item x="42"/>
        <item x="25"/>
        <item x="52"/>
        <item x="36"/>
        <item x="65"/>
        <item x="1"/>
        <item x="54"/>
        <item x="48"/>
        <item x="20"/>
        <item x="27"/>
        <item x="50"/>
        <item x="46"/>
        <item x="3"/>
        <item x="24"/>
        <item x="9"/>
        <item x="49"/>
        <item x="44"/>
        <item x="55"/>
        <item x="32"/>
        <item x="57"/>
        <item x="26"/>
        <item x="47"/>
        <item x="30"/>
        <item x="33"/>
        <item x="28"/>
        <item x="38"/>
        <item x="4"/>
        <item x="34"/>
        <item x="31"/>
        <item x="35"/>
        <item x="29"/>
        <item x="7"/>
        <item x="53"/>
        <item x="51"/>
        <item x="19"/>
        <item x="5"/>
        <item x="0"/>
        <item x="14"/>
        <item x="6"/>
        <item x="10"/>
        <item x="15"/>
        <item x="12"/>
        <item x="18"/>
        <item x="11"/>
        <item x="16"/>
        <item x="17"/>
        <item x="8"/>
        <item x="2"/>
        <item x="13"/>
      </items>
    </pivotField>
    <pivotField dataField="1" showAll="0" defaultSubtotal="0">
      <items count="236">
        <item x="69"/>
        <item x="78"/>
        <item x="53"/>
        <item x="109"/>
        <item x="98"/>
        <item x="1"/>
        <item x="39"/>
        <item x="21"/>
        <item x="3"/>
        <item x="81"/>
        <item x="9"/>
        <item x="55"/>
        <item x="44"/>
        <item x="23"/>
        <item x="37"/>
        <item x="56"/>
        <item x="77"/>
        <item x="57"/>
        <item x="203"/>
        <item x="4"/>
        <item x="108"/>
        <item x="84"/>
        <item x="67"/>
        <item x="103"/>
        <item x="22"/>
        <item x="7"/>
        <item x="54"/>
        <item x="25"/>
        <item x="46"/>
        <item x="180"/>
        <item x="73"/>
        <item x="220"/>
        <item x="172"/>
        <item x="5"/>
        <item x="113"/>
        <item x="89"/>
        <item x="76"/>
        <item x="58"/>
        <item x="20"/>
        <item x="151"/>
        <item x="205"/>
        <item x="27"/>
        <item x="0"/>
        <item x="40"/>
        <item x="64"/>
        <item x="14"/>
        <item x="6"/>
        <item x="61"/>
        <item x="170"/>
        <item x="232"/>
        <item x="10"/>
        <item x="24"/>
        <item x="41"/>
        <item x="86"/>
        <item x="184"/>
        <item x="201"/>
        <item x="123"/>
        <item x="97"/>
        <item x="51"/>
        <item x="42"/>
        <item x="115"/>
        <item x="95"/>
        <item x="15"/>
        <item x="63"/>
        <item x="111"/>
        <item x="32"/>
        <item x="36"/>
        <item x="227"/>
        <item x="178"/>
        <item x="70"/>
        <item x="202"/>
        <item x="26"/>
        <item x="175"/>
        <item x="47"/>
        <item x="65"/>
        <item x="105"/>
        <item x="79"/>
        <item x="12"/>
        <item x="18"/>
        <item x="66"/>
        <item x="30"/>
        <item x="124"/>
        <item x="49"/>
        <item x="43"/>
        <item x="210"/>
        <item x="33"/>
        <item x="96"/>
        <item x="106"/>
        <item x="28"/>
        <item x="11"/>
        <item x="161"/>
        <item x="120"/>
        <item x="62"/>
        <item x="16"/>
        <item x="157"/>
        <item x="94"/>
        <item x="155"/>
        <item x="17"/>
        <item x="204"/>
        <item x="195"/>
        <item x="59"/>
        <item x="8"/>
        <item x="34"/>
        <item x="218"/>
        <item x="133"/>
        <item x="31"/>
        <item x="68"/>
        <item x="35"/>
        <item x="228"/>
        <item x="181"/>
        <item x="165"/>
        <item x="72"/>
        <item x="91"/>
        <item x="167"/>
        <item x="29"/>
        <item x="100"/>
        <item x="234"/>
        <item x="173"/>
        <item x="50"/>
        <item x="87"/>
        <item x="186"/>
        <item x="200"/>
        <item x="122"/>
        <item x="102"/>
        <item x="45"/>
        <item x="92"/>
        <item x="85"/>
        <item x="71"/>
        <item x="119"/>
        <item x="191"/>
        <item x="80"/>
        <item x="90"/>
        <item x="48"/>
        <item x="143"/>
        <item x="104"/>
        <item x="226"/>
        <item x="182"/>
        <item x="88"/>
        <item x="223"/>
        <item x="2"/>
        <item x="199"/>
        <item x="117"/>
        <item x="101"/>
        <item x="138"/>
        <item x="174"/>
        <item x="60"/>
        <item x="13"/>
        <item x="93"/>
        <item x="83"/>
        <item x="164"/>
        <item x="19"/>
        <item x="74"/>
        <item x="194"/>
        <item x="38"/>
        <item x="110"/>
        <item x="52"/>
        <item x="230"/>
        <item x="207"/>
        <item x="188"/>
        <item x="185"/>
        <item x="229"/>
        <item x="162"/>
        <item x="75"/>
        <item x="112"/>
        <item x="222"/>
        <item x="156"/>
        <item x="213"/>
        <item x="176"/>
        <item x="150"/>
        <item x="208"/>
        <item x="148"/>
        <item x="107"/>
        <item x="140"/>
        <item x="132"/>
        <item x="141"/>
        <item x="82"/>
        <item x="128"/>
        <item x="118"/>
        <item x="206"/>
        <item x="171"/>
        <item x="221"/>
        <item x="233"/>
        <item x="192"/>
        <item x="114"/>
        <item x="152"/>
        <item x="197"/>
        <item x="126"/>
        <item x="179"/>
        <item x="219"/>
        <item x="212"/>
        <item x="209"/>
        <item x="193"/>
        <item x="198"/>
        <item x="163"/>
        <item x="169"/>
        <item x="146"/>
        <item x="154"/>
        <item x="217"/>
        <item x="136"/>
        <item x="99"/>
        <item x="214"/>
        <item x="225"/>
        <item x="166"/>
        <item x="125"/>
        <item x="189"/>
        <item x="144"/>
        <item x="139"/>
        <item x="183"/>
        <item x="224"/>
        <item x="196"/>
        <item x="116"/>
        <item x="159"/>
        <item x="153"/>
        <item x="168"/>
        <item x="149"/>
        <item x="137"/>
        <item x="145"/>
        <item x="121"/>
        <item x="190"/>
        <item x="127"/>
        <item x="177"/>
        <item x="235"/>
        <item x="158"/>
        <item x="142"/>
        <item x="130"/>
        <item x="135"/>
        <item x="211"/>
        <item x="216"/>
        <item x="134"/>
        <item x="231"/>
        <item x="160"/>
        <item x="129"/>
        <item x="147"/>
        <item x="131"/>
        <item x="187"/>
        <item x="215"/>
      </items>
    </pivotField>
    <pivotField dataField="1" showAll="0" defaultSubtotal="0">
      <items count="4">
        <item x="0"/>
        <item x="2"/>
        <item x="1"/>
        <item x="3"/>
      </items>
    </pivotField>
  </pivotFields>
  <rowFields count="3">
    <field x="2"/>
    <field x="6"/>
    <field x="5"/>
  </rowFields>
  <rowItems count="1128">
    <i>
      <x/>
    </i>
    <i r="1">
      <x/>
      <x v="105"/>
    </i>
    <i r="1">
      <x v="1"/>
      <x v="104"/>
    </i>
    <i r="1">
      <x v="2"/>
      <x v="80"/>
    </i>
    <i r="1">
      <x v="3"/>
      <x v="99"/>
    </i>
    <i r="1">
      <x v="4"/>
      <x v="98"/>
    </i>
    <i r="1">
      <x v="5"/>
      <x v="95"/>
    </i>
    <i r="1">
      <x v="6"/>
      <x v="126"/>
    </i>
    <i r="1">
      <x v="7"/>
      <x v="115"/>
    </i>
    <i r="1">
      <x v="8"/>
      <x v="3"/>
    </i>
    <i r="1">
      <x v="9"/>
      <x v="117"/>
    </i>
    <i r="1">
      <x v="10"/>
      <x v="63"/>
    </i>
    <i r="1">
      <x v="11"/>
      <x v="75"/>
    </i>
    <i r="1">
      <x v="12"/>
      <x v="64"/>
    </i>
    <i r="1">
      <x v="13"/>
      <x v="1"/>
    </i>
    <i r="1">
      <x v="14"/>
      <x v="62"/>
    </i>
    <i r="1">
      <x v="15"/>
      <x v="103"/>
    </i>
    <i r="1">
      <x v="16"/>
      <x v="94"/>
    </i>
    <i r="1">
      <x v="17"/>
      <x v="71"/>
    </i>
    <i r="1">
      <x v="18"/>
      <x v="13"/>
    </i>
    <i r="1">
      <x v="19"/>
      <x v="69"/>
    </i>
    <i t="blank">
      <x/>
    </i>
    <i>
      <x v="1"/>
    </i>
    <i r="1">
      <x/>
      <x v="80"/>
    </i>
    <i r="1">
      <x v="1"/>
      <x v="105"/>
    </i>
    <i r="1">
      <x v="2"/>
      <x v="104"/>
    </i>
    <i r="1">
      <x v="3"/>
      <x v="98"/>
    </i>
    <i r="1">
      <x v="4"/>
      <x v="99"/>
    </i>
    <i r="1">
      <x v="5"/>
      <x v="95"/>
    </i>
    <i r="1">
      <x v="6"/>
      <x v="115"/>
    </i>
    <i r="1">
      <x v="7"/>
      <x v="75"/>
    </i>
    <i r="1">
      <x v="8"/>
      <x v="63"/>
    </i>
    <i r="1">
      <x v="9"/>
      <x v="126"/>
    </i>
    <i r="1">
      <x v="10"/>
      <x v="3"/>
    </i>
    <i r="1">
      <x v="11"/>
      <x v="87"/>
    </i>
    <i r="1">
      <x v="12"/>
      <x v="117"/>
    </i>
    <i r="1">
      <x v="13"/>
      <x v="103"/>
    </i>
    <i r="1">
      <x v="14"/>
      <x v="14"/>
    </i>
    <i r="1">
      <x v="15"/>
      <x v="62"/>
    </i>
    <i r="1">
      <x v="16"/>
      <x v="54"/>
    </i>
    <i r="1">
      <x v="17"/>
      <x v="69"/>
    </i>
    <i r="1">
      <x v="18"/>
      <x v="79"/>
    </i>
    <i r="1">
      <x v="19"/>
      <x v="1"/>
    </i>
    <i t="blank">
      <x v="1"/>
    </i>
    <i>
      <x v="2"/>
    </i>
    <i r="1">
      <x/>
      <x v="105"/>
    </i>
    <i r="1">
      <x v="1"/>
      <x v="104"/>
    </i>
    <i r="1">
      <x v="2"/>
      <x v="80"/>
    </i>
    <i r="1">
      <x v="3"/>
      <x v="98"/>
    </i>
    <i r="1">
      <x v="4"/>
      <x v="99"/>
    </i>
    <i r="1">
      <x v="5"/>
      <x v="95"/>
    </i>
    <i r="1">
      <x v="6"/>
      <x v="115"/>
    </i>
    <i r="1">
      <x v="7"/>
      <x v="63"/>
    </i>
    <i r="1">
      <x v="8"/>
      <x v="75"/>
    </i>
    <i r="1">
      <x v="9"/>
      <x v="117"/>
    </i>
    <i r="1">
      <x v="10"/>
      <x v="64"/>
    </i>
    <i r="1">
      <x v="11"/>
      <x v="100"/>
    </i>
    <i r="1">
      <x v="12"/>
      <x v="126"/>
    </i>
    <i r="1">
      <x v="13"/>
      <x v="62"/>
    </i>
    <i r="1">
      <x v="14"/>
      <x v="3"/>
    </i>
    <i r="2">
      <x v="79"/>
    </i>
    <i r="1">
      <x v="16"/>
      <x v="121"/>
    </i>
    <i r="1">
      <x v="17"/>
      <x v="103"/>
    </i>
    <i r="1">
      <x v="18"/>
      <x v="69"/>
    </i>
    <i r="1">
      <x v="19"/>
      <x v="94"/>
    </i>
    <i t="blank">
      <x v="2"/>
    </i>
    <i>
      <x v="3"/>
    </i>
    <i r="1">
      <x/>
      <x v="105"/>
    </i>
    <i r="1">
      <x v="1"/>
      <x v="80"/>
    </i>
    <i r="1">
      <x v="2"/>
      <x v="104"/>
    </i>
    <i r="1">
      <x v="3"/>
      <x v="98"/>
    </i>
    <i r="1">
      <x v="4"/>
      <x v="99"/>
    </i>
    <i r="1">
      <x v="5"/>
      <x v="115"/>
    </i>
    <i r="1">
      <x v="6"/>
      <x v="117"/>
    </i>
    <i r="1">
      <x v="7"/>
      <x v="95"/>
    </i>
    <i r="1">
      <x v="8"/>
      <x v="75"/>
    </i>
    <i r="1">
      <x v="9"/>
      <x v="79"/>
    </i>
    <i r="1">
      <x v="10"/>
      <x v="63"/>
    </i>
    <i r="1">
      <x v="11"/>
      <x v="64"/>
    </i>
    <i r="1">
      <x v="12"/>
      <x v="103"/>
    </i>
    <i r="1">
      <x v="13"/>
      <x v="126"/>
    </i>
    <i r="1">
      <x v="14"/>
      <x v="69"/>
    </i>
    <i r="1">
      <x v="15"/>
      <x v="54"/>
    </i>
    <i r="1">
      <x v="16"/>
      <x v="3"/>
    </i>
    <i r="2">
      <x v="81"/>
    </i>
    <i r="1">
      <x v="18"/>
      <x v="13"/>
    </i>
    <i r="2">
      <x v="78"/>
    </i>
    <i t="blank">
      <x v="3"/>
    </i>
    <i>
      <x v="4"/>
    </i>
    <i r="1">
      <x/>
      <x v="99"/>
    </i>
    <i r="1">
      <x v="1"/>
      <x v="105"/>
    </i>
    <i r="1">
      <x v="2"/>
      <x v="104"/>
    </i>
    <i r="1">
      <x v="3"/>
      <x v="80"/>
    </i>
    <i r="1">
      <x v="4"/>
      <x v="126"/>
    </i>
    <i r="1">
      <x v="5"/>
      <x v="3"/>
    </i>
    <i r="2">
      <x v="98"/>
    </i>
    <i r="2">
      <x v="117"/>
    </i>
    <i r="1">
      <x v="8"/>
      <x v="64"/>
    </i>
    <i r="2">
      <x v="75"/>
    </i>
    <i r="2">
      <x v="95"/>
    </i>
    <i r="1">
      <x v="11"/>
      <x v="103"/>
    </i>
    <i r="1">
      <x v="12"/>
      <x v="100"/>
    </i>
    <i r="1">
      <x v="13"/>
      <x v="62"/>
    </i>
    <i r="2">
      <x v="94"/>
    </i>
    <i r="1">
      <x v="15"/>
      <x v="63"/>
    </i>
    <i r="1">
      <x v="16"/>
      <x v="1"/>
    </i>
    <i r="2">
      <x v="79"/>
    </i>
    <i r="1">
      <x v="18"/>
      <x v="9"/>
    </i>
    <i r="2">
      <x v="10"/>
    </i>
    <i r="2">
      <x v="53"/>
    </i>
    <i r="2">
      <x v="71"/>
    </i>
    <i r="2">
      <x v="90"/>
    </i>
    <i t="blank">
      <x v="4"/>
    </i>
    <i>
      <x v="5"/>
    </i>
    <i r="1">
      <x/>
      <x v="105"/>
    </i>
    <i r="1">
      <x v="1"/>
      <x v="99"/>
    </i>
    <i r="1">
      <x v="2"/>
      <x v="104"/>
    </i>
    <i r="1">
      <x v="3"/>
      <x v="126"/>
    </i>
    <i r="1">
      <x v="4"/>
      <x v="80"/>
    </i>
    <i r="2">
      <x v="98"/>
    </i>
    <i r="1">
      <x v="6"/>
      <x v="95"/>
    </i>
    <i r="1">
      <x v="7"/>
      <x v="1"/>
    </i>
    <i r="2">
      <x v="117"/>
    </i>
    <i r="1">
      <x v="9"/>
      <x v="71"/>
    </i>
    <i r="1">
      <x v="10"/>
      <x v="115"/>
    </i>
    <i r="1">
      <x v="11"/>
      <x v="63"/>
    </i>
    <i r="1">
      <x v="12"/>
      <x v="3"/>
    </i>
    <i r="1">
      <x v="13"/>
      <x v="54"/>
    </i>
    <i r="2">
      <x v="64"/>
    </i>
    <i r="1">
      <x v="15"/>
      <x v="62"/>
    </i>
    <i r="2">
      <x v="69"/>
    </i>
    <i r="2">
      <x v="75"/>
    </i>
    <i r="1">
      <x v="18"/>
      <x v="103"/>
    </i>
    <i r="1">
      <x v="19"/>
      <x v="13"/>
    </i>
    <i t="blank">
      <x v="5"/>
    </i>
    <i>
      <x v="6"/>
    </i>
    <i r="1">
      <x/>
      <x v="105"/>
    </i>
    <i r="1">
      <x v="1"/>
      <x v="80"/>
    </i>
    <i r="1">
      <x v="2"/>
      <x v="104"/>
    </i>
    <i r="1">
      <x v="3"/>
      <x v="99"/>
    </i>
    <i r="1">
      <x v="4"/>
      <x v="117"/>
    </i>
    <i r="1">
      <x v="5"/>
      <x v="98"/>
    </i>
    <i r="1">
      <x v="6"/>
      <x v="95"/>
    </i>
    <i r="1">
      <x v="7"/>
      <x v="94"/>
    </i>
    <i r="2">
      <x v="115"/>
    </i>
    <i r="2">
      <x v="126"/>
    </i>
    <i r="1">
      <x v="10"/>
      <x v="3"/>
    </i>
    <i r="2">
      <x v="64"/>
    </i>
    <i r="1">
      <x v="12"/>
      <x v="75"/>
    </i>
    <i r="1">
      <x v="13"/>
      <x v="63"/>
    </i>
    <i r="1">
      <x v="14"/>
      <x v="1"/>
    </i>
    <i r="1">
      <x v="15"/>
      <x v="103"/>
    </i>
    <i r="1">
      <x v="16"/>
      <x v="87"/>
    </i>
    <i r="1">
      <x v="17"/>
      <x v="69"/>
    </i>
    <i r="2">
      <x v="100"/>
    </i>
    <i r="1">
      <x v="19"/>
      <x v="54"/>
    </i>
    <i r="2">
      <x v="78"/>
    </i>
    <i r="2">
      <x v="79"/>
    </i>
    <i t="blank">
      <x v="6"/>
    </i>
    <i>
      <x v="7"/>
    </i>
    <i r="1">
      <x/>
      <x v="99"/>
    </i>
    <i r="1">
      <x v="1"/>
      <x v="105"/>
    </i>
    <i r="1">
      <x v="2"/>
      <x v="104"/>
    </i>
    <i r="1">
      <x v="3"/>
      <x v="80"/>
    </i>
    <i r="2">
      <x v="98"/>
    </i>
    <i r="1">
      <x v="5"/>
      <x v="115"/>
    </i>
    <i r="1">
      <x v="6"/>
      <x v="95"/>
    </i>
    <i r="1">
      <x v="7"/>
      <x v="117"/>
    </i>
    <i r="1">
      <x v="8"/>
      <x v="126"/>
    </i>
    <i r="1">
      <x v="9"/>
      <x v="3"/>
    </i>
    <i r="1">
      <x v="10"/>
      <x v="75"/>
    </i>
    <i r="1">
      <x v="11"/>
      <x v="87"/>
    </i>
    <i r="2">
      <x v="94"/>
    </i>
    <i r="1">
      <x v="13"/>
      <x v="1"/>
    </i>
    <i r="2">
      <x v="114"/>
    </i>
    <i r="1">
      <x v="15"/>
      <x v="103"/>
    </i>
    <i r="1">
      <x v="16"/>
      <x v="13"/>
    </i>
    <i r="2">
      <x v="78"/>
    </i>
    <i r="1">
      <x v="18"/>
      <x v="62"/>
    </i>
    <i r="2">
      <x v="63"/>
    </i>
    <i r="2">
      <x v="64"/>
    </i>
    <i t="blank">
      <x v="7"/>
    </i>
    <i>
      <x v="8"/>
    </i>
    <i r="1">
      <x/>
      <x v="105"/>
    </i>
    <i r="1">
      <x v="1"/>
      <x v="99"/>
    </i>
    <i r="1">
      <x v="2"/>
      <x v="104"/>
    </i>
    <i r="1">
      <x v="3"/>
      <x v="80"/>
    </i>
    <i r="1">
      <x v="4"/>
      <x v="98"/>
    </i>
    <i r="1">
      <x v="5"/>
      <x v="115"/>
    </i>
    <i r="1">
      <x v="6"/>
      <x v="3"/>
    </i>
    <i r="2">
      <x v="95"/>
    </i>
    <i r="1">
      <x v="8"/>
      <x v="75"/>
    </i>
    <i r="1">
      <x v="9"/>
      <x v="117"/>
    </i>
    <i r="1">
      <x v="10"/>
      <x v="63"/>
    </i>
    <i r="2">
      <x v="126"/>
    </i>
    <i r="1">
      <x v="12"/>
      <x v="13"/>
    </i>
    <i r="2">
      <x v="90"/>
    </i>
    <i r="1">
      <x v="14"/>
      <x v="94"/>
    </i>
    <i r="1">
      <x v="15"/>
      <x v="66"/>
    </i>
    <i r="2">
      <x v="71"/>
    </i>
    <i r="2">
      <x v="114"/>
    </i>
    <i r="1">
      <x v="18"/>
      <x v="64"/>
    </i>
    <i r="1">
      <x v="19"/>
      <x v="54"/>
    </i>
    <i t="blank">
      <x v="8"/>
    </i>
    <i>
      <x v="9"/>
    </i>
    <i r="1">
      <x/>
      <x v="104"/>
    </i>
    <i r="1">
      <x v="1"/>
      <x v="105"/>
    </i>
    <i r="1">
      <x v="2"/>
      <x v="126"/>
    </i>
    <i r="1">
      <x v="3"/>
      <x v="71"/>
    </i>
    <i r="1">
      <x v="4"/>
      <x v="3"/>
    </i>
    <i r="1">
      <x v="5"/>
      <x v="1"/>
    </i>
    <i r="2">
      <x v="64"/>
    </i>
    <i r="1">
      <x v="7"/>
      <x v="80"/>
    </i>
    <i r="1">
      <x v="8"/>
      <x v="54"/>
    </i>
    <i r="2">
      <x v="115"/>
    </i>
    <i r="2">
      <x v="117"/>
    </i>
    <i r="1">
      <x v="11"/>
      <x v="13"/>
    </i>
    <i r="2">
      <x v="61"/>
    </i>
    <i r="2">
      <x v="62"/>
    </i>
    <i r="2">
      <x v="75"/>
    </i>
    <i r="2">
      <x v="98"/>
    </i>
    <i r="1">
      <x v="16"/>
      <x v="70"/>
    </i>
    <i r="2">
      <x v="94"/>
    </i>
    <i r="2">
      <x v="95"/>
    </i>
    <i r="1">
      <x v="19"/>
      <x v="2"/>
    </i>
    <i r="2">
      <x v="9"/>
    </i>
    <i r="2">
      <x v="63"/>
    </i>
    <i t="blank">
      <x v="9"/>
    </i>
    <i>
      <x v="10"/>
    </i>
    <i r="1">
      <x/>
      <x v="105"/>
    </i>
    <i r="1">
      <x v="1"/>
      <x v="99"/>
    </i>
    <i r="1">
      <x v="2"/>
      <x v="3"/>
    </i>
    <i r="1">
      <x v="3"/>
      <x v="104"/>
    </i>
    <i r="1">
      <x v="4"/>
      <x v="98"/>
    </i>
    <i r="1">
      <x v="5"/>
      <x v="1"/>
    </i>
    <i r="1">
      <x v="6"/>
      <x v="64"/>
    </i>
    <i r="2">
      <x v="126"/>
    </i>
    <i r="1">
      <x v="8"/>
      <x v="80"/>
    </i>
    <i r="1">
      <x v="9"/>
      <x v="63"/>
    </i>
    <i r="2">
      <x v="69"/>
    </i>
    <i r="1">
      <x v="11"/>
      <x v="8"/>
    </i>
    <i r="2">
      <x v="9"/>
    </i>
    <i r="2">
      <x v="66"/>
    </i>
    <i r="2">
      <x v="71"/>
    </i>
    <i r="2">
      <x v="103"/>
    </i>
    <i r="2">
      <x v="117"/>
    </i>
    <i r="1">
      <x v="17"/>
      <x v="75"/>
    </i>
    <i r="1">
      <x v="18"/>
      <x v="12"/>
    </i>
    <i r="2">
      <x v="13"/>
    </i>
    <i r="2">
      <x v="62"/>
    </i>
    <i r="2">
      <x v="70"/>
    </i>
    <i t="blank">
      <x v="10"/>
    </i>
    <i>
      <x v="11"/>
    </i>
    <i r="1">
      <x/>
      <x v="105"/>
    </i>
    <i r="1">
      <x v="1"/>
      <x v="104"/>
    </i>
    <i r="1">
      <x v="2"/>
      <x v="60"/>
    </i>
    <i r="1">
      <x v="3"/>
      <x v="3"/>
    </i>
    <i r="2">
      <x v="94"/>
    </i>
    <i r="1">
      <x v="5"/>
      <x v="61"/>
    </i>
    <i r="2">
      <x v="62"/>
    </i>
    <i r="2">
      <x v="95"/>
    </i>
    <i r="2">
      <x v="99"/>
    </i>
    <i r="1">
      <x v="9"/>
      <x v="57"/>
    </i>
    <i r="2">
      <x v="66"/>
    </i>
    <i r="2">
      <x v="126"/>
    </i>
    <i r="1">
      <x v="12"/>
      <x v="69"/>
    </i>
    <i r="2">
      <x v="109"/>
    </i>
    <i r="1">
      <x v="14"/>
      <x v="2"/>
    </i>
    <i r="2">
      <x v="13"/>
    </i>
    <i r="2">
      <x v="75"/>
    </i>
    <i r="1">
      <x v="17"/>
      <x v="1"/>
    </i>
    <i r="2">
      <x v="32"/>
    </i>
    <i r="2">
      <x v="41"/>
    </i>
    <i r="2">
      <x v="46"/>
    </i>
    <i r="2">
      <x v="63"/>
    </i>
    <i r="2">
      <x v="98"/>
    </i>
    <i r="2">
      <x v="100"/>
    </i>
    <i r="2">
      <x v="103"/>
    </i>
    <i r="2">
      <x v="122"/>
    </i>
    <i r="2">
      <x v="127"/>
    </i>
    <i t="blank">
      <x v="11"/>
    </i>
    <i>
      <x v="12"/>
    </i>
    <i r="1">
      <x/>
      <x v="104"/>
    </i>
    <i r="1">
      <x v="1"/>
      <x v="3"/>
    </i>
    <i r="1">
      <x v="2"/>
      <x v="124"/>
    </i>
    <i r="1">
      <x v="3"/>
      <x v="105"/>
    </i>
    <i r="1">
      <x v="4"/>
      <x v="10"/>
    </i>
    <i r="2">
      <x v="48"/>
    </i>
    <i r="2">
      <x v="57"/>
    </i>
    <i r="2">
      <x v="66"/>
    </i>
    <i r="2">
      <x v="69"/>
    </i>
    <i r="2">
      <x v="94"/>
    </i>
    <i r="2">
      <x v="126"/>
    </i>
    <i r="1">
      <x v="11"/>
      <x v="2"/>
    </i>
    <i r="2">
      <x v="14"/>
    </i>
    <i r="2">
      <x v="61"/>
    </i>
    <i r="2">
      <x v="74"/>
    </i>
    <i r="2">
      <x v="95"/>
    </i>
    <i r="2">
      <x v="98"/>
    </i>
    <i r="2">
      <x v="99"/>
    </i>
    <i r="2">
      <x v="102"/>
    </i>
    <i r="1">
      <x v="19"/>
      <x v="7"/>
    </i>
    <i r="2">
      <x v="8"/>
    </i>
    <i r="2">
      <x v="9"/>
    </i>
    <i r="2">
      <x v="11"/>
    </i>
    <i r="2">
      <x v="13"/>
    </i>
    <i r="2">
      <x v="18"/>
    </i>
    <i r="2">
      <x v="19"/>
    </i>
    <i r="2">
      <x v="20"/>
    </i>
    <i r="2">
      <x v="27"/>
    </i>
    <i r="2">
      <x v="30"/>
    </i>
    <i r="2">
      <x v="34"/>
    </i>
    <i r="2">
      <x v="35"/>
    </i>
    <i r="2">
      <x v="41"/>
    </i>
    <i r="2">
      <x v="58"/>
    </i>
    <i r="2">
      <x v="59"/>
    </i>
    <i r="2">
      <x v="60"/>
    </i>
    <i r="2">
      <x v="63"/>
    </i>
    <i r="2">
      <x v="64"/>
    </i>
    <i r="2">
      <x v="65"/>
    </i>
    <i r="2">
      <x v="67"/>
    </i>
    <i r="2">
      <x v="70"/>
    </i>
    <i r="2">
      <x v="72"/>
    </i>
    <i r="2">
      <x v="73"/>
    </i>
    <i r="2">
      <x v="77"/>
    </i>
    <i r="2">
      <x v="88"/>
    </i>
    <i r="2">
      <x v="90"/>
    </i>
    <i r="2">
      <x v="96"/>
    </i>
    <i r="2">
      <x v="100"/>
    </i>
    <i r="2">
      <x v="107"/>
    </i>
    <i r="2">
      <x v="108"/>
    </i>
    <i r="2">
      <x v="112"/>
    </i>
    <i r="2">
      <x v="118"/>
    </i>
    <i r="2">
      <x v="121"/>
    </i>
    <i t="blank">
      <x v="12"/>
    </i>
    <i>
      <x v="13"/>
    </i>
    <i r="1">
      <x/>
      <x v="9"/>
    </i>
    <i r="1">
      <x v="1"/>
      <x v="104"/>
    </i>
    <i r="2">
      <x v="126"/>
    </i>
    <i r="1">
      <x v="3"/>
      <x v="3"/>
    </i>
    <i r="1">
      <x v="4"/>
      <x v="5"/>
    </i>
    <i r="2">
      <x v="46"/>
    </i>
    <i r="2">
      <x v="62"/>
    </i>
    <i r="2">
      <x v="105"/>
    </i>
    <i r="1">
      <x v="8"/>
      <x v="1"/>
    </i>
    <i r="2">
      <x v="2"/>
    </i>
    <i r="2">
      <x v="4"/>
    </i>
    <i r="2">
      <x v="6"/>
    </i>
    <i r="2">
      <x v="14"/>
    </i>
    <i r="2">
      <x v="28"/>
    </i>
    <i r="2">
      <x v="42"/>
    </i>
    <i r="2">
      <x v="57"/>
    </i>
    <i r="2">
      <x v="58"/>
    </i>
    <i r="2">
      <x v="60"/>
    </i>
    <i r="2">
      <x v="61"/>
    </i>
    <i r="2">
      <x v="63"/>
    </i>
    <i r="2">
      <x v="75"/>
    </i>
    <i r="2">
      <x v="94"/>
    </i>
    <i r="2">
      <x v="95"/>
    </i>
    <i r="2">
      <x v="97"/>
    </i>
    <i r="2">
      <x v="98"/>
    </i>
    <i r="2">
      <x v="99"/>
    </i>
    <i r="2">
      <x v="117"/>
    </i>
    <i r="2">
      <x v="119"/>
    </i>
    <i r="2">
      <x v="123"/>
    </i>
    <i r="2">
      <x v="124"/>
    </i>
    <i r="2">
      <x v="127"/>
    </i>
    <i t="blank">
      <x v="13"/>
    </i>
    <i>
      <x v="14"/>
    </i>
    <i r="1">
      <x/>
      <x v="105"/>
    </i>
    <i r="1">
      <x v="1"/>
      <x v="61"/>
    </i>
    <i r="1">
      <x v="2"/>
      <x v="3"/>
    </i>
    <i r="2">
      <x v="57"/>
    </i>
    <i r="2">
      <x v="75"/>
    </i>
    <i r="2">
      <x v="104"/>
    </i>
    <i r="1">
      <x v="6"/>
      <x v="13"/>
    </i>
    <i r="2">
      <x v="63"/>
    </i>
    <i r="2">
      <x v="102"/>
    </i>
    <i r="1">
      <x v="9"/>
      <x v="14"/>
    </i>
    <i r="1">
      <x v="10"/>
      <x v="1"/>
    </i>
    <i r="2">
      <x v="71"/>
    </i>
    <i r="2">
      <x v="122"/>
    </i>
    <i r="1">
      <x v="13"/>
      <x v="2"/>
    </i>
    <i r="2">
      <x v="32"/>
    </i>
    <i r="2">
      <x v="62"/>
    </i>
    <i r="2">
      <x v="69"/>
    </i>
    <i r="2">
      <x v="94"/>
    </i>
    <i r="2">
      <x v="124"/>
    </i>
    <i r="2">
      <x v="126"/>
    </i>
    <i t="blank">
      <x v="14"/>
    </i>
    <i>
      <x v="15"/>
    </i>
    <i r="1">
      <x/>
      <x v="63"/>
    </i>
    <i r="1">
      <x v="1"/>
      <x v="105"/>
    </i>
    <i r="1">
      <x v="2"/>
      <x v="104"/>
    </i>
    <i r="1">
      <x v="3"/>
      <x v="75"/>
    </i>
    <i r="2">
      <x v="99"/>
    </i>
    <i r="2">
      <x v="124"/>
    </i>
    <i r="1">
      <x v="6"/>
      <x v="1"/>
    </i>
    <i r="2">
      <x v="61"/>
    </i>
    <i r="2">
      <x v="80"/>
    </i>
    <i r="2">
      <x v="126"/>
    </i>
    <i r="1">
      <x v="10"/>
      <x v="3"/>
    </i>
    <i r="2">
      <x v="62"/>
    </i>
    <i r="1">
      <x v="12"/>
      <x v="14"/>
    </i>
    <i r="2">
      <x v="71"/>
    </i>
    <i r="2">
      <x v="90"/>
    </i>
    <i r="1">
      <x v="15"/>
      <x v="94"/>
    </i>
    <i r="2">
      <x v="95"/>
    </i>
    <i r="2">
      <x v="98"/>
    </i>
    <i r="2">
      <x v="115"/>
    </i>
    <i r="2">
      <x v="117"/>
    </i>
    <i r="2">
      <x v="129"/>
    </i>
    <i t="blank">
      <x v="15"/>
    </i>
    <i>
      <x v="16"/>
    </i>
    <i r="1">
      <x/>
      <x v="105"/>
    </i>
    <i r="1">
      <x v="1"/>
      <x v="3"/>
    </i>
    <i r="1">
      <x v="2"/>
      <x v="104"/>
    </i>
    <i r="1">
      <x v="3"/>
      <x v="94"/>
    </i>
    <i r="1">
      <x v="4"/>
      <x v="63"/>
    </i>
    <i r="2">
      <x v="71"/>
    </i>
    <i r="2">
      <x v="90"/>
    </i>
    <i r="1">
      <x v="7"/>
      <x v="61"/>
    </i>
    <i r="2">
      <x v="75"/>
    </i>
    <i r="2">
      <x v="117"/>
    </i>
    <i r="2">
      <x v="126"/>
    </i>
    <i r="1">
      <x v="11"/>
      <x v="46"/>
    </i>
    <i r="2">
      <x v="121"/>
    </i>
    <i r="1">
      <x v="13"/>
      <x v="2"/>
    </i>
    <i r="2">
      <x v="11"/>
    </i>
    <i r="2">
      <x v="60"/>
    </i>
    <i r="2">
      <x v="66"/>
    </i>
    <i r="1">
      <x v="17"/>
      <x v="10"/>
    </i>
    <i r="2">
      <x v="13"/>
    </i>
    <i r="2">
      <x v="18"/>
    </i>
    <i r="2">
      <x v="20"/>
    </i>
    <i r="2">
      <x v="95"/>
    </i>
    <i r="2">
      <x v="113"/>
    </i>
    <i t="blank">
      <x v="16"/>
    </i>
    <i>
      <x v="17"/>
    </i>
    <i r="1">
      <x/>
      <x v="1"/>
    </i>
    <i r="1">
      <x v="1"/>
      <x v="3"/>
    </i>
    <i r="2">
      <x v="105"/>
    </i>
    <i r="1">
      <x v="3"/>
      <x v="5"/>
    </i>
    <i r="2">
      <x v="90"/>
    </i>
    <i r="2">
      <x v="98"/>
    </i>
    <i r="1">
      <x v="6"/>
      <x/>
    </i>
    <i r="2">
      <x v="2"/>
    </i>
    <i r="2">
      <x v="7"/>
    </i>
    <i r="2">
      <x v="9"/>
    </i>
    <i r="2">
      <x v="10"/>
    </i>
    <i r="2">
      <x v="12"/>
    </i>
    <i r="2">
      <x v="13"/>
    </i>
    <i r="2">
      <x v="14"/>
    </i>
    <i r="2">
      <x v="21"/>
    </i>
    <i r="2">
      <x v="34"/>
    </i>
    <i r="2">
      <x v="37"/>
    </i>
    <i r="2">
      <x v="42"/>
    </i>
    <i r="2">
      <x v="60"/>
    </i>
    <i r="2">
      <x v="61"/>
    </i>
    <i r="2">
      <x v="62"/>
    </i>
    <i r="2">
      <x v="63"/>
    </i>
    <i r="2">
      <x v="64"/>
    </i>
    <i r="2">
      <x v="71"/>
    </i>
    <i r="2">
      <x v="85"/>
    </i>
    <i r="2">
      <x v="100"/>
    </i>
    <i r="2">
      <x v="102"/>
    </i>
    <i r="2">
      <x v="104"/>
    </i>
    <i r="2">
      <x v="106"/>
    </i>
    <i r="2">
      <x v="109"/>
    </i>
    <i r="2">
      <x v="111"/>
    </i>
    <i r="2">
      <x v="112"/>
    </i>
    <i r="2">
      <x v="115"/>
    </i>
    <i r="2">
      <x v="121"/>
    </i>
    <i r="2">
      <x v="123"/>
    </i>
    <i r="2">
      <x v="124"/>
    </i>
    <i r="2">
      <x v="126"/>
    </i>
    <i t="blank">
      <x v="17"/>
    </i>
    <i>
      <x v="18"/>
    </i>
    <i r="1">
      <x/>
      <x v="105"/>
    </i>
    <i r="1">
      <x v="1"/>
      <x v="104"/>
    </i>
    <i r="1">
      <x v="2"/>
      <x v="80"/>
    </i>
    <i r="1">
      <x v="3"/>
      <x v="63"/>
    </i>
    <i r="2">
      <x v="126"/>
    </i>
    <i r="1">
      <x v="5"/>
      <x v="64"/>
    </i>
    <i r="2">
      <x v="121"/>
    </i>
    <i r="1">
      <x v="7"/>
      <x v="14"/>
    </i>
    <i r="2">
      <x v="71"/>
    </i>
    <i r="2">
      <x v="99"/>
    </i>
    <i r="2">
      <x v="115"/>
    </i>
    <i r="1">
      <x v="11"/>
      <x v="1"/>
    </i>
    <i r="2">
      <x v="3"/>
    </i>
    <i r="2">
      <x v="61"/>
    </i>
    <i r="2">
      <x v="62"/>
    </i>
    <i r="2">
      <x v="103"/>
    </i>
    <i r="2">
      <x v="117"/>
    </i>
    <i r="1">
      <x v="17"/>
      <x v="13"/>
    </i>
    <i r="2">
      <x v="54"/>
    </i>
    <i r="2">
      <x v="66"/>
    </i>
    <i r="2">
      <x v="95"/>
    </i>
    <i r="2">
      <x v="100"/>
    </i>
    <i t="blank">
      <x v="18"/>
    </i>
    <i>
      <x v="19"/>
    </i>
    <i r="1">
      <x/>
      <x v="105"/>
    </i>
    <i r="1">
      <x v="1"/>
      <x v="104"/>
    </i>
    <i r="1">
      <x v="2"/>
      <x v="99"/>
    </i>
    <i r="1">
      <x v="3"/>
      <x v="3"/>
    </i>
    <i r="2">
      <x v="62"/>
    </i>
    <i r="2">
      <x v="75"/>
    </i>
    <i r="2">
      <x v="80"/>
    </i>
    <i r="2">
      <x v="90"/>
    </i>
    <i r="2">
      <x v="126"/>
    </i>
    <i r="1">
      <x v="9"/>
      <x v="1"/>
    </i>
    <i r="2">
      <x v="14"/>
    </i>
    <i r="2">
      <x v="67"/>
    </i>
    <i r="2">
      <x v="69"/>
    </i>
    <i r="2">
      <x v="71"/>
    </i>
    <i r="2">
      <x v="98"/>
    </i>
    <i r="2">
      <x v="100"/>
    </i>
    <i r="1">
      <x v="16"/>
      <x v="30"/>
    </i>
    <i r="2">
      <x v="61"/>
    </i>
    <i r="2">
      <x v="117"/>
    </i>
    <i r="1">
      <x v="19"/>
      <x v="10"/>
    </i>
    <i r="2">
      <x v="13"/>
    </i>
    <i r="2">
      <x v="46"/>
    </i>
    <i r="2">
      <x v="55"/>
    </i>
    <i r="2">
      <x v="57"/>
    </i>
    <i r="2">
      <x v="114"/>
    </i>
    <i t="blank">
      <x v="19"/>
    </i>
    <i>
      <x v="20"/>
    </i>
    <i r="1">
      <x/>
      <x v="80"/>
    </i>
    <i r="1">
      <x v="1"/>
      <x v="98"/>
    </i>
    <i r="2">
      <x v="105"/>
    </i>
    <i r="1">
      <x v="3"/>
      <x v="104"/>
    </i>
    <i r="1">
      <x v="4"/>
      <x v="11"/>
    </i>
    <i r="2">
      <x v="13"/>
    </i>
    <i r="1">
      <x v="6"/>
      <x v="1"/>
    </i>
    <i r="2">
      <x v="66"/>
    </i>
    <i r="2">
      <x v="75"/>
    </i>
    <i r="2">
      <x v="103"/>
    </i>
    <i r="2">
      <x v="114"/>
    </i>
    <i r="1">
      <x v="11"/>
      <x v="3"/>
    </i>
    <i r="2">
      <x v="21"/>
    </i>
    <i r="2">
      <x v="23"/>
    </i>
    <i r="2">
      <x v="29"/>
    </i>
    <i r="2">
      <x v="31"/>
    </i>
    <i r="2">
      <x v="57"/>
    </i>
    <i r="2">
      <x v="64"/>
    </i>
    <i r="2">
      <x v="71"/>
    </i>
    <i r="2">
      <x v="94"/>
    </i>
    <i r="2">
      <x v="95"/>
    </i>
    <i r="2">
      <x v="100"/>
    </i>
    <i r="2">
      <x v="101"/>
    </i>
    <i r="2">
      <x v="102"/>
    </i>
    <i r="2">
      <x v="117"/>
    </i>
    <i r="2">
      <x v="121"/>
    </i>
    <i r="2">
      <x v="126"/>
    </i>
    <i t="blank">
      <x v="20"/>
    </i>
    <i>
      <x v="21"/>
    </i>
    <i r="1">
      <x/>
      <x v="104"/>
    </i>
    <i r="1">
      <x v="1"/>
      <x v="105"/>
    </i>
    <i r="1">
      <x v="2"/>
      <x v="80"/>
    </i>
    <i r="1">
      <x v="3"/>
      <x v="99"/>
    </i>
    <i r="1">
      <x v="4"/>
      <x v="126"/>
    </i>
    <i r="1">
      <x v="5"/>
      <x v="62"/>
    </i>
    <i r="2">
      <x v="95"/>
    </i>
    <i r="1">
      <x v="7"/>
      <x v="2"/>
    </i>
    <i r="2">
      <x v="75"/>
    </i>
    <i r="2">
      <x v="98"/>
    </i>
    <i r="1">
      <x v="10"/>
      <x v="103"/>
    </i>
    <i r="2">
      <x v="117"/>
    </i>
    <i r="1">
      <x v="12"/>
      <x v="10"/>
    </i>
    <i r="2">
      <x v="63"/>
    </i>
    <i r="2">
      <x v="71"/>
    </i>
    <i r="2">
      <x v="94"/>
    </i>
    <i r="1">
      <x v="16"/>
      <x v="3"/>
    </i>
    <i r="2">
      <x v="64"/>
    </i>
    <i r="2">
      <x v="69"/>
    </i>
    <i r="2">
      <x v="70"/>
    </i>
    <i t="blank">
      <x v="21"/>
    </i>
    <i>
      <x v="22"/>
    </i>
    <i r="1">
      <x/>
      <x v="104"/>
    </i>
    <i r="2">
      <x v="105"/>
    </i>
    <i r="1">
      <x v="2"/>
      <x v="3"/>
    </i>
    <i r="2">
      <x v="99"/>
    </i>
    <i r="1">
      <x v="4"/>
      <x v="126"/>
    </i>
    <i r="1">
      <x v="5"/>
      <x v="13"/>
    </i>
    <i r="2">
      <x v="62"/>
    </i>
    <i r="2">
      <x v="71"/>
    </i>
    <i r="2">
      <x v="80"/>
    </i>
    <i r="1">
      <x v="9"/>
      <x v="1"/>
    </i>
    <i r="2">
      <x v="9"/>
    </i>
    <i r="2">
      <x v="64"/>
    </i>
    <i r="2">
      <x v="70"/>
    </i>
    <i r="2">
      <x v="100"/>
    </i>
    <i r="1">
      <x v="14"/>
      <x v="103"/>
    </i>
    <i r="1">
      <x v="15"/>
      <x v="10"/>
    </i>
    <i r="2">
      <x v="11"/>
    </i>
    <i r="2">
      <x v="16"/>
    </i>
    <i r="2">
      <x v="94"/>
    </i>
    <i r="2">
      <x v="95"/>
    </i>
    <i r="2">
      <x v="117"/>
    </i>
    <i t="blank">
      <x v="22"/>
    </i>
    <i>
      <x v="23"/>
    </i>
    <i r="1">
      <x/>
      <x v="105"/>
    </i>
    <i r="1">
      <x v="1"/>
      <x v="104"/>
    </i>
    <i r="1">
      <x v="2"/>
      <x v="126"/>
    </i>
    <i r="1">
      <x v="3"/>
      <x v="71"/>
    </i>
    <i r="1">
      <x v="4"/>
      <x v="3"/>
    </i>
    <i r="1">
      <x v="5"/>
      <x v="1"/>
    </i>
    <i r="2">
      <x v="2"/>
    </i>
    <i r="2">
      <x v="63"/>
    </i>
    <i r="1">
      <x v="8"/>
      <x v="9"/>
    </i>
    <i r="2">
      <x v="98"/>
    </i>
    <i r="1">
      <x v="10"/>
      <x v="90"/>
    </i>
    <i r="1">
      <x v="11"/>
      <x v="54"/>
    </i>
    <i r="2">
      <x v="62"/>
    </i>
    <i r="1">
      <x v="13"/>
      <x v="4"/>
    </i>
    <i r="2">
      <x v="6"/>
    </i>
    <i r="2">
      <x v="12"/>
    </i>
    <i r="2">
      <x v="24"/>
    </i>
    <i r="2">
      <x v="32"/>
    </i>
    <i r="2">
      <x v="46"/>
    </i>
    <i r="2">
      <x v="60"/>
    </i>
    <i r="2">
      <x v="61"/>
    </i>
    <i r="2">
      <x v="66"/>
    </i>
    <i r="2">
      <x v="80"/>
    </i>
    <i r="2">
      <x v="94"/>
    </i>
    <i r="2">
      <x v="99"/>
    </i>
    <i r="2">
      <x v="113"/>
    </i>
    <i t="blank">
      <x v="23"/>
    </i>
    <i>
      <x v="24"/>
    </i>
    <i r="1">
      <x/>
      <x v="80"/>
    </i>
    <i r="1">
      <x v="1"/>
      <x v="105"/>
    </i>
    <i r="1">
      <x v="2"/>
      <x v="99"/>
    </i>
    <i r="1">
      <x v="3"/>
      <x v="104"/>
    </i>
    <i r="1">
      <x v="4"/>
      <x v="75"/>
    </i>
    <i r="2">
      <x v="98"/>
    </i>
    <i r="1">
      <x v="6"/>
      <x v="63"/>
    </i>
    <i r="1">
      <x v="7"/>
      <x v="3"/>
    </i>
    <i r="2">
      <x v="94"/>
    </i>
    <i r="2">
      <x v="95"/>
    </i>
    <i r="2">
      <x v="117"/>
    </i>
    <i r="1">
      <x v="11"/>
      <x v="13"/>
    </i>
    <i r="1">
      <x v="12"/>
      <x v="61"/>
    </i>
    <i r="1">
      <x v="13"/>
      <x v="62"/>
    </i>
    <i r="2">
      <x v="102"/>
    </i>
    <i r="2">
      <x v="115"/>
    </i>
    <i r="1">
      <x v="16"/>
      <x v="1"/>
    </i>
    <i r="2">
      <x v="2"/>
    </i>
    <i r="2">
      <x v="9"/>
    </i>
    <i r="2">
      <x v="87"/>
    </i>
    <i r="2">
      <x v="100"/>
    </i>
    <i r="2">
      <x v="109"/>
    </i>
    <i t="blank">
      <x v="24"/>
    </i>
    <i>
      <x v="25"/>
    </i>
    <i r="1">
      <x/>
      <x v="105"/>
    </i>
    <i r="1">
      <x v="1"/>
      <x v="104"/>
    </i>
    <i r="1">
      <x v="2"/>
      <x v="99"/>
    </i>
    <i r="1">
      <x v="3"/>
      <x v="1"/>
    </i>
    <i r="2">
      <x v="63"/>
    </i>
    <i r="1">
      <x v="5"/>
      <x v="71"/>
    </i>
    <i r="1">
      <x v="6"/>
      <x v="98"/>
    </i>
    <i r="1">
      <x v="7"/>
      <x v="80"/>
    </i>
    <i r="2">
      <x v="126"/>
    </i>
    <i r="1">
      <x v="9"/>
      <x v="46"/>
    </i>
    <i r="2">
      <x v="64"/>
    </i>
    <i r="2">
      <x v="115"/>
    </i>
    <i r="1">
      <x v="12"/>
      <x v="3"/>
    </i>
    <i r="2">
      <x v="69"/>
    </i>
    <i r="2">
      <x v="95"/>
    </i>
    <i r="2">
      <x v="109"/>
    </i>
    <i r="2">
      <x v="117"/>
    </i>
    <i r="1">
      <x v="17"/>
      <x v="9"/>
    </i>
    <i r="2">
      <x v="66"/>
    </i>
    <i r="2">
      <x v="72"/>
    </i>
    <i r="2">
      <x v="75"/>
    </i>
    <i r="2">
      <x v="103"/>
    </i>
    <i r="2">
      <x v="114"/>
    </i>
    <i t="blank">
      <x v="25"/>
    </i>
    <i>
      <x v="26"/>
    </i>
    <i r="1">
      <x/>
      <x v="3"/>
    </i>
    <i r="2">
      <x v="104"/>
    </i>
    <i r="1">
      <x v="2"/>
      <x v="99"/>
    </i>
    <i r="1">
      <x v="3"/>
      <x v="105"/>
    </i>
    <i r="1">
      <x v="4"/>
      <x v="63"/>
    </i>
    <i r="2">
      <x v="109"/>
    </i>
    <i r="1">
      <x v="6"/>
      <x v="20"/>
    </i>
    <i r="1">
      <x v="7"/>
      <x v="126"/>
    </i>
    <i r="1">
      <x v="8"/>
      <x v="53"/>
    </i>
    <i r="2">
      <x v="71"/>
    </i>
    <i r="2">
      <x v="95"/>
    </i>
    <i r="2">
      <x v="115"/>
    </i>
    <i r="1">
      <x v="12"/>
      <x v="64"/>
    </i>
    <i r="2">
      <x v="103"/>
    </i>
    <i r="2">
      <x v="121"/>
    </i>
    <i r="1">
      <x v="15"/>
      <x v="5"/>
    </i>
    <i r="2">
      <x v="7"/>
    </i>
    <i r="2">
      <x v="10"/>
    </i>
    <i r="2">
      <x v="11"/>
    </i>
    <i r="2">
      <x v="13"/>
    </i>
    <i r="2">
      <x v="28"/>
    </i>
    <i r="2">
      <x v="54"/>
    </i>
    <i r="2">
      <x v="68"/>
    </i>
    <i r="2">
      <x v="70"/>
    </i>
    <i r="2">
      <x v="76"/>
    </i>
    <i r="2">
      <x v="117"/>
    </i>
    <i t="blank">
      <x v="26"/>
    </i>
    <i>
      <x v="27"/>
    </i>
    <i r="1">
      <x/>
      <x v="105"/>
    </i>
    <i r="1">
      <x v="1"/>
      <x v="104"/>
    </i>
    <i r="1">
      <x v="2"/>
      <x v="71"/>
    </i>
    <i r="2">
      <x v="109"/>
    </i>
    <i r="1">
      <x v="4"/>
      <x v="42"/>
    </i>
    <i r="2">
      <x v="57"/>
    </i>
    <i r="2">
      <x v="61"/>
    </i>
    <i r="2">
      <x v="80"/>
    </i>
    <i r="2">
      <x v="99"/>
    </i>
    <i r="2">
      <x v="126"/>
    </i>
    <i r="1">
      <x v="10"/>
      <x v="2"/>
    </i>
    <i r="2">
      <x v="9"/>
    </i>
    <i r="2">
      <x v="32"/>
    </i>
    <i r="2">
      <x v="63"/>
    </i>
    <i r="2">
      <x v="91"/>
    </i>
    <i r="2">
      <x v="113"/>
    </i>
    <i r="2">
      <x v="117"/>
    </i>
    <i r="2">
      <x v="124"/>
    </i>
    <i r="1">
      <x v="18"/>
      <x v="1"/>
    </i>
    <i r="2">
      <x v="3"/>
    </i>
    <i r="2">
      <x v="13"/>
    </i>
    <i r="2">
      <x v="18"/>
    </i>
    <i r="2">
      <x v="48"/>
    </i>
    <i r="2">
      <x v="66"/>
    </i>
    <i r="2">
      <x v="74"/>
    </i>
    <i r="2">
      <x v="76"/>
    </i>
    <i r="2">
      <x v="94"/>
    </i>
    <i r="2">
      <x v="95"/>
    </i>
    <i r="2">
      <x v="98"/>
    </i>
    <i r="2">
      <x v="128"/>
    </i>
    <i t="blank">
      <x v="27"/>
    </i>
    <i>
      <x v="28"/>
    </i>
    <i r="1">
      <x/>
      <x v="105"/>
    </i>
    <i r="1">
      <x v="1"/>
      <x v="99"/>
    </i>
    <i r="1">
      <x v="2"/>
      <x v="104"/>
    </i>
    <i r="1">
      <x v="3"/>
      <x v="1"/>
    </i>
    <i r="2">
      <x v="80"/>
    </i>
    <i r="1">
      <x v="5"/>
      <x v="3"/>
    </i>
    <i r="1">
      <x v="6"/>
      <x v="98"/>
    </i>
    <i r="2">
      <x v="113"/>
    </i>
    <i r="1">
      <x v="8"/>
      <x v="64"/>
    </i>
    <i r="2">
      <x v="71"/>
    </i>
    <i r="1">
      <x v="10"/>
      <x v="115"/>
    </i>
    <i r="1">
      <x v="11"/>
      <x v="2"/>
    </i>
    <i r="2">
      <x v="126"/>
    </i>
    <i r="1">
      <x v="13"/>
      <x v="46"/>
    </i>
    <i r="2">
      <x v="63"/>
    </i>
    <i r="2">
      <x v="75"/>
    </i>
    <i r="2">
      <x v="117"/>
    </i>
    <i r="1">
      <x v="17"/>
      <x v="54"/>
    </i>
    <i r="2">
      <x v="103"/>
    </i>
    <i r="2">
      <x v="109"/>
    </i>
    <i t="blank">
      <x v="28"/>
    </i>
    <i>
      <x v="29"/>
    </i>
    <i r="1">
      <x/>
      <x v="1"/>
    </i>
    <i r="2">
      <x v="105"/>
    </i>
    <i r="1">
      <x v="2"/>
      <x v="13"/>
    </i>
    <i r="1">
      <x v="3"/>
      <x v="93"/>
    </i>
    <i r="2">
      <x v="104"/>
    </i>
    <i r="1">
      <x v="5"/>
      <x v="2"/>
    </i>
    <i r="2">
      <x v="94"/>
    </i>
    <i r="1">
      <x v="7"/>
      <x v="61"/>
    </i>
    <i r="2">
      <x v="71"/>
    </i>
    <i r="1">
      <x v="9"/>
      <x v="14"/>
    </i>
    <i r="2">
      <x v="63"/>
    </i>
    <i r="2">
      <x v="98"/>
    </i>
    <i r="1">
      <x v="12"/>
      <x v="3"/>
    </i>
    <i r="2">
      <x v="99"/>
    </i>
    <i r="2">
      <x v="102"/>
    </i>
    <i r="1">
      <x v="15"/>
      <x v="4"/>
    </i>
    <i r="2">
      <x v="7"/>
    </i>
    <i r="2">
      <x v="15"/>
    </i>
    <i r="2">
      <x v="22"/>
    </i>
    <i r="2">
      <x v="49"/>
    </i>
    <i r="2">
      <x v="52"/>
    </i>
    <i r="2">
      <x v="53"/>
    </i>
    <i r="2">
      <x v="72"/>
    </i>
    <i r="2">
      <x v="75"/>
    </i>
    <i r="2">
      <x v="80"/>
    </i>
    <i r="2">
      <x v="87"/>
    </i>
    <i r="2">
      <x v="89"/>
    </i>
    <i r="2">
      <x v="90"/>
    </i>
    <i r="2">
      <x v="95"/>
    </i>
    <i r="2">
      <x v="124"/>
    </i>
    <i t="blank">
      <x v="29"/>
    </i>
    <i>
      <x v="30"/>
    </i>
    <i r="1">
      <x/>
      <x v="105"/>
    </i>
    <i r="1">
      <x v="1"/>
      <x v="104"/>
    </i>
    <i r="1">
      <x v="2"/>
      <x v="99"/>
    </i>
    <i r="1">
      <x v="3"/>
      <x v="80"/>
    </i>
    <i r="1">
      <x v="4"/>
      <x v="95"/>
    </i>
    <i r="1">
      <x v="5"/>
      <x v="115"/>
    </i>
    <i r="2">
      <x v="117"/>
    </i>
    <i r="1">
      <x v="7"/>
      <x v="3"/>
    </i>
    <i r="1">
      <x v="8"/>
      <x v="1"/>
    </i>
    <i r="2">
      <x v="2"/>
    </i>
    <i r="2">
      <x v="13"/>
    </i>
    <i r="2">
      <x v="63"/>
    </i>
    <i r="1">
      <x v="12"/>
      <x v="54"/>
    </i>
    <i r="2">
      <x v="64"/>
    </i>
    <i r="2">
      <x v="94"/>
    </i>
    <i r="1">
      <x v="15"/>
      <x v="6"/>
    </i>
    <i r="2">
      <x v="9"/>
    </i>
    <i r="2">
      <x v="75"/>
    </i>
    <i r="1">
      <x v="18"/>
      <x v="90"/>
    </i>
    <i r="1">
      <x v="19"/>
      <x v="10"/>
    </i>
    <i r="2">
      <x v="56"/>
    </i>
    <i r="2">
      <x v="69"/>
    </i>
    <i r="2">
      <x v="71"/>
    </i>
    <i r="2">
      <x v="78"/>
    </i>
    <i r="2">
      <x v="103"/>
    </i>
    <i r="2">
      <x v="109"/>
    </i>
    <i r="2">
      <x v="114"/>
    </i>
    <i r="2">
      <x v="121"/>
    </i>
    <i t="blank">
      <x v="30"/>
    </i>
    <i>
      <x v="31"/>
    </i>
    <i r="1">
      <x/>
      <x v="80"/>
    </i>
    <i r="1">
      <x v="1"/>
      <x v="99"/>
    </i>
    <i r="1">
      <x v="2"/>
      <x v="3"/>
    </i>
    <i r="2">
      <x v="104"/>
    </i>
    <i r="1">
      <x v="4"/>
      <x v="75"/>
    </i>
    <i r="2">
      <x v="105"/>
    </i>
    <i r="1">
      <x v="6"/>
      <x v="63"/>
    </i>
    <i r="2">
      <x v="95"/>
    </i>
    <i r="1">
      <x v="8"/>
      <x v="90"/>
    </i>
    <i r="1">
      <x v="9"/>
      <x v="98"/>
    </i>
    <i r="1">
      <x v="10"/>
      <x v="32"/>
    </i>
    <i r="1">
      <x v="11"/>
      <x v="1"/>
    </i>
    <i r="2">
      <x v="2"/>
    </i>
    <i r="2">
      <x v="46"/>
    </i>
    <i r="2">
      <x v="64"/>
    </i>
    <i r="2">
      <x v="66"/>
    </i>
    <i r="2">
      <x v="94"/>
    </i>
    <i r="2">
      <x v="108"/>
    </i>
    <i r="1">
      <x v="18"/>
      <x v="9"/>
    </i>
    <i r="2">
      <x v="11"/>
    </i>
    <i r="2">
      <x v="12"/>
    </i>
    <i r="2">
      <x v="13"/>
    </i>
    <i r="2">
      <x v="18"/>
    </i>
    <i r="2">
      <x v="28"/>
    </i>
    <i r="2">
      <x v="30"/>
    </i>
    <i r="2">
      <x v="87"/>
    </i>
    <i r="2">
      <x v="96"/>
    </i>
    <i r="2">
      <x v="97"/>
    </i>
    <i r="2">
      <x v="110"/>
    </i>
    <i r="2">
      <x v="117"/>
    </i>
    <i r="2">
      <x v="125"/>
    </i>
    <i t="blank">
      <x v="31"/>
    </i>
    <i>
      <x v="32"/>
    </i>
    <i r="1">
      <x/>
      <x v="63"/>
    </i>
    <i r="1">
      <x v="1"/>
      <x v="93"/>
    </i>
    <i r="1">
      <x v="2"/>
      <x v="61"/>
    </i>
    <i r="2">
      <x v="94"/>
    </i>
    <i r="1">
      <x v="4"/>
      <x v="90"/>
    </i>
    <i r="1">
      <x v="5"/>
      <x v="3"/>
    </i>
    <i r="1">
      <x v="6"/>
      <x v="2"/>
    </i>
    <i r="2">
      <x v="35"/>
    </i>
    <i r="2">
      <x v="57"/>
    </i>
    <i r="2">
      <x v="62"/>
    </i>
    <i r="2">
      <x v="71"/>
    </i>
    <i r="2">
      <x v="82"/>
    </i>
    <i r="2">
      <x v="105"/>
    </i>
    <i r="1">
      <x v="13"/>
      <x v="102"/>
    </i>
    <i r="2">
      <x v="104"/>
    </i>
    <i r="2">
      <x v="126"/>
    </i>
    <i r="1">
      <x v="16"/>
      <x v="98"/>
    </i>
    <i r="1">
      <x v="17"/>
      <x v="13"/>
    </i>
    <i r="2">
      <x v="14"/>
    </i>
    <i r="2">
      <x v="15"/>
    </i>
    <i r="2">
      <x v="36"/>
    </i>
    <i r="2">
      <x v="54"/>
    </i>
    <i r="2">
      <x v="83"/>
    </i>
    <i r="2">
      <x v="110"/>
    </i>
    <i t="blank">
      <x v="32"/>
    </i>
    <i>
      <x v="33"/>
    </i>
    <i r="1">
      <x/>
      <x v="90"/>
    </i>
    <i r="1">
      <x v="1"/>
      <x v="61"/>
    </i>
    <i r="2">
      <x v="104"/>
    </i>
    <i r="1">
      <x v="3"/>
      <x v="3"/>
    </i>
    <i r="2">
      <x v="63"/>
    </i>
    <i r="1">
      <x v="5"/>
      <x v="105"/>
    </i>
    <i r="1">
      <x v="6"/>
      <x v="10"/>
    </i>
    <i r="2">
      <x v="75"/>
    </i>
    <i r="2">
      <x v="99"/>
    </i>
    <i r="1">
      <x v="9"/>
      <x v="2"/>
    </i>
    <i r="2">
      <x v="6"/>
    </i>
    <i r="2">
      <x v="13"/>
    </i>
    <i r="2">
      <x v="18"/>
    </i>
    <i r="2">
      <x v="24"/>
    </i>
    <i r="2">
      <x v="25"/>
    </i>
    <i r="2">
      <x v="30"/>
    </i>
    <i r="2">
      <x v="37"/>
    </i>
    <i r="2">
      <x v="43"/>
    </i>
    <i r="2">
      <x v="47"/>
    </i>
    <i r="2">
      <x v="64"/>
    </i>
    <i r="2">
      <x v="71"/>
    </i>
    <i r="2">
      <x v="94"/>
    </i>
    <i r="2">
      <x v="98"/>
    </i>
    <i r="2">
      <x v="100"/>
    </i>
    <i r="2">
      <x v="109"/>
    </i>
    <i r="2">
      <x v="113"/>
    </i>
    <i r="2">
      <x v="126"/>
    </i>
    <i t="blank">
      <x v="33"/>
    </i>
    <i>
      <x v="34"/>
    </i>
    <i r="1">
      <x/>
      <x v="90"/>
    </i>
    <i r="1">
      <x v="1"/>
      <x v="63"/>
    </i>
    <i r="2">
      <x v="94"/>
    </i>
    <i r="2">
      <x v="105"/>
    </i>
    <i r="1">
      <x v="4"/>
      <x v="2"/>
    </i>
    <i r="1">
      <x v="5"/>
      <x v="3"/>
    </i>
    <i r="2">
      <x v="10"/>
    </i>
    <i r="2">
      <x v="57"/>
    </i>
    <i r="2">
      <x v="61"/>
    </i>
    <i r="2">
      <x v="69"/>
    </i>
    <i r="2">
      <x v="71"/>
    </i>
    <i r="2">
      <x v="75"/>
    </i>
    <i r="2">
      <x v="81"/>
    </i>
    <i r="2">
      <x v="95"/>
    </i>
    <i r="2">
      <x v="104"/>
    </i>
    <i r="1">
      <x v="15"/>
      <x v="4"/>
    </i>
    <i r="2">
      <x v="7"/>
    </i>
    <i r="2">
      <x v="8"/>
    </i>
    <i r="2">
      <x v="9"/>
    </i>
    <i r="2">
      <x v="21"/>
    </i>
    <i r="2">
      <x v="26"/>
    </i>
    <i r="2">
      <x v="28"/>
    </i>
    <i r="2">
      <x v="32"/>
    </i>
    <i r="2">
      <x v="33"/>
    </i>
    <i r="2">
      <x v="37"/>
    </i>
    <i r="2">
      <x v="40"/>
    </i>
    <i r="2">
      <x v="44"/>
    </i>
    <i r="2">
      <x v="45"/>
    </i>
    <i r="2">
      <x v="50"/>
    </i>
    <i r="2">
      <x v="54"/>
    </i>
    <i r="2">
      <x v="56"/>
    </i>
    <i r="2">
      <x v="64"/>
    </i>
    <i r="2">
      <x v="65"/>
    </i>
    <i r="2">
      <x v="66"/>
    </i>
    <i r="2">
      <x v="67"/>
    </i>
    <i r="2">
      <x v="76"/>
    </i>
    <i r="2">
      <x v="80"/>
    </i>
    <i r="2">
      <x v="93"/>
    </i>
    <i r="2">
      <x v="100"/>
    </i>
    <i r="2">
      <x v="116"/>
    </i>
    <i r="2">
      <x v="118"/>
    </i>
    <i r="2">
      <x v="126"/>
    </i>
    <i t="blank">
      <x v="34"/>
    </i>
    <i>
      <x v="35"/>
    </i>
    <i r="1">
      <x/>
      <x v="105"/>
    </i>
    <i r="1">
      <x v="1"/>
      <x v="104"/>
    </i>
    <i r="1">
      <x v="2"/>
      <x v="62"/>
    </i>
    <i r="2">
      <x v="126"/>
    </i>
    <i r="1">
      <x v="4"/>
      <x v="63"/>
    </i>
    <i r="1">
      <x v="5"/>
      <x v="1"/>
    </i>
    <i r="1">
      <x v="6"/>
      <x v="64"/>
    </i>
    <i r="2">
      <x v="70"/>
    </i>
    <i r="2">
      <x v="75"/>
    </i>
    <i r="2">
      <x v="117"/>
    </i>
    <i r="1">
      <x v="10"/>
      <x v="14"/>
    </i>
    <i r="2">
      <x v="80"/>
    </i>
    <i r="2">
      <x v="94"/>
    </i>
    <i r="2">
      <x v="99"/>
    </i>
    <i r="1">
      <x v="14"/>
      <x v="2"/>
    </i>
    <i r="2">
      <x v="9"/>
    </i>
    <i r="2">
      <x v="61"/>
    </i>
    <i r="2">
      <x v="76"/>
    </i>
    <i r="2">
      <x v="98"/>
    </i>
    <i r="1">
      <x v="19"/>
      <x v="10"/>
    </i>
    <i r="2">
      <x v="13"/>
    </i>
    <i r="2">
      <x v="54"/>
    </i>
    <i r="2">
      <x v="58"/>
    </i>
    <i r="2">
      <x v="60"/>
    </i>
    <i t="blank">
      <x v="35"/>
    </i>
    <i>
      <x v="36"/>
    </i>
    <i r="1">
      <x/>
      <x v="104"/>
    </i>
    <i r="1">
      <x v="1"/>
      <x v="105"/>
    </i>
    <i r="1">
      <x v="2"/>
      <x v="61"/>
    </i>
    <i r="1">
      <x v="3"/>
      <x v="75"/>
    </i>
    <i r="1">
      <x v="4"/>
      <x v="98"/>
    </i>
    <i r="1">
      <x v="5"/>
      <x v="64"/>
    </i>
    <i r="2">
      <x v="95"/>
    </i>
    <i r="2">
      <x v="117"/>
    </i>
    <i r="1">
      <x v="8"/>
      <x v="13"/>
    </i>
    <i r="1">
      <x v="9"/>
      <x v="62"/>
    </i>
    <i r="2">
      <x v="71"/>
    </i>
    <i r="2">
      <x v="99"/>
    </i>
    <i r="2">
      <x v="126"/>
    </i>
    <i r="1">
      <x v="13"/>
      <x v="103"/>
    </i>
    <i r="2">
      <x v="109"/>
    </i>
    <i r="1">
      <x v="15"/>
      <x v="1"/>
    </i>
    <i r="2">
      <x v="14"/>
    </i>
    <i r="2">
      <x v="30"/>
    </i>
    <i r="2">
      <x v="63"/>
    </i>
    <i r="2">
      <x v="100"/>
    </i>
    <i t="blank">
      <x v="36"/>
    </i>
    <i>
      <x v="37"/>
    </i>
    <i r="1">
      <x/>
      <x v="104"/>
    </i>
    <i r="1">
      <x v="1"/>
      <x v="105"/>
    </i>
    <i r="1">
      <x v="2"/>
      <x v="1"/>
    </i>
    <i r="1">
      <x v="3"/>
      <x v="3"/>
    </i>
    <i r="1">
      <x v="4"/>
      <x v="63"/>
    </i>
    <i r="1">
      <x v="5"/>
      <x v="20"/>
    </i>
    <i r="2">
      <x v="62"/>
    </i>
    <i r="2">
      <x v="99"/>
    </i>
    <i r="1">
      <x v="8"/>
      <x v="2"/>
    </i>
    <i r="2">
      <x v="11"/>
    </i>
    <i r="2">
      <x v="21"/>
    </i>
    <i r="2">
      <x v="69"/>
    </i>
    <i r="2">
      <x v="70"/>
    </i>
    <i r="2">
      <x v="75"/>
    </i>
    <i r="2">
      <x v="80"/>
    </i>
    <i r="2">
      <x v="90"/>
    </i>
    <i r="2">
      <x v="95"/>
    </i>
    <i r="2">
      <x v="113"/>
    </i>
    <i r="2">
      <x v="126"/>
    </i>
    <i r="1">
      <x v="19"/>
      <x v="13"/>
    </i>
    <i r="2">
      <x v="19"/>
    </i>
    <i r="2">
      <x v="41"/>
    </i>
    <i r="2">
      <x v="61"/>
    </i>
    <i r="2">
      <x v="71"/>
    </i>
    <i r="2">
      <x v="91"/>
    </i>
    <i r="2">
      <x v="94"/>
    </i>
    <i r="2">
      <x v="97"/>
    </i>
    <i r="2">
      <x v="102"/>
    </i>
    <i t="blank">
      <x v="37"/>
    </i>
    <i>
      <x v="38"/>
    </i>
    <i r="1">
      <x/>
      <x v="105"/>
    </i>
    <i r="1">
      <x v="1"/>
      <x v="104"/>
    </i>
    <i r="1">
      <x v="2"/>
      <x v="46"/>
    </i>
    <i r="1">
      <x v="3"/>
      <x v="62"/>
    </i>
    <i r="1">
      <x v="4"/>
      <x v="1"/>
    </i>
    <i r="1">
      <x v="5"/>
      <x v="3"/>
    </i>
    <i r="2">
      <x v="126"/>
    </i>
    <i r="1">
      <x v="7"/>
      <x v="94"/>
    </i>
    <i r="2">
      <x v="117"/>
    </i>
    <i r="1">
      <x v="9"/>
      <x v="2"/>
    </i>
    <i r="2">
      <x v="61"/>
    </i>
    <i r="2">
      <x v="63"/>
    </i>
    <i r="2">
      <x v="75"/>
    </i>
    <i r="1">
      <x v="13"/>
      <x v="54"/>
    </i>
    <i r="2">
      <x v="71"/>
    </i>
    <i r="2">
      <x v="121"/>
    </i>
    <i r="1">
      <x v="16"/>
      <x v="4"/>
    </i>
    <i r="2">
      <x v="102"/>
    </i>
    <i r="2">
      <x v="120"/>
    </i>
    <i r="2">
      <x v="122"/>
    </i>
    <i t="blank">
      <x v="38"/>
    </i>
    <i>
      <x v="39"/>
    </i>
    <i r="1">
      <x/>
      <x v="3"/>
    </i>
    <i r="1">
      <x v="1"/>
      <x v="1"/>
    </i>
    <i r="2">
      <x v="104"/>
    </i>
    <i r="1">
      <x v="3"/>
      <x v="92"/>
    </i>
    <i r="1">
      <x v="4"/>
      <x v="105"/>
    </i>
    <i r="1">
      <x v="5"/>
      <x v="4"/>
    </i>
    <i r="2">
      <x v="11"/>
    </i>
    <i r="1">
      <x v="7"/>
      <x v="9"/>
    </i>
    <i r="2">
      <x v="10"/>
    </i>
    <i r="2">
      <x v="126"/>
    </i>
    <i r="1">
      <x v="10"/>
      <x v="13"/>
    </i>
    <i r="2">
      <x v="14"/>
    </i>
    <i r="2">
      <x v="60"/>
    </i>
    <i r="2">
      <x v="80"/>
    </i>
    <i r="2">
      <x v="94"/>
    </i>
    <i r="2">
      <x v="95"/>
    </i>
    <i r="1">
      <x v="16"/>
      <x v="75"/>
    </i>
    <i r="2">
      <x v="78"/>
    </i>
    <i r="2">
      <x v="115"/>
    </i>
    <i r="1">
      <x v="19"/>
      <x v="6"/>
    </i>
    <i r="2">
      <x v="12"/>
    </i>
    <i r="2">
      <x v="46"/>
    </i>
    <i r="2">
      <x v="62"/>
    </i>
    <i r="2">
      <x v="64"/>
    </i>
    <i r="2">
      <x v="87"/>
    </i>
    <i r="2">
      <x v="112"/>
    </i>
    <i r="2">
      <x v="117"/>
    </i>
    <i t="blank">
      <x v="39"/>
    </i>
    <i>
      <x v="40"/>
    </i>
    <i r="1">
      <x/>
      <x v="104"/>
    </i>
    <i r="1">
      <x v="1"/>
      <x v="61"/>
    </i>
    <i r="2">
      <x v="63"/>
    </i>
    <i r="2">
      <x v="94"/>
    </i>
    <i r="2">
      <x v="105"/>
    </i>
    <i r="1">
      <x v="5"/>
      <x v="71"/>
    </i>
    <i r="2">
      <x v="113"/>
    </i>
    <i r="1">
      <x v="7"/>
      <x v="20"/>
    </i>
    <i r="2">
      <x v="42"/>
    </i>
    <i r="2">
      <x v="57"/>
    </i>
    <i r="2">
      <x v="62"/>
    </i>
    <i r="1">
      <x v="11"/>
      <x v="1"/>
    </i>
    <i r="2">
      <x v="3"/>
    </i>
    <i r="2">
      <x v="5"/>
    </i>
    <i r="2">
      <x v="8"/>
    </i>
    <i r="2">
      <x v="12"/>
    </i>
    <i r="2">
      <x v="13"/>
    </i>
    <i r="2">
      <x v="17"/>
    </i>
    <i r="2">
      <x v="19"/>
    </i>
    <i r="2">
      <x v="22"/>
    </i>
    <i r="2">
      <x v="38"/>
    </i>
    <i r="2">
      <x v="39"/>
    </i>
    <i r="2">
      <x v="51"/>
    </i>
    <i r="2">
      <x v="58"/>
    </i>
    <i r="2">
      <x v="59"/>
    </i>
    <i r="2">
      <x v="64"/>
    </i>
    <i r="2">
      <x v="68"/>
    </i>
    <i r="2">
      <x v="70"/>
    </i>
    <i r="2">
      <x v="72"/>
    </i>
    <i r="2">
      <x v="75"/>
    </i>
    <i r="2">
      <x v="79"/>
    </i>
    <i r="2">
      <x v="84"/>
    </i>
    <i r="2">
      <x v="86"/>
    </i>
    <i r="2">
      <x v="95"/>
    </i>
    <i r="2">
      <x v="103"/>
    </i>
    <i r="2">
      <x v="109"/>
    </i>
    <i r="2">
      <x v="110"/>
    </i>
    <i r="2">
      <x v="111"/>
    </i>
    <i r="2">
      <x v="115"/>
    </i>
    <i r="2">
      <x v="117"/>
    </i>
    <i r="2">
      <x v="120"/>
    </i>
    <i r="2">
      <x v="127"/>
    </i>
    <i t="blank">
      <x v="4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90">
      <pivotArea field="2" type="button" dataOnly="0" labelOnly="1" outline="0" axis="axisRow" fieldPosition="0"/>
    </format>
    <format dxfId="589">
      <pivotArea outline="0" fieldPosition="0">
        <references count="1">
          <reference field="4294967294" count="1">
            <x v="0"/>
          </reference>
        </references>
      </pivotArea>
    </format>
    <format dxfId="588">
      <pivotArea outline="0" fieldPosition="0">
        <references count="1">
          <reference field="4294967294" count="1">
            <x v="1"/>
          </reference>
        </references>
      </pivotArea>
    </format>
    <format dxfId="587">
      <pivotArea outline="0" fieldPosition="0">
        <references count="1">
          <reference field="4294967294" count="1">
            <x v="2"/>
          </reference>
        </references>
      </pivotArea>
    </format>
    <format dxfId="586">
      <pivotArea outline="0" fieldPosition="0">
        <references count="1">
          <reference field="4294967294" count="1">
            <x v="3"/>
          </reference>
        </references>
      </pivotArea>
    </format>
    <format dxfId="585">
      <pivotArea outline="0" fieldPosition="0">
        <references count="1">
          <reference field="4294967294" count="1">
            <x v="4"/>
          </reference>
        </references>
      </pivotArea>
    </format>
    <format dxfId="584">
      <pivotArea outline="0" fieldPosition="0">
        <references count="1">
          <reference field="4294967294" count="1">
            <x v="5"/>
          </reference>
        </references>
      </pivotArea>
    </format>
    <format dxfId="583">
      <pivotArea outline="0" fieldPosition="0">
        <references count="1">
          <reference field="4294967294" count="1">
            <x v="6"/>
          </reference>
        </references>
      </pivotArea>
    </format>
    <format dxfId="582">
      <pivotArea field="2" type="button" dataOnly="0" labelOnly="1" outline="0" axis="axisRow" fieldPosition="0"/>
    </format>
    <format dxfId="5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0">
      <pivotArea field="2" type="button" dataOnly="0" labelOnly="1" outline="0" axis="axisRow" fieldPosition="0"/>
    </format>
    <format dxfId="57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8">
      <pivotArea field="2" type="button" dataOnly="0" labelOnly="1" outline="0" axis="axisRow" fieldPosition="0"/>
    </format>
    <format dxfId="57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D46003-FBF4-48DB-B42D-D78BE8F93452}" name="LTBL_02000" displayName="LTBL_02000" ref="B4:I20" totalsRowCount="1">
  <autoFilter ref="B4:I19" xr:uid="{01D46003-FBF4-48DB-B42D-D78BE8F93452}"/>
  <tableColumns count="8">
    <tableColumn id="9" xr3:uid="{5C03C913-0CC5-4184-93ED-1735A1944986}" name="産業大分類" totalsRowLabel="合計" totalsRowDxfId="573"/>
    <tableColumn id="10" xr3:uid="{3F21FC5B-07F7-41B2-912E-05B270D02F46}" name="総数／事業所数" totalsRowFunction="custom" totalsRowDxfId="572" dataCellStyle="桁区切り" totalsRowCellStyle="桁区切り">
      <totalsRowFormula>SUM(LTBL_02000[総数／事業所数])</totalsRowFormula>
    </tableColumn>
    <tableColumn id="11" xr3:uid="{F3D9D03C-BD97-487E-B472-6BE2550D7EA9}" name="総数／構成比" dataDxfId="571"/>
    <tableColumn id="12" xr3:uid="{4A0D2A6B-0461-4036-81EA-430ED181FB3A}" name="個人／事業所数" totalsRowFunction="sum" totalsRowDxfId="570" dataCellStyle="桁区切り" totalsRowCellStyle="桁区切り"/>
    <tableColumn id="13" xr3:uid="{E13DC097-0801-4F53-A074-199F9686004A}" name="個人／構成比" dataDxfId="569"/>
    <tableColumn id="14" xr3:uid="{C3258DE3-62E2-46B2-809E-FCA54223A597}" name="法人／事業所数" totalsRowFunction="sum" totalsRowDxfId="568" dataCellStyle="桁区切り" totalsRowCellStyle="桁区切り"/>
    <tableColumn id="15" xr3:uid="{D53BBEE1-5F49-497D-80E9-CAC7C4CE59DD}" name="法人／構成比" dataDxfId="567"/>
    <tableColumn id="16" xr3:uid="{F5F22088-0A2F-4A05-8E2F-5705E2498F41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595A192-5C1B-46E2-B59C-223CC5C9AF9A}" name="LTBL_02203" displayName="LTBL_02203" ref="B4:I20" totalsRowCount="1">
  <autoFilter ref="B4:I19" xr:uid="{A595A192-5C1B-46E2-B59C-223CC5C9AF9A}"/>
  <tableColumns count="8">
    <tableColumn id="9" xr3:uid="{C0E06AC4-064A-4308-85F1-9FF709EB2783}" name="産業大分類" totalsRowLabel="合計" totalsRowDxfId="531"/>
    <tableColumn id="10" xr3:uid="{9177D5F3-7C30-4E3C-A30E-3F0DC323E4FC}" name="総数／事業所数" totalsRowFunction="custom" totalsRowDxfId="530" dataCellStyle="桁区切り" totalsRowCellStyle="桁区切り">
      <totalsRowFormula>SUM(LTBL_02203[総数／事業所数])</totalsRowFormula>
    </tableColumn>
    <tableColumn id="11" xr3:uid="{963F8665-C9A8-47AD-98A2-4E50FEAEBBF1}" name="総数／構成比" dataDxfId="529"/>
    <tableColumn id="12" xr3:uid="{B3E3E1ED-6CCA-43FE-B2F0-693C26239754}" name="個人／事業所数" totalsRowFunction="sum" totalsRowDxfId="528" dataCellStyle="桁区切り" totalsRowCellStyle="桁区切り"/>
    <tableColumn id="13" xr3:uid="{F248FFA9-5706-47CF-BF5B-C23DFA73FE8A}" name="個人／構成比" dataDxfId="527"/>
    <tableColumn id="14" xr3:uid="{373A72A3-0A81-45CC-9F8F-83C75743B85C}" name="法人／事業所数" totalsRowFunction="sum" totalsRowDxfId="526" dataCellStyle="桁区切り" totalsRowCellStyle="桁区切り"/>
    <tableColumn id="15" xr3:uid="{1A5EB7FC-7B58-47F4-BE81-01EE2584C6E7}" name="法人／構成比" dataDxfId="525"/>
    <tableColumn id="16" xr3:uid="{EA3724C4-DE5F-43F3-882A-27090DD43AC8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D7AA588-EA10-43CD-8853-0271AABAF1A9}" name="LTBL_02425" displayName="LTBL_02425" ref="B4:I20" totalsRowCount="1">
  <autoFilter ref="B4:I19" xr:uid="{5D7AA588-EA10-43CD-8853-0271AABAF1A9}"/>
  <tableColumns count="8">
    <tableColumn id="9" xr3:uid="{C1EC696B-5FE0-4B4D-AB70-14EACF9E9015}" name="産業大分類" totalsRowLabel="合計" totalsRowDxfId="111"/>
    <tableColumn id="10" xr3:uid="{DC180795-0A05-4900-A870-E564AE266349}" name="総数／事業所数" totalsRowFunction="custom" totalsRowDxfId="110" dataCellStyle="桁区切り" totalsRowCellStyle="桁区切り">
      <totalsRowFormula>SUM(LTBL_02425[総数／事業所数])</totalsRowFormula>
    </tableColumn>
    <tableColumn id="11" xr3:uid="{0350E440-45B6-45A1-9EC5-E6AE461ED15E}" name="総数／構成比" dataDxfId="109"/>
    <tableColumn id="12" xr3:uid="{B8165A89-E892-4006-A27A-C446834DE32A}" name="個人／事業所数" totalsRowFunction="sum" totalsRowDxfId="108" dataCellStyle="桁区切り" totalsRowCellStyle="桁区切り"/>
    <tableColumn id="13" xr3:uid="{F2B219B9-D193-4663-8B9F-F4E115D0AB18}" name="個人／構成比" dataDxfId="107"/>
    <tableColumn id="14" xr3:uid="{4251C005-2BE7-4B88-8A3B-C4AB7B315294}" name="法人／事業所数" totalsRowFunction="sum" totalsRowDxfId="106" dataCellStyle="桁区切り" totalsRowCellStyle="桁区切り"/>
    <tableColumn id="15" xr3:uid="{8B6E234D-59FD-4FDE-933D-1208C58DB156}" name="法人／構成比" dataDxfId="105"/>
    <tableColumn id="16" xr3:uid="{9E48BD2A-90AA-4850-9158-38E3433BDF60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6038A5B7-C691-4068-A805-96F7CD69F7FB}" name="M_TABLE_02425" displayName="M_TABLE_02425" ref="B23:I41" totalsRowShown="0">
  <autoFilter ref="B23:I41" xr:uid="{6038A5B7-C691-4068-A805-96F7CD69F7FB}"/>
  <tableColumns count="8">
    <tableColumn id="9" xr3:uid="{509421DA-B5F9-4817-806B-3E3E9604D108}" name="産業中分類上位２０"/>
    <tableColumn id="10" xr3:uid="{0EA054E3-56A0-487C-B23E-50E46A2B4033}" name="総数／事業所数" dataCellStyle="桁区切り"/>
    <tableColumn id="11" xr3:uid="{1EA1AD7F-59D5-4B84-872F-27F36ACF7D30}" name="総数／構成比" dataDxfId="103"/>
    <tableColumn id="12" xr3:uid="{B7A3F56B-8FFE-46FD-BB57-6870FC040F3E}" name="個人／事業所数" dataCellStyle="桁区切り"/>
    <tableColumn id="13" xr3:uid="{DD922909-0698-44C7-9CC9-71254EC99618}" name="個人／構成比" dataDxfId="102"/>
    <tableColumn id="14" xr3:uid="{0BF725BE-E387-4ADF-B0CA-E71A2CED5E2B}" name="法人／事業所数" dataCellStyle="桁区切り"/>
    <tableColumn id="15" xr3:uid="{EE4D8FB7-6E79-4C41-8A58-4CFE4D1B9381}" name="法人／構成比" dataDxfId="101"/>
    <tableColumn id="16" xr3:uid="{F8141A07-4B22-4012-A766-47F4932C90B2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CB9D2355-5EF9-4150-8375-193A7281BD04}" name="S_TABLE_02425" displayName="S_TABLE_02425" ref="B44:I71" totalsRowShown="0">
  <autoFilter ref="B44:I71" xr:uid="{CB9D2355-5EF9-4150-8375-193A7281BD04}"/>
  <tableColumns count="8">
    <tableColumn id="9" xr3:uid="{D0BFBE78-7740-4EC7-BF43-4ECBAC335FC4}" name="産業小分類上位２０"/>
    <tableColumn id="10" xr3:uid="{583246D5-E9E4-4D06-AC32-7E0C56483B65}" name="総数／事業所数" dataCellStyle="桁区切り"/>
    <tableColumn id="11" xr3:uid="{6E6B3BCA-E907-487A-95EC-4B96A8D3016D}" name="総数／構成比" dataDxfId="100"/>
    <tableColumn id="12" xr3:uid="{A19B5F77-79BA-4171-AB16-8DAFDD7A698C}" name="個人／事業所数" dataCellStyle="桁区切り"/>
    <tableColumn id="13" xr3:uid="{2D294C83-990E-4583-B61B-ED4D5199902E}" name="個人／構成比" dataDxfId="99"/>
    <tableColumn id="14" xr3:uid="{FF490E15-E636-41A9-AA8E-088F132A2D9D}" name="法人／事業所数" dataCellStyle="桁区切り"/>
    <tableColumn id="15" xr3:uid="{17F18DDC-9B68-40A0-A003-FBD503602DA2}" name="法人／構成比" dataDxfId="98"/>
    <tableColumn id="16" xr3:uid="{B1E8B436-A52F-4285-A17D-2AD5A438B556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42E639F6-1192-45AE-9903-EC39465DE339}" name="LTBL_02426" displayName="LTBL_02426" ref="B4:I20" totalsRowCount="1">
  <autoFilter ref="B4:I19" xr:uid="{42E639F6-1192-45AE-9903-EC39465DE339}"/>
  <tableColumns count="8">
    <tableColumn id="9" xr3:uid="{708DEFF2-039C-4502-9789-952D2B93C953}" name="産業大分類" totalsRowLabel="合計" totalsRowDxfId="97"/>
    <tableColumn id="10" xr3:uid="{9AA71B35-7B75-427B-ACD6-AA286F152DBB}" name="総数／事業所数" totalsRowFunction="custom" totalsRowDxfId="96" dataCellStyle="桁区切り" totalsRowCellStyle="桁区切り">
      <totalsRowFormula>SUM(LTBL_02426[総数／事業所数])</totalsRowFormula>
    </tableColumn>
    <tableColumn id="11" xr3:uid="{E6327177-75CD-4BDF-A394-0D47810091C7}" name="総数／構成比" dataDxfId="95"/>
    <tableColumn id="12" xr3:uid="{F0F8EC17-6DDD-4880-B236-9AEBBBC935FA}" name="個人／事業所数" totalsRowFunction="sum" totalsRowDxfId="94" dataCellStyle="桁区切り" totalsRowCellStyle="桁区切り"/>
    <tableColumn id="13" xr3:uid="{099428AB-1F75-4DE2-B757-57AAA0804020}" name="個人／構成比" dataDxfId="93"/>
    <tableColumn id="14" xr3:uid="{EB1A0348-391A-4F43-9325-02DCBB4DF333}" name="法人／事業所数" totalsRowFunction="sum" totalsRowDxfId="92" dataCellStyle="桁区切り" totalsRowCellStyle="桁区切り"/>
    <tableColumn id="15" xr3:uid="{DEAD8842-8FF8-4656-AD7D-4623FBE510BC}" name="法人／構成比" dataDxfId="91"/>
    <tableColumn id="16" xr3:uid="{B2A50C1D-66E1-40B8-A815-A55FB8A95B2E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0BCD139-0C97-48AB-85AD-C5FF26564CAE}" name="M_TABLE_02426" displayName="M_TABLE_02426" ref="B23:I46" totalsRowShown="0">
  <autoFilter ref="B23:I46" xr:uid="{C0BCD139-0C97-48AB-85AD-C5FF26564CAE}"/>
  <tableColumns count="8">
    <tableColumn id="9" xr3:uid="{5183B742-6972-40FB-A728-E2E231BF5B07}" name="産業中分類上位２０"/>
    <tableColumn id="10" xr3:uid="{88C0E1E6-7200-40DE-B84F-84509C92F777}" name="総数／事業所数" dataCellStyle="桁区切り"/>
    <tableColumn id="11" xr3:uid="{64D7CDD8-2BD9-4643-8B5D-4779FD34DEF5}" name="総数／構成比" dataDxfId="89"/>
    <tableColumn id="12" xr3:uid="{B7DEE57D-139A-4A6A-8BB0-04FE873E978B}" name="個人／事業所数" dataCellStyle="桁区切り"/>
    <tableColumn id="13" xr3:uid="{5EF3DDB9-5367-4992-B660-66B6AC315547}" name="個人／構成比" dataDxfId="88"/>
    <tableColumn id="14" xr3:uid="{50C83900-FA24-4DDF-BE41-13FAA97B5846}" name="法人／事業所数" dataCellStyle="桁区切り"/>
    <tableColumn id="15" xr3:uid="{B9FB3A9F-39BF-40B0-B107-15B0E1C31A5F}" name="法人／構成比" dataDxfId="87"/>
    <tableColumn id="16" xr3:uid="{59834776-837D-4870-8BC2-6278EDF9FAFF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A995751D-34E1-40EE-B8B9-89C668B5C903}" name="S_TABLE_02426" displayName="S_TABLE_02426" ref="B49:I91" totalsRowShown="0">
  <autoFilter ref="B49:I91" xr:uid="{A995751D-34E1-40EE-B8B9-89C668B5C903}"/>
  <tableColumns count="8">
    <tableColumn id="9" xr3:uid="{C9622BC1-B96B-4346-B4FE-DC839033BC3F}" name="産業小分類上位２０"/>
    <tableColumn id="10" xr3:uid="{F47C16FA-D5F2-4656-9ED3-2416822173A9}" name="総数／事業所数" dataCellStyle="桁区切り"/>
    <tableColumn id="11" xr3:uid="{6FC0CD2C-0222-4A2F-A83E-50AD37DE49E1}" name="総数／構成比" dataDxfId="86"/>
    <tableColumn id="12" xr3:uid="{4BF9330A-34E8-4BC7-8D0C-70BE88964404}" name="個人／事業所数" dataCellStyle="桁区切り"/>
    <tableColumn id="13" xr3:uid="{B376A43A-3F9C-4D93-B228-9C05B06B7261}" name="個人／構成比" dataDxfId="85"/>
    <tableColumn id="14" xr3:uid="{430E5AE4-46C9-4F1A-B71E-BDBB82629AD2}" name="法人／事業所数" dataCellStyle="桁区切り"/>
    <tableColumn id="15" xr3:uid="{2ED5EF45-FAB4-440D-8BF7-152673FA3B28}" name="法人／構成比" dataDxfId="84"/>
    <tableColumn id="16" xr3:uid="{8DCFD60C-D92C-4805-9459-DB0D1A9E58BA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2D0B30B3-77E4-4700-A61F-8307F27CC25E}" name="LTBL_02441" displayName="LTBL_02441" ref="B4:I20" totalsRowCount="1">
  <autoFilter ref="B4:I19" xr:uid="{2D0B30B3-77E4-4700-A61F-8307F27CC25E}"/>
  <tableColumns count="8">
    <tableColumn id="9" xr3:uid="{7CD0EDCD-A74B-4C25-AF8C-5B4D7844C146}" name="産業大分類" totalsRowLabel="合計" totalsRowDxfId="83"/>
    <tableColumn id="10" xr3:uid="{55AFF2A5-18CC-4C9C-BD01-E06788D0304B}" name="総数／事業所数" totalsRowFunction="custom" totalsRowDxfId="82" dataCellStyle="桁区切り" totalsRowCellStyle="桁区切り">
      <totalsRowFormula>SUM(LTBL_02441[総数／事業所数])</totalsRowFormula>
    </tableColumn>
    <tableColumn id="11" xr3:uid="{608C32EA-29E4-47B1-A00B-372F6BA0C50E}" name="総数／構成比" dataDxfId="81"/>
    <tableColumn id="12" xr3:uid="{440294AF-A2EE-45EF-9632-3346AF4AFAD0}" name="個人／事業所数" totalsRowFunction="sum" totalsRowDxfId="80" dataCellStyle="桁区切り" totalsRowCellStyle="桁区切り"/>
    <tableColumn id="13" xr3:uid="{193068BB-0592-4209-930D-9476461BAADE}" name="個人／構成比" dataDxfId="79"/>
    <tableColumn id="14" xr3:uid="{E879607B-5FC7-4276-8F32-8692BE071DD9}" name="法人／事業所数" totalsRowFunction="sum" totalsRowDxfId="78" dataCellStyle="桁区切り" totalsRowCellStyle="桁区切り"/>
    <tableColumn id="15" xr3:uid="{E5392636-C3D5-4DE4-9BAA-C1DBDAD98EB7}" name="法人／構成比" dataDxfId="77"/>
    <tableColumn id="16" xr3:uid="{B5B0CD36-A250-42C7-8A29-C8DE52FC5CAD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1C018889-F468-422F-BC49-5EFAD0C6C895}" name="M_TABLE_02441" displayName="M_TABLE_02441" ref="B23:I46" totalsRowShown="0">
  <autoFilter ref="B23:I46" xr:uid="{1C018889-F468-422F-BC49-5EFAD0C6C895}"/>
  <tableColumns count="8">
    <tableColumn id="9" xr3:uid="{BABCD1F6-48DF-4712-BB06-D6D273AB14CD}" name="産業中分類上位２０"/>
    <tableColumn id="10" xr3:uid="{DE173A2C-526D-4CAC-A6CB-C0CFFA6095DF}" name="総数／事業所数" dataCellStyle="桁区切り"/>
    <tableColumn id="11" xr3:uid="{1835CA27-3552-4137-BEFD-CF5748FB77EC}" name="総数／構成比" dataDxfId="75"/>
    <tableColumn id="12" xr3:uid="{923FC6D2-05C7-40E4-91B1-16D9DCF0B46B}" name="個人／事業所数" dataCellStyle="桁区切り"/>
    <tableColumn id="13" xr3:uid="{4CAC1D79-6D8D-49DB-B3CC-372A3BBA9D58}" name="個人／構成比" dataDxfId="74"/>
    <tableColumn id="14" xr3:uid="{D4F6E56F-99BE-48F3-A59A-F9ED501DA3D3}" name="法人／事業所数" dataCellStyle="桁区切り"/>
    <tableColumn id="15" xr3:uid="{08566AF5-E4DB-427F-BAE5-7DFE1AE3FB9A}" name="法人／構成比" dataDxfId="73"/>
    <tableColumn id="16" xr3:uid="{735756C2-BBCE-4929-A87B-A347655CA250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860686E9-A1E2-4706-AC78-ACAFF3B8E149}" name="S_TABLE_02441" displayName="S_TABLE_02441" ref="B49:I73" totalsRowShown="0">
  <autoFilter ref="B49:I73" xr:uid="{860686E9-A1E2-4706-AC78-ACAFF3B8E149}"/>
  <tableColumns count="8">
    <tableColumn id="9" xr3:uid="{1C34A0D9-D71B-400B-94FD-9A51CC92CDBA}" name="産業小分類上位２０"/>
    <tableColumn id="10" xr3:uid="{C6BA2180-3847-45FB-A587-C1EBBCC76B6C}" name="総数／事業所数" dataCellStyle="桁区切り"/>
    <tableColumn id="11" xr3:uid="{BFA78D38-C379-4D04-9A00-6C45B3385DB1}" name="総数／構成比" dataDxfId="72"/>
    <tableColumn id="12" xr3:uid="{6A3641DD-9F37-475B-B86A-A0BEB646CC4D}" name="個人／事業所数" dataCellStyle="桁区切り"/>
    <tableColumn id="13" xr3:uid="{3ADAA2B2-8E06-483C-A031-E05C44F80A54}" name="個人／構成比" dataDxfId="71"/>
    <tableColumn id="14" xr3:uid="{11007D56-F085-48FD-805A-9870211986DF}" name="法人／事業所数" dataCellStyle="桁区切り"/>
    <tableColumn id="15" xr3:uid="{4F969698-3C8F-4CA8-A9CD-A6F2077AE990}" name="法人／構成比" dataDxfId="70"/>
    <tableColumn id="16" xr3:uid="{627D198F-EA43-4BE4-AE6D-857958DB4595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7B7D2DA-033B-4D1C-B94E-37525DFF7FCC}" name="LTBL_02442" displayName="LTBL_02442" ref="B4:I20" totalsRowCount="1">
  <autoFilter ref="B4:I19" xr:uid="{07B7D2DA-033B-4D1C-B94E-37525DFF7FCC}"/>
  <tableColumns count="8">
    <tableColumn id="9" xr3:uid="{65C457F7-6C29-4942-825A-FF098147A3CA}" name="産業大分類" totalsRowLabel="合計" totalsRowDxfId="69"/>
    <tableColumn id="10" xr3:uid="{4B687127-DBBB-4193-A500-2AC4361E4566}" name="総数／事業所数" totalsRowFunction="custom" totalsRowDxfId="68" dataCellStyle="桁区切り" totalsRowCellStyle="桁区切り">
      <totalsRowFormula>SUM(LTBL_02442[総数／事業所数])</totalsRowFormula>
    </tableColumn>
    <tableColumn id="11" xr3:uid="{EE01A293-9364-4B38-BC79-40704F58DE24}" name="総数／構成比" dataDxfId="67"/>
    <tableColumn id="12" xr3:uid="{A8FB28DF-5401-4586-967E-835F88D458BD}" name="個人／事業所数" totalsRowFunction="sum" totalsRowDxfId="66" dataCellStyle="桁区切り" totalsRowCellStyle="桁区切り"/>
    <tableColumn id="13" xr3:uid="{C3DFD449-4CF5-49FF-A2B0-7817FE8760CE}" name="個人／構成比" dataDxfId="65"/>
    <tableColumn id="14" xr3:uid="{08E87EA0-53B6-413C-BAC6-20D482E66A57}" name="法人／事業所数" totalsRowFunction="sum" totalsRowDxfId="64" dataCellStyle="桁区切り" totalsRowCellStyle="桁区切り"/>
    <tableColumn id="15" xr3:uid="{41A48A8F-9D8B-49A6-8B88-24671114972F}" name="法人／構成比" dataDxfId="63"/>
    <tableColumn id="16" xr3:uid="{97C207D0-2E69-49B9-9081-92AFFDA8D5EE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8B6CA4B-AB68-402D-9BBD-3AFA0F46B148}" name="M_TABLE_02203" displayName="M_TABLE_02203" ref="B23:I43" totalsRowShown="0">
  <autoFilter ref="B23:I43" xr:uid="{58B6CA4B-AB68-402D-9BBD-3AFA0F46B148}"/>
  <tableColumns count="8">
    <tableColumn id="9" xr3:uid="{8A9E15AB-E72C-4703-9019-EA64E863E3AE}" name="産業中分類上位２０"/>
    <tableColumn id="10" xr3:uid="{FE492350-8466-4373-8EDA-B19C88A707DB}" name="総数／事業所数" dataCellStyle="桁区切り"/>
    <tableColumn id="11" xr3:uid="{F191C5FD-6601-41B2-BDB4-1E28940B5034}" name="総数／構成比" dataDxfId="523"/>
    <tableColumn id="12" xr3:uid="{CF17BC43-8DE1-4202-91F9-F3E733BA3A00}" name="個人／事業所数" dataCellStyle="桁区切り"/>
    <tableColumn id="13" xr3:uid="{E58766D0-994E-420F-8FDB-CD99E8BA1E43}" name="個人／構成比" dataDxfId="522"/>
    <tableColumn id="14" xr3:uid="{39E3305F-DCCA-4A33-8C76-58CEB75572FC}" name="法人／事業所数" dataCellStyle="桁区切り"/>
    <tableColumn id="15" xr3:uid="{01954C05-B333-458E-BA63-38B666FB433F}" name="法人／構成比" dataDxfId="521"/>
    <tableColumn id="16" xr3:uid="{A13CA53E-65CF-451A-8AA0-B8495473C101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C7774E6D-0DB9-4383-8F8D-4F2F1D6B38F1}" name="M_TABLE_02442" displayName="M_TABLE_02442" ref="B23:I44" totalsRowShown="0">
  <autoFilter ref="B23:I44" xr:uid="{C7774E6D-0DB9-4383-8F8D-4F2F1D6B38F1}"/>
  <tableColumns count="8">
    <tableColumn id="9" xr3:uid="{02610D84-32A5-4838-94C4-A8FE471B4F1D}" name="産業中分類上位２０"/>
    <tableColumn id="10" xr3:uid="{325E5721-5947-406D-B5F0-71BE5A62C1D9}" name="総数／事業所数" dataCellStyle="桁区切り"/>
    <tableColumn id="11" xr3:uid="{30B17BDD-9B25-40E3-912B-F678BFB99B50}" name="総数／構成比" dataDxfId="61"/>
    <tableColumn id="12" xr3:uid="{9B0C8F44-00B9-4401-88C4-745C09D2D405}" name="個人／事業所数" dataCellStyle="桁区切り"/>
    <tableColumn id="13" xr3:uid="{314A3F47-B2F5-420B-BBFC-D2D94EC3D3FB}" name="個人／構成比" dataDxfId="60"/>
    <tableColumn id="14" xr3:uid="{4F5EEB6A-1CDC-4BF1-B91E-4F10AB875A6A}" name="法人／事業所数" dataCellStyle="桁区切り"/>
    <tableColumn id="15" xr3:uid="{F6C40227-5314-445E-A537-7A07AAA6F49B}" name="法人／構成比" dataDxfId="59"/>
    <tableColumn id="16" xr3:uid="{4A374083-4EF0-4C26-A96E-12B5B4BF3216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1323520C-45F9-4425-83BE-C7C38585845B}" name="S_TABLE_02442" displayName="S_TABLE_02442" ref="B47:I67" totalsRowShown="0">
  <autoFilter ref="B47:I67" xr:uid="{1323520C-45F9-4425-83BE-C7C38585845B}"/>
  <tableColumns count="8">
    <tableColumn id="9" xr3:uid="{AA114AF0-D8F4-43A9-9C6F-38CBDE6BA72A}" name="産業小分類上位２０"/>
    <tableColumn id="10" xr3:uid="{CEE77A4A-64CB-499B-85EB-504FD955A035}" name="総数／事業所数" dataCellStyle="桁区切り"/>
    <tableColumn id="11" xr3:uid="{F13EBCB8-E3AF-41BF-BDF7-3D9B495DC1F6}" name="総数／構成比" dataDxfId="58"/>
    <tableColumn id="12" xr3:uid="{CEFCF5F9-58FC-4C7D-8B1F-92ABE2292B53}" name="個人／事業所数" dataCellStyle="桁区切り"/>
    <tableColumn id="13" xr3:uid="{6AA9DE4D-B7D3-4986-A760-76F8FAA6D732}" name="個人／構成比" dataDxfId="57"/>
    <tableColumn id="14" xr3:uid="{C326BF70-8450-4780-9950-6B0C9AC4D108}" name="法人／事業所数" dataCellStyle="桁区切り"/>
    <tableColumn id="15" xr3:uid="{27BD119C-EA1B-420B-B192-B0F59108A5D6}" name="法人／構成比" dataDxfId="56"/>
    <tableColumn id="16" xr3:uid="{EC90CA2D-29A3-4F2D-9E1C-3E4CFDC97520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5C434182-8D71-45DF-9B27-804DEDED9E71}" name="LTBL_02443" displayName="LTBL_02443" ref="B4:I20" totalsRowCount="1">
  <autoFilter ref="B4:I19" xr:uid="{5C434182-8D71-45DF-9B27-804DEDED9E71}"/>
  <tableColumns count="8">
    <tableColumn id="9" xr3:uid="{AB0CAECE-DEC8-4FD6-880F-18B41F828F7B}" name="産業大分類" totalsRowLabel="合計" totalsRowDxfId="55"/>
    <tableColumn id="10" xr3:uid="{EC00D0DA-FB95-4321-9D02-31BC471B6CEB}" name="総数／事業所数" totalsRowFunction="custom" totalsRowDxfId="54" dataCellStyle="桁区切り" totalsRowCellStyle="桁区切り">
      <totalsRowFormula>SUM(LTBL_02443[総数／事業所数])</totalsRowFormula>
    </tableColumn>
    <tableColumn id="11" xr3:uid="{A7D0460E-3C15-426B-967F-F1C6F0A0403D}" name="総数／構成比" dataDxfId="53"/>
    <tableColumn id="12" xr3:uid="{50F4985E-85AD-4C32-8B4E-233F933B29BA}" name="個人／事業所数" totalsRowFunction="sum" totalsRowDxfId="52" dataCellStyle="桁区切り" totalsRowCellStyle="桁区切り"/>
    <tableColumn id="13" xr3:uid="{501284B8-54CF-4BE8-AD31-A03EBB19CE94}" name="個人／構成比" dataDxfId="51"/>
    <tableColumn id="14" xr3:uid="{0C423B21-A7D1-463B-B43E-904738DC51DF}" name="法人／事業所数" totalsRowFunction="sum" totalsRowDxfId="50" dataCellStyle="桁区切り" totalsRowCellStyle="桁区切り"/>
    <tableColumn id="15" xr3:uid="{0671BCD4-1001-4E5F-A1F3-B0D9A263E8D5}" name="法人／構成比" dataDxfId="49"/>
    <tableColumn id="16" xr3:uid="{C8B5A6D3-7017-4C9A-8522-F9AD78850804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51DBE46-58B4-4F2C-8682-EF33DCF5BDA1}" name="M_TABLE_02443" displayName="M_TABLE_02443" ref="B23:I54" totalsRowShown="0">
  <autoFilter ref="B23:I54" xr:uid="{051DBE46-58B4-4F2C-8682-EF33DCF5BDA1}"/>
  <tableColumns count="8">
    <tableColumn id="9" xr3:uid="{8CCC30E5-6E74-4849-B6DB-83CDBBE79BF7}" name="産業中分類上位２０"/>
    <tableColumn id="10" xr3:uid="{C1C5680B-35EE-4852-84FE-285502E2ED54}" name="総数／事業所数" dataCellStyle="桁区切り"/>
    <tableColumn id="11" xr3:uid="{7D94331C-D37C-4CFA-A211-B63950054129}" name="総数／構成比" dataDxfId="47"/>
    <tableColumn id="12" xr3:uid="{E617EDB3-11A0-4028-B86E-41A9466D552D}" name="個人／事業所数" dataCellStyle="桁区切り"/>
    <tableColumn id="13" xr3:uid="{68D23247-E916-4081-8B91-40C52A5605C0}" name="個人／構成比" dataDxfId="46"/>
    <tableColumn id="14" xr3:uid="{BAC51E9F-D071-4B74-9A4B-80212088BBC3}" name="法人／事業所数" dataCellStyle="桁区切り"/>
    <tableColumn id="15" xr3:uid="{38FA9F7C-6168-43E9-83CB-AAA118DA2AF9}" name="法人／構成比" dataDxfId="45"/>
    <tableColumn id="16" xr3:uid="{DA393786-A3BF-44E1-96B0-CEBC45744E82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751AFAC-B689-4FB0-AA84-E8CEEACC9679}" name="S_TABLE_02443" displayName="S_TABLE_02443" ref="B57:I85" totalsRowShown="0">
  <autoFilter ref="B57:I85" xr:uid="{0751AFAC-B689-4FB0-AA84-E8CEEACC9679}"/>
  <tableColumns count="8">
    <tableColumn id="9" xr3:uid="{7DBE70DC-BBE4-4957-BD9A-D0890CEBCAF9}" name="産業小分類上位２０"/>
    <tableColumn id="10" xr3:uid="{B5B1B5CF-60CF-41E6-A41E-B7B11508FC47}" name="総数／事業所数" dataCellStyle="桁区切り"/>
    <tableColumn id="11" xr3:uid="{71323EA0-0293-4BFF-B778-C1FE71E99D90}" name="総数／構成比" dataDxfId="44"/>
    <tableColumn id="12" xr3:uid="{6D70EB64-4D3D-49CC-82ED-1B69E0532575}" name="個人／事業所数" dataCellStyle="桁区切り"/>
    <tableColumn id="13" xr3:uid="{0EB9469F-1861-40F4-BC31-F0DDFC4E03C5}" name="個人／構成比" dataDxfId="43"/>
    <tableColumn id="14" xr3:uid="{9F301E74-6FD2-490B-86BD-6AB8E6A6B8B8}" name="法人／事業所数" dataCellStyle="桁区切り"/>
    <tableColumn id="15" xr3:uid="{9C0B2E09-A72B-4A5F-82BF-85860EE81B31}" name="法人／構成比" dataDxfId="42"/>
    <tableColumn id="16" xr3:uid="{0128996F-DAC4-4667-9554-59DD31A58BB9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F7803A68-28DF-4D71-A50F-154326307E8D}" name="LTBL_02445" displayName="LTBL_02445" ref="B4:I20" totalsRowCount="1">
  <autoFilter ref="B4:I19" xr:uid="{F7803A68-28DF-4D71-A50F-154326307E8D}"/>
  <tableColumns count="8">
    <tableColumn id="9" xr3:uid="{0E58972B-C563-49B8-8F35-D37CE9BB8E9B}" name="産業大分類" totalsRowLabel="合計" totalsRowDxfId="41"/>
    <tableColumn id="10" xr3:uid="{61450D30-601E-44A7-A920-93AF1BA2688F}" name="総数／事業所数" totalsRowFunction="custom" totalsRowDxfId="40" dataCellStyle="桁区切り" totalsRowCellStyle="桁区切り">
      <totalsRowFormula>SUM(LTBL_02445[総数／事業所数])</totalsRowFormula>
    </tableColumn>
    <tableColumn id="11" xr3:uid="{C227DE18-2047-429A-A6EA-6DE240006C45}" name="総数／構成比" dataDxfId="39"/>
    <tableColumn id="12" xr3:uid="{0B303F5D-4F01-41CE-9302-CA5D46FE02EE}" name="個人／事業所数" totalsRowFunction="sum" totalsRowDxfId="38" dataCellStyle="桁区切り" totalsRowCellStyle="桁区切り"/>
    <tableColumn id="13" xr3:uid="{590E10D0-B3A0-4385-A697-9BC48EA6B053}" name="個人／構成比" dataDxfId="37"/>
    <tableColumn id="14" xr3:uid="{A69DC15F-11DE-42C4-8D97-3BE87537B350}" name="法人／事業所数" totalsRowFunction="sum" totalsRowDxfId="36" dataCellStyle="桁区切り" totalsRowCellStyle="桁区切り"/>
    <tableColumn id="15" xr3:uid="{4DE518BD-17C0-4CEB-9316-54F87421357C}" name="法人／構成比" dataDxfId="35"/>
    <tableColumn id="16" xr3:uid="{E6CC3232-6AA9-42EF-B34B-D477BC2FA9E7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A12905A-DF94-4263-858A-6093F4D4FC2B}" name="M_TABLE_02445" displayName="M_TABLE_02445" ref="B23:I45" totalsRowShown="0">
  <autoFilter ref="B23:I45" xr:uid="{2A12905A-DF94-4263-858A-6093F4D4FC2B}"/>
  <tableColumns count="8">
    <tableColumn id="9" xr3:uid="{2A040FFD-EE25-46FC-BDEF-BF83B3F0A68F}" name="産業中分類上位２０"/>
    <tableColumn id="10" xr3:uid="{C087D184-F47F-4ECB-84FE-87BCC3F345F0}" name="総数／事業所数" dataCellStyle="桁区切り"/>
    <tableColumn id="11" xr3:uid="{2B05960B-2A39-43CE-8235-1BE44F30AFF9}" name="総数／構成比" dataDxfId="33"/>
    <tableColumn id="12" xr3:uid="{0F4CDB1E-0EC1-472C-8DC4-5B19379060AD}" name="個人／事業所数" dataCellStyle="桁区切り"/>
    <tableColumn id="13" xr3:uid="{EBEFC141-98BE-4385-881B-BC55F74C3049}" name="個人／構成比" dataDxfId="32"/>
    <tableColumn id="14" xr3:uid="{D0949AD1-6D0C-4054-9B13-9DCDD253FC7F}" name="法人／事業所数" dataCellStyle="桁区切り"/>
    <tableColumn id="15" xr3:uid="{20B75F49-FB97-4F90-BC7D-DD5722D3A85F}" name="法人／構成比" dataDxfId="31"/>
    <tableColumn id="16" xr3:uid="{557B2670-E0D7-4DF9-8709-E2ED358B082C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A8A597E3-5438-4C1A-A347-28BCEB6256B4}" name="S_TABLE_02445" displayName="S_TABLE_02445" ref="B48:I68" totalsRowShown="0">
  <autoFilter ref="B48:I68" xr:uid="{A8A597E3-5438-4C1A-A347-28BCEB6256B4}"/>
  <tableColumns count="8">
    <tableColumn id="9" xr3:uid="{EB133FCF-A259-4DDD-8E2E-9C23F3058C60}" name="産業小分類上位２０"/>
    <tableColumn id="10" xr3:uid="{E0D9B112-D02B-482F-B549-E62A5E089368}" name="総数／事業所数" dataCellStyle="桁区切り"/>
    <tableColumn id="11" xr3:uid="{3C9D738D-7436-493D-85A5-A1F5A09823AC}" name="総数／構成比" dataDxfId="30"/>
    <tableColumn id="12" xr3:uid="{6DB51646-DB50-42AE-BDA4-4CF5532596B2}" name="個人／事業所数" dataCellStyle="桁区切り"/>
    <tableColumn id="13" xr3:uid="{0A05B10C-01EC-4C9D-8891-09F4DB9EB0CF}" name="個人／構成比" dataDxfId="29"/>
    <tableColumn id="14" xr3:uid="{5FBE930C-8105-4ED2-8D10-1EE99AC4E07F}" name="法人／事業所数" dataCellStyle="桁区切り"/>
    <tableColumn id="15" xr3:uid="{1D5E70B0-2382-46D1-B584-A1F60F5E4D43}" name="法人／構成比" dataDxfId="28"/>
    <tableColumn id="16" xr3:uid="{C0F3EDC9-3DD3-4D87-B0E3-32F7341BB4C5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FCD41EA0-25E0-49D3-8022-E3E621CFAE7E}" name="LTBL_02446" displayName="LTBL_02446" ref="B4:I20" totalsRowCount="1">
  <autoFilter ref="B4:I19" xr:uid="{FCD41EA0-25E0-49D3-8022-E3E621CFAE7E}"/>
  <tableColumns count="8">
    <tableColumn id="9" xr3:uid="{59993741-6F35-4F8D-AD79-084B8C7C97F4}" name="産業大分類" totalsRowLabel="合計" totalsRowDxfId="27"/>
    <tableColumn id="10" xr3:uid="{7608A0DF-DEA9-4D1B-8383-1BB525B2989B}" name="総数／事業所数" totalsRowFunction="custom" totalsRowDxfId="26" dataCellStyle="桁区切り" totalsRowCellStyle="桁区切り">
      <totalsRowFormula>SUM(LTBL_02446[総数／事業所数])</totalsRowFormula>
    </tableColumn>
    <tableColumn id="11" xr3:uid="{08D1EE6C-73DA-43E2-984D-4FB92F948924}" name="総数／構成比" dataDxfId="25"/>
    <tableColumn id="12" xr3:uid="{5E4E125B-4193-4054-A0C5-245B5C53449F}" name="個人／事業所数" totalsRowFunction="sum" totalsRowDxfId="24" dataCellStyle="桁区切り" totalsRowCellStyle="桁区切り"/>
    <tableColumn id="13" xr3:uid="{5463EE76-650F-45C5-8E02-B10F13DC2921}" name="個人／構成比" dataDxfId="23"/>
    <tableColumn id="14" xr3:uid="{4C306930-CFE4-46E1-9F5B-4B70907EC365}" name="法人／事業所数" totalsRowFunction="sum" totalsRowDxfId="22" dataCellStyle="桁区切り" totalsRowCellStyle="桁区切り"/>
    <tableColumn id="15" xr3:uid="{A471DAD9-FA2A-4C00-90AC-CC8DE8B5EBD9}" name="法人／構成比" dataDxfId="21"/>
    <tableColumn id="16" xr3:uid="{B56C423B-8B7A-4D0E-A2DF-E6749BF44C06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25D73EFC-C04F-46F2-9E56-89D5A823E6FA}" name="M_TABLE_02446" displayName="M_TABLE_02446" ref="B23:I44" totalsRowShown="0">
  <autoFilter ref="B23:I44" xr:uid="{25D73EFC-C04F-46F2-9E56-89D5A823E6FA}"/>
  <tableColumns count="8">
    <tableColumn id="9" xr3:uid="{6BEA11E5-EFB1-4801-8561-516167736D4E}" name="産業中分類上位２０"/>
    <tableColumn id="10" xr3:uid="{624A5905-F6EB-4BB2-9B43-F03328020F42}" name="総数／事業所数" dataCellStyle="桁区切り"/>
    <tableColumn id="11" xr3:uid="{C063451C-E9B1-43FC-87CA-0EBE7C31E7A3}" name="総数／構成比" dataDxfId="19"/>
    <tableColumn id="12" xr3:uid="{A644019F-B1E8-46A8-A72D-77E3FAFD8730}" name="個人／事業所数" dataCellStyle="桁区切り"/>
    <tableColumn id="13" xr3:uid="{1E8729F0-4635-45A8-B64B-6ACDA2727962}" name="個人／構成比" dataDxfId="18"/>
    <tableColumn id="14" xr3:uid="{729AE076-A404-472D-92E8-668754AC214C}" name="法人／事業所数" dataCellStyle="桁区切り"/>
    <tableColumn id="15" xr3:uid="{5792C50C-CFDD-45E6-B4D6-558924A3C20E}" name="法人／構成比" dataDxfId="17"/>
    <tableColumn id="16" xr3:uid="{AC44FA1D-23A9-4463-B8E3-54C6FE35A66B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0DCD90C-CFC8-49E3-9323-CB609B18A123}" name="S_TABLE_02203" displayName="S_TABLE_02203" ref="B46:I66" totalsRowShown="0">
  <autoFilter ref="B46:I66" xr:uid="{B0DCD90C-CFC8-49E3-9323-CB609B18A123}"/>
  <tableColumns count="8">
    <tableColumn id="9" xr3:uid="{5B30F0C9-F1B5-4A27-8A5E-C063DB342777}" name="産業小分類上位２０"/>
    <tableColumn id="10" xr3:uid="{2065F159-73BA-4D78-A0AC-1D128DCACF23}" name="総数／事業所数" dataCellStyle="桁区切り"/>
    <tableColumn id="11" xr3:uid="{9B4C458E-CCF3-46FD-9AD3-82F3674281C9}" name="総数／構成比" dataDxfId="520"/>
    <tableColumn id="12" xr3:uid="{CFD14DD0-0C2E-4C70-940E-4E9153479950}" name="個人／事業所数" dataCellStyle="桁区切り"/>
    <tableColumn id="13" xr3:uid="{E9FF23B8-D4C5-4079-A504-3E1583EF57D0}" name="個人／構成比" dataDxfId="519"/>
    <tableColumn id="14" xr3:uid="{D41DFF1A-58D9-48EE-878B-4A98E05FB1E2}" name="法人／事業所数" dataCellStyle="桁区切り"/>
    <tableColumn id="15" xr3:uid="{FEC2A1EA-B2CC-4FD3-B8F5-944F64869786}" name="法人／構成比" dataDxfId="518"/>
    <tableColumn id="16" xr3:uid="{D5EBB75E-5104-42D5-A0B6-CC5C745F6CA4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40BEA66-B5B3-4572-A587-593DA616CFCD}" name="S_TABLE_02446" displayName="S_TABLE_02446" ref="B47:I74" totalsRowShown="0">
  <autoFilter ref="B47:I74" xr:uid="{140BEA66-B5B3-4572-A587-593DA616CFCD}"/>
  <tableColumns count="8">
    <tableColumn id="9" xr3:uid="{83FAD3ED-F1C7-4A80-98AF-40741908B137}" name="産業小分類上位２０"/>
    <tableColumn id="10" xr3:uid="{AC988AB4-AB11-4085-BC71-49C19674E229}" name="総数／事業所数" dataCellStyle="桁区切り"/>
    <tableColumn id="11" xr3:uid="{D36BAA4B-D58F-4BB5-9B72-A85380B0F358}" name="総数／構成比" dataDxfId="16"/>
    <tableColumn id="12" xr3:uid="{798416EB-2E67-478D-B981-A0468F230E75}" name="個人／事業所数" dataCellStyle="桁区切り"/>
    <tableColumn id="13" xr3:uid="{F3440F7C-0F6A-491B-A496-52DBE7480E1F}" name="個人／構成比" dataDxfId="15"/>
    <tableColumn id="14" xr3:uid="{43E6BADB-97BC-4801-9220-80C4B83EAB4A}" name="法人／事業所数" dataCellStyle="桁区切り"/>
    <tableColumn id="15" xr3:uid="{A78FAEF9-E9A2-4FA8-A196-9C2590D37107}" name="法人／構成比" dataDxfId="14"/>
    <tableColumn id="16" xr3:uid="{6B71AEDB-DD96-459A-B120-6056640F8339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9C6AFE95-B935-4711-8770-044FC58AB505}" name="LTBL_02450" displayName="LTBL_02450" ref="B4:I20" totalsRowCount="1">
  <autoFilter ref="B4:I19" xr:uid="{9C6AFE95-B935-4711-8770-044FC58AB505}"/>
  <tableColumns count="8">
    <tableColumn id="9" xr3:uid="{2ADF4833-137A-4638-AE23-DEADB1B5768F}" name="産業大分類" totalsRowLabel="合計" totalsRowDxfId="13"/>
    <tableColumn id="10" xr3:uid="{51FD1941-756E-4157-8FFA-34EBAB6A09EF}" name="総数／事業所数" totalsRowFunction="custom" totalsRowDxfId="12" dataCellStyle="桁区切り" totalsRowCellStyle="桁区切り">
      <totalsRowFormula>SUM(LTBL_02450[総数／事業所数])</totalsRowFormula>
    </tableColumn>
    <tableColumn id="11" xr3:uid="{574AF1A6-E9E7-4F50-BEA7-8B2A22141BD6}" name="総数／構成比" dataDxfId="11"/>
    <tableColumn id="12" xr3:uid="{8BF4BBA3-E2D5-4239-A4F9-2F73F7A9EF2B}" name="個人／事業所数" totalsRowFunction="sum" totalsRowDxfId="10" dataCellStyle="桁区切り" totalsRowCellStyle="桁区切り"/>
    <tableColumn id="13" xr3:uid="{6884CF63-3ADF-4971-BB59-1FC893CB90D0}" name="個人／構成比" dataDxfId="9"/>
    <tableColumn id="14" xr3:uid="{A0063DA9-18A6-4D9B-882C-0F10AC02BE87}" name="法人／事業所数" totalsRowFunction="sum" totalsRowDxfId="8" dataCellStyle="桁区切り" totalsRowCellStyle="桁区切り"/>
    <tableColumn id="15" xr3:uid="{551F0914-281C-443A-9B97-A0A79AB48610}" name="法人／構成比" dataDxfId="7"/>
    <tableColumn id="16" xr3:uid="{243AC9BA-813C-47C7-88C1-48EADF24A48E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3D7BCAAD-8C91-40CD-AAF5-136EA76C299A}" name="M_TABLE_02450" displayName="M_TABLE_02450" ref="B23:I46" totalsRowShown="0">
  <autoFilter ref="B23:I46" xr:uid="{3D7BCAAD-8C91-40CD-AAF5-136EA76C299A}"/>
  <tableColumns count="8">
    <tableColumn id="9" xr3:uid="{E5C323F5-DA85-43F6-9E1F-73A16B6E0C45}" name="産業中分類上位２０"/>
    <tableColumn id="10" xr3:uid="{6D6654EA-8ADE-4510-8BAF-FB537215B208}" name="総数／事業所数" dataCellStyle="桁区切り"/>
    <tableColumn id="11" xr3:uid="{F315440A-052D-4BF2-A3A7-BCB49436D1D3}" name="総数／構成比" dataDxfId="5"/>
    <tableColumn id="12" xr3:uid="{86B4B00A-EB82-417D-9F81-FDE11F0F855D}" name="個人／事業所数" dataCellStyle="桁区切り"/>
    <tableColumn id="13" xr3:uid="{AC21AA02-1EE9-4F7A-B802-90849AF44316}" name="個人／構成比" dataDxfId="4"/>
    <tableColumn id="14" xr3:uid="{CE9B6271-F1E6-4E8D-BD5D-564B3CD4094A}" name="法人／事業所数" dataCellStyle="桁区切り"/>
    <tableColumn id="15" xr3:uid="{45F5C768-2059-41E7-A001-4086BC07852C}" name="法人／構成比" dataDxfId="3"/>
    <tableColumn id="16" xr3:uid="{EA993C88-FCC1-4E19-8872-7C289C0B02C9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CBD3B7CB-96F2-4F36-9FDD-ED6BED755042}" name="S_TABLE_02450" displayName="S_TABLE_02450" ref="B49:I91" totalsRowShown="0">
  <autoFilter ref="B49:I91" xr:uid="{CBD3B7CB-96F2-4F36-9FDD-ED6BED755042}"/>
  <tableColumns count="8">
    <tableColumn id="9" xr3:uid="{B4518B43-7143-4D46-AEF9-827E283CD307}" name="産業小分類上位２０"/>
    <tableColumn id="10" xr3:uid="{2FAC0C6C-3896-4865-84BD-A472975B128C}" name="総数／事業所数" dataCellStyle="桁区切り"/>
    <tableColumn id="11" xr3:uid="{2F620E96-1346-469C-AC9F-DD1DE6BC9562}" name="総数／構成比" dataDxfId="2"/>
    <tableColumn id="12" xr3:uid="{0ED62417-98D2-4EEB-877D-07AD9A0A9C1C}" name="個人／事業所数" dataCellStyle="桁区切り"/>
    <tableColumn id="13" xr3:uid="{69B4B2CF-A2EC-4C30-9C18-6AC93F547339}" name="個人／構成比" dataDxfId="1"/>
    <tableColumn id="14" xr3:uid="{69A46E52-C89E-4F26-B44F-A94018A4EAD0}" name="法人／事業所数" dataCellStyle="桁区切り"/>
    <tableColumn id="15" xr3:uid="{1B34ABF8-2935-44D3-883C-7268E0C60776}" name="法人／構成比" dataDxfId="0"/>
    <tableColumn id="16" xr3:uid="{F3DBD3C5-7EB0-4FFF-BDA2-193EB212A94B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56D3A56-2056-4B81-9752-BDED56270667}" name="LTBL_02204" displayName="LTBL_02204" ref="B4:I20" totalsRowCount="1">
  <autoFilter ref="B4:I19" xr:uid="{956D3A56-2056-4B81-9752-BDED56270667}"/>
  <tableColumns count="8">
    <tableColumn id="9" xr3:uid="{7E6605C7-DE8A-4600-A1A7-E3622FA19932}" name="産業大分類" totalsRowLabel="合計" totalsRowDxfId="517"/>
    <tableColumn id="10" xr3:uid="{65CC5C34-8F2C-44EE-8830-C63593A6FCF0}" name="総数／事業所数" totalsRowFunction="custom" totalsRowDxfId="516" dataCellStyle="桁区切り" totalsRowCellStyle="桁区切り">
      <totalsRowFormula>SUM(LTBL_02204[総数／事業所数])</totalsRowFormula>
    </tableColumn>
    <tableColumn id="11" xr3:uid="{79ED2553-494C-4C6A-AC73-A373EF1D8436}" name="総数／構成比" dataDxfId="515"/>
    <tableColumn id="12" xr3:uid="{A2767AC4-C6E2-4164-8611-467CA70409F9}" name="個人／事業所数" totalsRowFunction="sum" totalsRowDxfId="514" dataCellStyle="桁区切り" totalsRowCellStyle="桁区切り"/>
    <tableColumn id="13" xr3:uid="{1CD0ECA9-51DA-4435-B384-C46410B674B3}" name="個人／構成比" dataDxfId="513"/>
    <tableColumn id="14" xr3:uid="{78E0B664-A9A2-4C2E-93DC-96D6F825CBAC}" name="法人／事業所数" totalsRowFunction="sum" totalsRowDxfId="512" dataCellStyle="桁区切り" totalsRowCellStyle="桁区切り"/>
    <tableColumn id="15" xr3:uid="{1E5EA5A8-6CCC-4CAB-872D-08DA87F8EE9B}" name="法人／構成比" dataDxfId="511"/>
    <tableColumn id="16" xr3:uid="{F7D75413-F31E-487F-A823-5DFACDE93E43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AB5FA77-02DE-45C7-A769-9B685FDF6356}" name="M_TABLE_02204" displayName="M_TABLE_02204" ref="B23:I45" totalsRowShown="0">
  <autoFilter ref="B23:I45" xr:uid="{1AB5FA77-02DE-45C7-A769-9B685FDF6356}"/>
  <tableColumns count="8">
    <tableColumn id="9" xr3:uid="{C6AB1C02-11E8-4E92-A6D0-2BF1A2ECE4BA}" name="産業中分類上位２０"/>
    <tableColumn id="10" xr3:uid="{0A2561D1-2BA4-41F6-92FB-9B5B47EBB525}" name="総数／事業所数" dataCellStyle="桁区切り"/>
    <tableColumn id="11" xr3:uid="{042AD317-5750-4DAE-AA91-A16BF45FA745}" name="総数／構成比" dataDxfId="509"/>
    <tableColumn id="12" xr3:uid="{F144745F-7B55-4CD1-8966-280518089645}" name="個人／事業所数" dataCellStyle="桁区切り"/>
    <tableColumn id="13" xr3:uid="{4FEFF1A0-2AF3-401A-AE67-A3995B046843}" name="個人／構成比" dataDxfId="508"/>
    <tableColumn id="14" xr3:uid="{E4C1742C-49B2-4C38-ABEE-80F4B1D13920}" name="法人／事業所数" dataCellStyle="桁区切り"/>
    <tableColumn id="15" xr3:uid="{1B75D80A-1116-48ED-B818-2604D1DB122C}" name="法人／構成比" dataDxfId="507"/>
    <tableColumn id="16" xr3:uid="{30C2E5A8-39D2-40F7-B37B-A990C09DDA86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FFEF675-3F53-4251-AAE0-2A6655FE6A31}" name="S_TABLE_02204" displayName="S_TABLE_02204" ref="B48:I71" totalsRowShown="0">
  <autoFilter ref="B48:I71" xr:uid="{7FFEF675-3F53-4251-AAE0-2A6655FE6A31}"/>
  <tableColumns count="8">
    <tableColumn id="9" xr3:uid="{E321ED5B-F2AE-455A-ACEA-9534175FE570}" name="産業小分類上位２０"/>
    <tableColumn id="10" xr3:uid="{F74AA0E9-21D7-4A4C-BF24-71FD738B3026}" name="総数／事業所数" dataCellStyle="桁区切り"/>
    <tableColumn id="11" xr3:uid="{E3006060-28E8-484C-AFE3-8397C6FE8784}" name="総数／構成比" dataDxfId="506"/>
    <tableColumn id="12" xr3:uid="{40A47823-C93F-4919-BA8D-C45D028B7913}" name="個人／事業所数" dataCellStyle="桁区切り"/>
    <tableColumn id="13" xr3:uid="{85ACC3DA-7EF7-4AF3-BA69-2D117308016B}" name="個人／構成比" dataDxfId="505"/>
    <tableColumn id="14" xr3:uid="{DDE75852-AE7C-4E7C-AFA0-9EDC9C5E033A}" name="法人／事業所数" dataCellStyle="桁区切り"/>
    <tableColumn id="15" xr3:uid="{6EF0AF19-525B-41C2-B364-C87402FFA7E5}" name="法人／構成比" dataDxfId="504"/>
    <tableColumn id="16" xr3:uid="{ABC6B0DE-37C6-48A4-BDC6-3F6521FA0853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AEADC57-B070-4567-BFF2-16A6BDE8FD1C}" name="LTBL_02205" displayName="LTBL_02205" ref="B4:I20" totalsRowCount="1">
  <autoFilter ref="B4:I19" xr:uid="{CAEADC57-B070-4567-BFF2-16A6BDE8FD1C}"/>
  <tableColumns count="8">
    <tableColumn id="9" xr3:uid="{09ECF0EA-6265-4C20-AEC2-60C53479FCB3}" name="産業大分類" totalsRowLabel="合計" totalsRowDxfId="503"/>
    <tableColumn id="10" xr3:uid="{5B249C4B-7235-4484-9A0D-39FCAE765AB0}" name="総数／事業所数" totalsRowFunction="custom" totalsRowDxfId="502" dataCellStyle="桁区切り" totalsRowCellStyle="桁区切り">
      <totalsRowFormula>SUM(LTBL_02205[総数／事業所数])</totalsRowFormula>
    </tableColumn>
    <tableColumn id="11" xr3:uid="{7F551036-A374-47E7-9613-DA52F7C41BA8}" name="総数／構成比" dataDxfId="501"/>
    <tableColumn id="12" xr3:uid="{68D8356E-7F2E-4460-AD65-94378742CF5C}" name="個人／事業所数" totalsRowFunction="sum" totalsRowDxfId="500" dataCellStyle="桁区切り" totalsRowCellStyle="桁区切り"/>
    <tableColumn id="13" xr3:uid="{EBB67F16-E52A-4A9E-8BFC-35F5E3C755B5}" name="個人／構成比" dataDxfId="499"/>
    <tableColumn id="14" xr3:uid="{68743FE8-0FAD-4C79-BB57-7A90D4EB753A}" name="法人／事業所数" totalsRowFunction="sum" totalsRowDxfId="498" dataCellStyle="桁区切り" totalsRowCellStyle="桁区切り"/>
    <tableColumn id="15" xr3:uid="{E2B69EF9-AB54-435A-B869-DB596BC1D963}" name="法人／構成比" dataDxfId="497"/>
    <tableColumn id="16" xr3:uid="{1989CD09-5CD6-451E-B81D-C50879A1BD35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B152E6C-F49E-4577-82C1-AEFF0B4154A7}" name="M_TABLE_02205" displayName="M_TABLE_02205" ref="B23:I44" totalsRowShown="0">
  <autoFilter ref="B23:I44" xr:uid="{2B152E6C-F49E-4577-82C1-AEFF0B4154A7}"/>
  <tableColumns count="8">
    <tableColumn id="9" xr3:uid="{5B8AD789-7B1A-4EBE-B343-AB450F6662A4}" name="産業中分類上位２０"/>
    <tableColumn id="10" xr3:uid="{27F58861-5497-4DFC-8D17-674227A196DC}" name="総数／事業所数" dataCellStyle="桁区切り"/>
    <tableColumn id="11" xr3:uid="{DB3943D3-AF85-407B-BEF9-8106ED3AEFED}" name="総数／構成比" dataDxfId="495"/>
    <tableColumn id="12" xr3:uid="{FAF3D209-5349-4A61-B4B0-658DFAFC0BB9}" name="個人／事業所数" dataCellStyle="桁区切り"/>
    <tableColumn id="13" xr3:uid="{EB1E9F31-5722-4D62-8B30-1CCD1832DCF7}" name="個人／構成比" dataDxfId="494"/>
    <tableColumn id="14" xr3:uid="{61CDA1E6-A057-4B64-A506-62915E145A14}" name="法人／事業所数" dataCellStyle="桁区切り"/>
    <tableColumn id="15" xr3:uid="{CE6A03EC-A188-40A3-99B2-9472CD1E3C8A}" name="法人／構成比" dataDxfId="493"/>
    <tableColumn id="16" xr3:uid="{2A9B4205-3005-4545-B948-640545FB6CEB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C2C6C50-CC0C-4D2C-8EB6-F19F65C02BCB}" name="S_TABLE_02205" displayName="S_TABLE_02205" ref="B47:I67" totalsRowShown="0">
  <autoFilter ref="B47:I67" xr:uid="{CC2C6C50-CC0C-4D2C-8EB6-F19F65C02BCB}"/>
  <tableColumns count="8">
    <tableColumn id="9" xr3:uid="{19B9F86E-BFA8-464B-A2F6-CAC1A7A38CFA}" name="産業小分類上位２０"/>
    <tableColumn id="10" xr3:uid="{713F3918-F14C-4D1E-B962-7BF6A4694479}" name="総数／事業所数" dataCellStyle="桁区切り"/>
    <tableColumn id="11" xr3:uid="{3D0C4574-4ADE-4DC0-AFE4-3812B2F03768}" name="総数／構成比" dataDxfId="492"/>
    <tableColumn id="12" xr3:uid="{2C04A4E8-B639-409A-85A8-0C5C050EEBF9}" name="個人／事業所数" dataCellStyle="桁区切り"/>
    <tableColumn id="13" xr3:uid="{861F3644-C418-461B-8605-0FF8223D7716}" name="個人／構成比" dataDxfId="491"/>
    <tableColumn id="14" xr3:uid="{4FBA1519-30BC-42B1-8EFD-1B17E91F239D}" name="法人／事業所数" dataCellStyle="桁区切り"/>
    <tableColumn id="15" xr3:uid="{C7018005-97EC-4DD8-845C-3DC4EB8305C8}" name="法人／構成比" dataDxfId="490"/>
    <tableColumn id="16" xr3:uid="{DBC1AA82-760C-4412-BBD7-65E9A37B04C0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B438B42-00E9-46F4-8DE9-D76E5E6485B5}" name="LTBL_02206" displayName="LTBL_02206" ref="B4:I20" totalsRowCount="1">
  <autoFilter ref="B4:I19" xr:uid="{AB438B42-00E9-46F4-8DE9-D76E5E6485B5}"/>
  <tableColumns count="8">
    <tableColumn id="9" xr3:uid="{0EB409D5-0D51-4731-937D-1AD69ED5105A}" name="産業大分類" totalsRowLabel="合計" totalsRowDxfId="489"/>
    <tableColumn id="10" xr3:uid="{CC68EEA0-80A4-4829-8086-169612418189}" name="総数／事業所数" totalsRowFunction="custom" totalsRowDxfId="488" dataCellStyle="桁区切り" totalsRowCellStyle="桁区切り">
      <totalsRowFormula>SUM(LTBL_02206[総数／事業所数])</totalsRowFormula>
    </tableColumn>
    <tableColumn id="11" xr3:uid="{E806507A-0FE3-4129-A58F-8688D3D41575}" name="総数／構成比" dataDxfId="487"/>
    <tableColumn id="12" xr3:uid="{8FFE438C-7678-4F1C-8C62-FC4447846B53}" name="個人／事業所数" totalsRowFunction="sum" totalsRowDxfId="486" dataCellStyle="桁区切り" totalsRowCellStyle="桁区切り"/>
    <tableColumn id="13" xr3:uid="{8607655C-F945-4BD4-90B2-4D5A2CD24EA6}" name="個人／構成比" dataDxfId="485"/>
    <tableColumn id="14" xr3:uid="{C1A14605-1294-4FD5-9ECF-253A8A34B3CD}" name="法人／事業所数" totalsRowFunction="sum" totalsRowDxfId="484" dataCellStyle="桁区切り" totalsRowCellStyle="桁区切り"/>
    <tableColumn id="15" xr3:uid="{6097DB2B-8538-460C-B201-0D56A2C3C75B}" name="法人／構成比" dataDxfId="483"/>
    <tableColumn id="16" xr3:uid="{33B46328-A9F7-4E00-9A78-9B4450540738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8DD1CB-2019-42AB-9540-38013ED7ED35}" name="M_TABLE_02000" displayName="M_TABLE_02000" ref="B23:I43" totalsRowShown="0">
  <autoFilter ref="B23:I43" xr:uid="{EF8DD1CB-2019-42AB-9540-38013ED7ED35}"/>
  <tableColumns count="8">
    <tableColumn id="9" xr3:uid="{33DB66A1-7385-42A9-A316-1294690E2415}" name="産業中分類上位２０"/>
    <tableColumn id="10" xr3:uid="{7E9DBB6C-E72A-4B62-91F5-046CAA610252}" name="総数／事業所数" dataCellStyle="桁区切り"/>
    <tableColumn id="11" xr3:uid="{11DD7B59-A39A-4583-A08F-47F874EC0FAE}" name="総数／構成比" dataDxfId="565"/>
    <tableColumn id="12" xr3:uid="{678F0095-876F-410E-8026-A89E838444D2}" name="個人／事業所数" dataCellStyle="桁区切り"/>
    <tableColumn id="13" xr3:uid="{80728785-221A-4DB2-86DA-FE476B3AB29D}" name="個人／構成比" dataDxfId="564"/>
    <tableColumn id="14" xr3:uid="{61F4E9C4-22F1-4DCE-92E9-8384ED6B7520}" name="法人／事業所数" dataCellStyle="桁区切り"/>
    <tableColumn id="15" xr3:uid="{273DFEC1-041C-4A45-96C1-301F1AEC4168}" name="法人／構成比" dataDxfId="563"/>
    <tableColumn id="16" xr3:uid="{2816E5A9-C1D0-4632-A794-1813C9D6B64C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C17923D-61D7-4DBE-BC8B-13D6EFE16633}" name="M_TABLE_02206" displayName="M_TABLE_02206" ref="B23:I45" totalsRowShown="0">
  <autoFilter ref="B23:I45" xr:uid="{0C17923D-61D7-4DBE-BC8B-13D6EFE16633}"/>
  <tableColumns count="8">
    <tableColumn id="9" xr3:uid="{D1074BED-F458-4CF0-951E-EBC63AD3FB28}" name="産業中分類上位２０"/>
    <tableColumn id="10" xr3:uid="{4BBE1049-7EFD-4453-A0E7-96A2186FC72E}" name="総数／事業所数" dataCellStyle="桁区切り"/>
    <tableColumn id="11" xr3:uid="{43362DAA-5F95-4C07-9E9F-6B734B72BF99}" name="総数／構成比" dataDxfId="481"/>
    <tableColumn id="12" xr3:uid="{85F233B5-07DC-4F46-928A-461715C3AD82}" name="個人／事業所数" dataCellStyle="桁区切り"/>
    <tableColumn id="13" xr3:uid="{82B3DE63-2463-4E6D-A8E7-6FAD6FFD7248}" name="個人／構成比" dataDxfId="480"/>
    <tableColumn id="14" xr3:uid="{BA6B673E-AE86-4F9B-BDF4-641A6EAEEE2F}" name="法人／事業所数" dataCellStyle="桁区切り"/>
    <tableColumn id="15" xr3:uid="{B107CBD4-1C24-4703-9F41-51AE15A0E9B9}" name="法人／構成比" dataDxfId="479"/>
    <tableColumn id="16" xr3:uid="{0A98FC88-5AC6-4657-84C9-D351D194AE57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AE9A266-FBB9-44CA-BC91-7F138AAA30D6}" name="S_TABLE_02206" displayName="S_TABLE_02206" ref="B48:I70" totalsRowShown="0">
  <autoFilter ref="B48:I70" xr:uid="{4AE9A266-FBB9-44CA-BC91-7F138AAA30D6}"/>
  <tableColumns count="8">
    <tableColumn id="9" xr3:uid="{167652E9-E47A-4EB5-BE93-A24023CB26F1}" name="産業小分類上位２０"/>
    <tableColumn id="10" xr3:uid="{CC8BD53C-C1CF-4A7E-A964-F29D81DBB436}" name="総数／事業所数" dataCellStyle="桁区切り"/>
    <tableColumn id="11" xr3:uid="{CE3B08A5-108F-42E9-BFE6-986E49B7F952}" name="総数／構成比" dataDxfId="478"/>
    <tableColumn id="12" xr3:uid="{B985E51D-B89A-4DAF-BDD7-D9CC3FDF12F6}" name="個人／事業所数" dataCellStyle="桁区切り"/>
    <tableColumn id="13" xr3:uid="{0123EB51-6A8C-4128-B7C2-4948149040C3}" name="個人／構成比" dataDxfId="477"/>
    <tableColumn id="14" xr3:uid="{6A9822A9-4FCC-4B5A-837C-7AD3CC3865C2}" name="法人／事業所数" dataCellStyle="桁区切り"/>
    <tableColumn id="15" xr3:uid="{34295F33-4CEA-4F2E-A7EE-B69B6C88E3A2}" name="法人／構成比" dataDxfId="476"/>
    <tableColumn id="16" xr3:uid="{4014AD12-45F2-4FB0-9AA4-E5DB12447059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5AA5398-C0B4-4605-9EAC-2395FD66B277}" name="LTBL_02207" displayName="LTBL_02207" ref="B4:I20" totalsRowCount="1">
  <autoFilter ref="B4:I19" xr:uid="{B5AA5398-C0B4-4605-9EAC-2395FD66B277}"/>
  <tableColumns count="8">
    <tableColumn id="9" xr3:uid="{5FBB49EA-FC99-4923-B1BB-6FF4A29FED7F}" name="産業大分類" totalsRowLabel="合計" totalsRowDxfId="475"/>
    <tableColumn id="10" xr3:uid="{6DAD9DDD-EC63-4EB7-88B7-AFA9754CB0E0}" name="総数／事業所数" totalsRowFunction="custom" totalsRowDxfId="474" dataCellStyle="桁区切り" totalsRowCellStyle="桁区切り">
      <totalsRowFormula>SUM(LTBL_02207[総数／事業所数])</totalsRowFormula>
    </tableColumn>
    <tableColumn id="11" xr3:uid="{FCCD6587-63BA-4BBE-B563-35961EB64423}" name="総数／構成比" dataDxfId="473"/>
    <tableColumn id="12" xr3:uid="{67524463-CC3A-46CA-9D95-1056812C93AB}" name="個人／事業所数" totalsRowFunction="sum" totalsRowDxfId="472" dataCellStyle="桁区切り" totalsRowCellStyle="桁区切り"/>
    <tableColumn id="13" xr3:uid="{897E243B-C787-4CD0-B312-CFD4712DCC84}" name="個人／構成比" dataDxfId="471"/>
    <tableColumn id="14" xr3:uid="{546091F8-2464-405A-8AC2-CEC2881DD942}" name="法人／事業所数" totalsRowFunction="sum" totalsRowDxfId="470" dataCellStyle="桁区切り" totalsRowCellStyle="桁区切り"/>
    <tableColumn id="15" xr3:uid="{AE04BF6F-5E10-41FD-9925-473C847D7F08}" name="法人／構成比" dataDxfId="469"/>
    <tableColumn id="16" xr3:uid="{08A89F5F-E170-4B41-B109-22BE910099C4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2AFC1D4-E4F0-4361-88A2-260C96838519}" name="M_TABLE_02207" displayName="M_TABLE_02207" ref="B23:I44" totalsRowShown="0">
  <autoFilter ref="B23:I44" xr:uid="{B2AFC1D4-E4F0-4361-88A2-260C96838519}"/>
  <tableColumns count="8">
    <tableColumn id="9" xr3:uid="{0B350894-DA5F-43BB-B800-EAC0F5A0386F}" name="産業中分類上位２０"/>
    <tableColumn id="10" xr3:uid="{208B94E3-CFCD-4F59-A987-D3FD5D930D27}" name="総数／事業所数" dataCellStyle="桁区切り"/>
    <tableColumn id="11" xr3:uid="{6BC22B83-E627-4E44-9A18-B7F61FBCB801}" name="総数／構成比" dataDxfId="467"/>
    <tableColumn id="12" xr3:uid="{A9EDD4D2-71BE-4482-B067-2E319E97E952}" name="個人／事業所数" dataCellStyle="桁区切り"/>
    <tableColumn id="13" xr3:uid="{A3FF5BC3-E494-4F6F-B3CE-2C20C39115E8}" name="個人／構成比" dataDxfId="466"/>
    <tableColumn id="14" xr3:uid="{2AE770C1-7643-45A3-8830-6658526535EC}" name="法人／事業所数" dataCellStyle="桁区切り"/>
    <tableColumn id="15" xr3:uid="{C25013A4-67DD-4938-B7C8-ABBE00B9A218}" name="法人／構成比" dataDxfId="465"/>
    <tableColumn id="16" xr3:uid="{0318091B-E98B-4186-9AAF-6479BFB416B2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50DE7AA-1573-4041-8806-FE18B740F977}" name="S_TABLE_02207" displayName="S_TABLE_02207" ref="B47:I68" totalsRowShown="0">
  <autoFilter ref="B47:I68" xr:uid="{250DE7AA-1573-4041-8806-FE18B740F977}"/>
  <tableColumns count="8">
    <tableColumn id="9" xr3:uid="{A5E2F3C6-7631-4AF5-993F-45607F5107B2}" name="産業小分類上位２０"/>
    <tableColumn id="10" xr3:uid="{878AF3B8-52D6-4A35-884F-758A506541A3}" name="総数／事業所数" dataCellStyle="桁区切り"/>
    <tableColumn id="11" xr3:uid="{CD454DAA-DFD4-452D-92FE-744FE6D2FF13}" name="総数／構成比" dataDxfId="464"/>
    <tableColumn id="12" xr3:uid="{2D419BE1-569D-4A41-B38D-6DD1ED0C5B6E}" name="個人／事業所数" dataCellStyle="桁区切り"/>
    <tableColumn id="13" xr3:uid="{2DCBA7E9-73B1-4892-BA20-C3F1C0285EC5}" name="個人／構成比" dataDxfId="463"/>
    <tableColumn id="14" xr3:uid="{281AEB96-60FC-451C-9705-3EF61CF36AE6}" name="法人／事業所数" dataCellStyle="桁区切り"/>
    <tableColumn id="15" xr3:uid="{6CB76D56-E12D-40DD-AE02-A93659728FAF}" name="法人／構成比" dataDxfId="462"/>
    <tableColumn id="16" xr3:uid="{D97181F1-30B9-46C1-8F39-7BF8E15D64A3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394D209-4DBB-4023-90FF-0B55915C2531}" name="LTBL_02208" displayName="LTBL_02208" ref="B4:I20" totalsRowCount="1">
  <autoFilter ref="B4:I19" xr:uid="{B394D209-4DBB-4023-90FF-0B55915C2531}"/>
  <tableColumns count="8">
    <tableColumn id="9" xr3:uid="{2E2369D0-2BA1-4584-8C65-1FA4E16BED21}" name="産業大分類" totalsRowLabel="合計" totalsRowDxfId="461"/>
    <tableColumn id="10" xr3:uid="{802F40ED-C455-49CD-8EE3-4CEE0085F6D8}" name="総数／事業所数" totalsRowFunction="custom" totalsRowDxfId="460" dataCellStyle="桁区切り" totalsRowCellStyle="桁区切り">
      <totalsRowFormula>SUM(LTBL_02208[総数／事業所数])</totalsRowFormula>
    </tableColumn>
    <tableColumn id="11" xr3:uid="{FEB7DF82-21DF-4EAD-82C3-AB0C0706D3BC}" name="総数／構成比" dataDxfId="459"/>
    <tableColumn id="12" xr3:uid="{11A1A019-1EE1-4E55-AD40-ABDBB70BB77C}" name="個人／事業所数" totalsRowFunction="sum" totalsRowDxfId="458" dataCellStyle="桁区切り" totalsRowCellStyle="桁区切り"/>
    <tableColumn id="13" xr3:uid="{CEE35F03-1E32-497B-93FD-F66B7DE3701A}" name="個人／構成比" dataDxfId="457"/>
    <tableColumn id="14" xr3:uid="{CAEFEA46-8CE3-4749-A0E4-E1E258552991}" name="法人／事業所数" totalsRowFunction="sum" totalsRowDxfId="456" dataCellStyle="桁区切り" totalsRowCellStyle="桁区切り"/>
    <tableColumn id="15" xr3:uid="{C553C838-107E-4F5E-A8C1-80BE1B5EA61F}" name="法人／構成比" dataDxfId="455"/>
    <tableColumn id="16" xr3:uid="{4CA9642C-A373-4030-B2B3-A6F2495A0AF4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91F6C40-1959-4129-9665-81CB913BC18D}" name="M_TABLE_02208" displayName="M_TABLE_02208" ref="B23:I44" totalsRowShown="0">
  <autoFilter ref="B23:I44" xr:uid="{E91F6C40-1959-4129-9665-81CB913BC18D}"/>
  <tableColumns count="8">
    <tableColumn id="9" xr3:uid="{839B679D-D729-41E2-BB87-0DA084D6CF75}" name="産業中分類上位２０"/>
    <tableColumn id="10" xr3:uid="{B5A24ADB-F382-4095-971B-194116B2A99A}" name="総数／事業所数" dataCellStyle="桁区切り"/>
    <tableColumn id="11" xr3:uid="{A5472B27-1A35-4F32-A973-978433F68207}" name="総数／構成比" dataDxfId="453"/>
    <tableColumn id="12" xr3:uid="{91CB3A53-81DC-481B-8E64-977EEBA12E77}" name="個人／事業所数" dataCellStyle="桁区切り"/>
    <tableColumn id="13" xr3:uid="{F0DA1E62-CA80-429E-BC0B-C321B302F85D}" name="個人／構成比" dataDxfId="452"/>
    <tableColumn id="14" xr3:uid="{55DC04B5-C738-4415-B8FF-5594CF725E08}" name="法人／事業所数" dataCellStyle="桁区切り"/>
    <tableColumn id="15" xr3:uid="{54816282-566B-4A88-A076-87FB93A8432D}" name="法人／構成比" dataDxfId="451"/>
    <tableColumn id="16" xr3:uid="{3A53B507-29BB-4A3D-BD92-F790F236583F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3F76BDE-104F-4422-AE9D-49C726E57632}" name="S_TABLE_02208" displayName="S_TABLE_02208" ref="B47:I67" totalsRowShown="0">
  <autoFilter ref="B47:I67" xr:uid="{63F76BDE-104F-4422-AE9D-49C726E57632}"/>
  <tableColumns count="8">
    <tableColumn id="9" xr3:uid="{B0229F7D-A1CE-47C1-953F-5EDA04132AB4}" name="産業小分類上位２０"/>
    <tableColumn id="10" xr3:uid="{9BF05FFA-BAC3-4742-A52B-71BC353D17BA}" name="総数／事業所数" dataCellStyle="桁区切り"/>
    <tableColumn id="11" xr3:uid="{3FF3D451-43DC-459A-9207-32C8A40D188F}" name="総数／構成比" dataDxfId="450"/>
    <tableColumn id="12" xr3:uid="{7927BE5A-1CC4-4483-A77E-9252BE22F3D7}" name="個人／事業所数" dataCellStyle="桁区切り"/>
    <tableColumn id="13" xr3:uid="{A3B2A433-32BF-46EA-83FD-FB64F0895929}" name="個人／構成比" dataDxfId="449"/>
    <tableColumn id="14" xr3:uid="{D63A9901-F17E-4981-BA1E-088ECE483256}" name="法人／事業所数" dataCellStyle="桁区切り"/>
    <tableColumn id="15" xr3:uid="{DCD9C49D-35BE-4492-8D1A-2396A2F6D3DB}" name="法人／構成比" dataDxfId="448"/>
    <tableColumn id="16" xr3:uid="{837D4778-4E75-4DD8-83C0-9F1F66C87FDA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7D15DBA-32F8-4A45-BB54-548D888CD476}" name="LTBL_02209" displayName="LTBL_02209" ref="B4:I20" totalsRowCount="1">
  <autoFilter ref="B4:I19" xr:uid="{27D15DBA-32F8-4A45-BB54-548D888CD476}"/>
  <tableColumns count="8">
    <tableColumn id="9" xr3:uid="{BF52EDB2-26C5-4C4D-A273-1920A10DEE40}" name="産業大分類" totalsRowLabel="合計" totalsRowDxfId="447"/>
    <tableColumn id="10" xr3:uid="{2079CAA4-CAC1-4195-BC10-7A16938BBCCA}" name="総数／事業所数" totalsRowFunction="custom" totalsRowDxfId="446" dataCellStyle="桁区切り" totalsRowCellStyle="桁区切り">
      <totalsRowFormula>SUM(LTBL_02209[総数／事業所数])</totalsRowFormula>
    </tableColumn>
    <tableColumn id="11" xr3:uid="{92678520-4E88-43C1-B5A1-D33E4EB30142}" name="総数／構成比" dataDxfId="445"/>
    <tableColumn id="12" xr3:uid="{8F2DE9CD-4EF6-42EB-82E4-7A72318C5891}" name="個人／事業所数" totalsRowFunction="sum" totalsRowDxfId="444" dataCellStyle="桁区切り" totalsRowCellStyle="桁区切り"/>
    <tableColumn id="13" xr3:uid="{3520CDE7-7027-4A16-B98C-5E264CA1220E}" name="個人／構成比" dataDxfId="443"/>
    <tableColumn id="14" xr3:uid="{AEEC98BC-1817-434A-8541-1559456611CE}" name="法人／事業所数" totalsRowFunction="sum" totalsRowDxfId="442" dataCellStyle="桁区切り" totalsRowCellStyle="桁区切り"/>
    <tableColumn id="15" xr3:uid="{780BD188-A882-46D7-981D-EB4DFA77995A}" name="法人／構成比" dataDxfId="441"/>
    <tableColumn id="16" xr3:uid="{B579ABC1-A9A9-47F8-981E-E29E8ACBD960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265AF23-A26D-4354-A651-A3E5353FBAB3}" name="M_TABLE_02209" displayName="M_TABLE_02209" ref="B23:I46" totalsRowShown="0">
  <autoFilter ref="B23:I46" xr:uid="{2265AF23-A26D-4354-A651-A3E5353FBAB3}"/>
  <tableColumns count="8">
    <tableColumn id="9" xr3:uid="{154A2193-0F9B-4CC0-9E60-75D8D0218773}" name="産業中分類上位２０"/>
    <tableColumn id="10" xr3:uid="{CA451157-4589-4A53-8C9A-24A238250DFB}" name="総数／事業所数" dataCellStyle="桁区切り"/>
    <tableColumn id="11" xr3:uid="{0B26FBCC-C7EE-42C1-921B-87E4A2F9732D}" name="総数／構成比" dataDxfId="439"/>
    <tableColumn id="12" xr3:uid="{EBADB701-9D9B-4D7E-AA5C-5EAC9F8949AB}" name="個人／事業所数" dataCellStyle="桁区切り"/>
    <tableColumn id="13" xr3:uid="{E85B0206-02BB-4332-9655-C59DAD378A17}" name="個人／構成比" dataDxfId="438"/>
    <tableColumn id="14" xr3:uid="{07009A08-24F9-4473-9EC3-1261B114B6A3}" name="法人／事業所数" dataCellStyle="桁区切り"/>
    <tableColumn id="15" xr3:uid="{6D1DB638-E69A-4275-A748-D6017AFBAEBC}" name="法人／構成比" dataDxfId="437"/>
    <tableColumn id="16" xr3:uid="{44ED2874-57B9-4C72-90A2-18B8B65521C0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7F572A-9808-431A-BDA0-15831425013E}" name="S_TABLE_02000" displayName="S_TABLE_02000" ref="B46:I66" totalsRowShown="0">
  <autoFilter ref="B46:I66" xr:uid="{E27F572A-9808-431A-BDA0-15831425013E}"/>
  <tableColumns count="8">
    <tableColumn id="9" xr3:uid="{DAA1B2C8-CA26-40F7-B674-E5953B923C50}" name="産業小分類上位２０"/>
    <tableColumn id="10" xr3:uid="{54387DE4-2636-4DDD-A390-51E02CF9DB9C}" name="総数／事業所数" dataCellStyle="桁区切り"/>
    <tableColumn id="11" xr3:uid="{761C93EC-7F31-4069-AF12-790A25D2C65D}" name="総数／構成比" dataDxfId="562"/>
    <tableColumn id="12" xr3:uid="{CA2790E8-DE4D-4D71-B9FD-F405EE84E972}" name="個人／事業所数" dataCellStyle="桁区切り"/>
    <tableColumn id="13" xr3:uid="{5C2EC9E9-EE7B-4E9D-8E46-F25827814747}" name="個人／構成比" dataDxfId="561"/>
    <tableColumn id="14" xr3:uid="{1BD335A5-34B9-47EA-AC7C-60FA2776F11D}" name="法人／事業所数" dataCellStyle="桁区切り"/>
    <tableColumn id="15" xr3:uid="{F2DC2D90-388B-412C-9045-B0A3B22AE22F}" name="法人／構成比" dataDxfId="560"/>
    <tableColumn id="16" xr3:uid="{9065C7CD-B7CB-44CD-8470-6821C2F1694F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DDADE84-15A2-47B7-BBFB-85AA9881F2CD}" name="S_TABLE_02209" displayName="S_TABLE_02209" ref="B49:I71" totalsRowShown="0">
  <autoFilter ref="B49:I71" xr:uid="{BDDADE84-15A2-47B7-BBFB-85AA9881F2CD}"/>
  <tableColumns count="8">
    <tableColumn id="9" xr3:uid="{A399DF73-460B-474B-8767-FC44CE562051}" name="産業小分類上位２０"/>
    <tableColumn id="10" xr3:uid="{A6B9AC2D-286C-4DB5-9499-BF6B54628A77}" name="総数／事業所数" dataCellStyle="桁区切り"/>
    <tableColumn id="11" xr3:uid="{11F52685-7A1E-475A-98BC-245096232CF2}" name="総数／構成比" dataDxfId="436"/>
    <tableColumn id="12" xr3:uid="{5D8299BB-DC6E-44EA-B948-5EB304004295}" name="個人／事業所数" dataCellStyle="桁区切り"/>
    <tableColumn id="13" xr3:uid="{F6B7CCEC-B30B-4419-81B6-771BD55766F8}" name="個人／構成比" dataDxfId="435"/>
    <tableColumn id="14" xr3:uid="{A0F7C49E-5866-4401-88B9-EE1650854296}" name="法人／事業所数" dataCellStyle="桁区切り"/>
    <tableColumn id="15" xr3:uid="{266E4C37-9F9B-4458-A757-C84619928407}" name="法人／構成比" dataDxfId="434"/>
    <tableColumn id="16" xr3:uid="{7A494F3F-966D-4E8F-99A3-D93DC09C84B0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8836AC6-FD96-4AC5-BF78-84AB9DDE632C}" name="LTBL_02210" displayName="LTBL_02210" ref="B4:I20" totalsRowCount="1">
  <autoFilter ref="B4:I19" xr:uid="{38836AC6-FD96-4AC5-BF78-84AB9DDE632C}"/>
  <tableColumns count="8">
    <tableColumn id="9" xr3:uid="{958DCD27-E935-44D9-800C-FE0D87DEE744}" name="産業大分類" totalsRowLabel="合計" totalsRowDxfId="433"/>
    <tableColumn id="10" xr3:uid="{04D50A90-72A9-4CF6-AEE9-AA28901CD784}" name="総数／事業所数" totalsRowFunction="custom" totalsRowDxfId="432" dataCellStyle="桁区切り" totalsRowCellStyle="桁区切り">
      <totalsRowFormula>SUM(LTBL_02210[総数／事業所数])</totalsRowFormula>
    </tableColumn>
    <tableColumn id="11" xr3:uid="{B25F71E2-4DAF-45C6-AD5E-8FC76A5A3405}" name="総数／構成比" dataDxfId="431"/>
    <tableColumn id="12" xr3:uid="{C2FC3066-CA56-4395-8393-8971F149EE9A}" name="個人／事業所数" totalsRowFunction="sum" totalsRowDxfId="430" dataCellStyle="桁区切り" totalsRowCellStyle="桁区切り"/>
    <tableColumn id="13" xr3:uid="{9936B48C-6638-47B8-9447-31BB32ACED45}" name="個人／構成比" dataDxfId="429"/>
    <tableColumn id="14" xr3:uid="{C336CE8A-EFC2-418B-9D6A-78D519622292}" name="法人／事業所数" totalsRowFunction="sum" totalsRowDxfId="428" dataCellStyle="桁区切り" totalsRowCellStyle="桁区切り"/>
    <tableColumn id="15" xr3:uid="{B80DF178-A3CD-405C-B0B9-3736460C2FC0}" name="法人／構成比" dataDxfId="427"/>
    <tableColumn id="16" xr3:uid="{A001425B-B04A-4AAC-BA7C-768B7AEAD5BE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0C87C20-ADD5-4786-840D-C06F09CB14F9}" name="M_TABLE_02210" displayName="M_TABLE_02210" ref="B23:I46" totalsRowShown="0">
  <autoFilter ref="B23:I46" xr:uid="{30C87C20-ADD5-4786-840D-C06F09CB14F9}"/>
  <tableColumns count="8">
    <tableColumn id="9" xr3:uid="{08D106A3-C8D1-4EBC-A6D4-EAF3CD70D82E}" name="産業中分類上位２０"/>
    <tableColumn id="10" xr3:uid="{18589E29-C8C8-4FDC-8232-0DFA1C1B95AF}" name="総数／事業所数" dataCellStyle="桁区切り"/>
    <tableColumn id="11" xr3:uid="{35498331-59E0-4CF9-9748-9450119C829B}" name="総数／構成比" dataDxfId="425"/>
    <tableColumn id="12" xr3:uid="{46158A32-90EB-4F66-9114-4E37CE669EAC}" name="個人／事業所数" dataCellStyle="桁区切り"/>
    <tableColumn id="13" xr3:uid="{E7A44A66-A609-4D9D-A215-4A48545C1C09}" name="個人／構成比" dataDxfId="424"/>
    <tableColumn id="14" xr3:uid="{CEA03DF0-AFB8-4644-91D2-0EAEFEDC1659}" name="法人／事業所数" dataCellStyle="桁区切り"/>
    <tableColumn id="15" xr3:uid="{373E5E87-6FF7-47C1-B602-ED9E2A1AC7AF}" name="法人／構成比" dataDxfId="423"/>
    <tableColumn id="16" xr3:uid="{8AC10E0B-8B8C-4B95-AF89-40F49C0D21CB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2933FD7-4A23-4AC1-99CE-98B9E2313A26}" name="S_TABLE_02210" displayName="S_TABLE_02210" ref="B49:I71" totalsRowShown="0">
  <autoFilter ref="B49:I71" xr:uid="{42933FD7-4A23-4AC1-99CE-98B9E2313A26}"/>
  <tableColumns count="8">
    <tableColumn id="9" xr3:uid="{4B3EF4BD-E5B5-4B0D-B484-FBD7C62D05E8}" name="産業小分類上位２０"/>
    <tableColumn id="10" xr3:uid="{EADDD71A-1B06-4F0F-8FE0-929F1C442E77}" name="総数／事業所数" dataCellStyle="桁区切り"/>
    <tableColumn id="11" xr3:uid="{C77BE62C-3D2B-4143-8F33-D3BFE7FE36DC}" name="総数／構成比" dataDxfId="422"/>
    <tableColumn id="12" xr3:uid="{39FD30BA-36B8-4A2B-9CFA-76F73F4F3775}" name="個人／事業所数" dataCellStyle="桁区切り"/>
    <tableColumn id="13" xr3:uid="{446F6761-BD10-44AC-8F8A-F80CEC5C997C}" name="個人／構成比" dataDxfId="421"/>
    <tableColumn id="14" xr3:uid="{EB0CA3DC-1FAD-4C37-A3E0-9EA3D9588598}" name="法人／事業所数" dataCellStyle="桁区切り"/>
    <tableColumn id="15" xr3:uid="{F22EF42E-0A45-4835-AD37-CF8F3DE035BE}" name="法人／構成比" dataDxfId="420"/>
    <tableColumn id="16" xr3:uid="{22666E3A-D231-47C2-AAF7-7F79E2AC385F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3FB11FC-CD26-436A-99C3-55F17CE8C754}" name="LTBL_02301" displayName="LTBL_02301" ref="B4:I20" totalsRowCount="1">
  <autoFilter ref="B4:I19" xr:uid="{83FB11FC-CD26-436A-99C3-55F17CE8C754}"/>
  <tableColumns count="8">
    <tableColumn id="9" xr3:uid="{ACA7838F-EF66-40C8-8592-3E87BFC0C2B4}" name="産業大分類" totalsRowLabel="合計" totalsRowDxfId="419"/>
    <tableColumn id="10" xr3:uid="{A5F1B947-788C-44EB-A3F4-9F049AEF806B}" name="総数／事業所数" totalsRowFunction="custom" totalsRowDxfId="418" dataCellStyle="桁区切り" totalsRowCellStyle="桁区切り">
      <totalsRowFormula>SUM(LTBL_02301[総数／事業所数])</totalsRowFormula>
    </tableColumn>
    <tableColumn id="11" xr3:uid="{F4E98185-BCA1-42E0-A06A-F485D9205478}" name="総数／構成比" dataDxfId="417"/>
    <tableColumn id="12" xr3:uid="{E6F018FA-3F65-4E87-90DB-D983BACF9D2B}" name="個人／事業所数" totalsRowFunction="sum" totalsRowDxfId="416" dataCellStyle="桁区切り" totalsRowCellStyle="桁区切り"/>
    <tableColumn id="13" xr3:uid="{371E82CD-9CE0-4D51-88FF-2EE0B1E0328A}" name="個人／構成比" dataDxfId="415"/>
    <tableColumn id="14" xr3:uid="{DE2A09BC-CB88-4053-AA5E-A6B78FF64480}" name="法人／事業所数" totalsRowFunction="sum" totalsRowDxfId="414" dataCellStyle="桁区切り" totalsRowCellStyle="桁区切り"/>
    <tableColumn id="15" xr3:uid="{C212769C-3290-4CE6-8BA4-462CB9DFDA55}" name="法人／構成比" dataDxfId="413"/>
    <tableColumn id="16" xr3:uid="{6774EA82-184D-4C4A-99B9-E00C5F96ABE7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1D4D3A2-7DE4-434F-BA2D-744565C335EC}" name="M_TABLE_02301" displayName="M_TABLE_02301" ref="B23:I45" totalsRowShown="0">
  <autoFilter ref="B23:I45" xr:uid="{11D4D3A2-7DE4-434F-BA2D-744565C335EC}"/>
  <tableColumns count="8">
    <tableColumn id="9" xr3:uid="{E693F9D4-1AFD-44F3-BB9C-7D666D430D9B}" name="産業中分類上位２０"/>
    <tableColumn id="10" xr3:uid="{79700409-1B77-410D-8A78-0F06D6D04A39}" name="総数／事業所数" dataCellStyle="桁区切り"/>
    <tableColumn id="11" xr3:uid="{9B79E132-3879-40E0-BC28-4996D5F957A6}" name="総数／構成比" dataDxfId="411"/>
    <tableColumn id="12" xr3:uid="{145A51BD-32FB-4B11-B817-BF6CB35572C4}" name="個人／事業所数" dataCellStyle="桁区切り"/>
    <tableColumn id="13" xr3:uid="{DC2EC4E2-6658-4F7B-AFE2-DDC3810D25B1}" name="個人／構成比" dataDxfId="410"/>
    <tableColumn id="14" xr3:uid="{36F3821B-208A-4489-8CCF-CAAA4F5A5029}" name="法人／事業所数" dataCellStyle="桁区切り"/>
    <tableColumn id="15" xr3:uid="{2ADDAC9E-1197-40F8-A110-BCD11A2A022D}" name="法人／構成比" dataDxfId="409"/>
    <tableColumn id="16" xr3:uid="{F80509C0-A39C-4504-8F67-E1F4710901C3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3A72ADA-FEE9-4E29-9B29-A6767CF9F69D}" name="S_TABLE_02301" displayName="S_TABLE_02301" ref="B48:I75" totalsRowShown="0">
  <autoFilter ref="B48:I75" xr:uid="{53A72ADA-FEE9-4E29-9B29-A6767CF9F69D}"/>
  <tableColumns count="8">
    <tableColumn id="9" xr3:uid="{BA2048A2-B1EE-4BD9-A594-D0DC64B76B69}" name="産業小分類上位２０"/>
    <tableColumn id="10" xr3:uid="{27C8EA10-84D6-4F0A-B256-9EE13CA51BF7}" name="総数／事業所数" dataCellStyle="桁区切り"/>
    <tableColumn id="11" xr3:uid="{9C60D057-FA87-4B2A-B8AC-5A518C96926B}" name="総数／構成比" dataDxfId="408"/>
    <tableColumn id="12" xr3:uid="{31B1B236-D43B-475D-889D-C6F804968928}" name="個人／事業所数" dataCellStyle="桁区切り"/>
    <tableColumn id="13" xr3:uid="{89E50727-6C2C-48A9-B958-49467CBD250F}" name="個人／構成比" dataDxfId="407"/>
    <tableColumn id="14" xr3:uid="{A4F5C2C4-140D-4106-8143-9306393C3512}" name="法人／事業所数" dataCellStyle="桁区切り"/>
    <tableColumn id="15" xr3:uid="{394C34AF-D078-4DF9-ADC2-B8F982F88F28}" name="法人／構成比" dataDxfId="406"/>
    <tableColumn id="16" xr3:uid="{0209467C-68F6-4149-83D6-3C04606B36AA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55061E7-7479-4F2D-8AB9-60F3E520896C}" name="LTBL_02303" displayName="LTBL_02303" ref="B4:I20" totalsRowCount="1">
  <autoFilter ref="B4:I19" xr:uid="{555061E7-7479-4F2D-8AB9-60F3E520896C}"/>
  <tableColumns count="8">
    <tableColumn id="9" xr3:uid="{78AF7BE0-F078-4DB6-AE81-877C16DCB706}" name="産業大分類" totalsRowLabel="合計" totalsRowDxfId="405"/>
    <tableColumn id="10" xr3:uid="{BB4C1974-3C40-4FAE-B966-4CF5A9CB6BAB}" name="総数／事業所数" totalsRowFunction="custom" totalsRowDxfId="404" dataCellStyle="桁区切り" totalsRowCellStyle="桁区切り">
      <totalsRowFormula>SUM(LTBL_02303[総数／事業所数])</totalsRowFormula>
    </tableColumn>
    <tableColumn id="11" xr3:uid="{D25942AA-EB36-4118-A926-48A92192C890}" name="総数／構成比" dataDxfId="403"/>
    <tableColumn id="12" xr3:uid="{FB20759B-9043-433A-8C17-A52D0F20B58E}" name="個人／事業所数" totalsRowFunction="sum" totalsRowDxfId="402" dataCellStyle="桁区切り" totalsRowCellStyle="桁区切り"/>
    <tableColumn id="13" xr3:uid="{E380B004-A6F9-4E48-8134-F1E1FECE8654}" name="個人／構成比" dataDxfId="401"/>
    <tableColumn id="14" xr3:uid="{9000FF17-EB57-4DE7-A8EE-0B032563766C}" name="法人／事業所数" totalsRowFunction="sum" totalsRowDxfId="400" dataCellStyle="桁区切り" totalsRowCellStyle="桁区切り"/>
    <tableColumn id="15" xr3:uid="{D49831A1-9C61-4AAB-BBB0-4A24E2F00480}" name="法人／構成比" dataDxfId="399"/>
    <tableColumn id="16" xr3:uid="{3A49C0AD-F627-453D-BB37-53CE9A5C50B5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4477998-7DCE-410A-9569-80027086F425}" name="M_TABLE_02303" displayName="M_TABLE_02303" ref="B23:I48" totalsRowShown="0">
  <autoFilter ref="B23:I48" xr:uid="{B4477998-7DCE-410A-9569-80027086F425}"/>
  <tableColumns count="8">
    <tableColumn id="9" xr3:uid="{47FF771C-EFD3-4DB3-9B11-EEC1FA361224}" name="産業中分類上位２０"/>
    <tableColumn id="10" xr3:uid="{2F8003F5-2536-4AEA-8A82-B5B8003E2F14}" name="総数／事業所数" dataCellStyle="桁区切り"/>
    <tableColumn id="11" xr3:uid="{05123E3E-ECCA-4059-B2B5-EF7B4365184C}" name="総数／構成比" dataDxfId="397"/>
    <tableColumn id="12" xr3:uid="{281FD76A-8E6A-4039-9054-2E2A17C6B40D}" name="個人／事業所数" dataCellStyle="桁区切り"/>
    <tableColumn id="13" xr3:uid="{436F8E8C-238A-4B10-92AB-1961EE275259}" name="個人／構成比" dataDxfId="396"/>
    <tableColumn id="14" xr3:uid="{C3140FD7-03BA-401C-B453-076D342F8480}" name="法人／事業所数" dataCellStyle="桁区切り"/>
    <tableColumn id="15" xr3:uid="{E5C880B4-E327-463E-A030-58D7B07F6FB2}" name="法人／構成比" dataDxfId="395"/>
    <tableColumn id="16" xr3:uid="{02372E05-48FC-4B54-8FC1-A92DF3252758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22296A7-BFF9-4D79-89C5-09563EFCE934}" name="S_TABLE_02303" displayName="S_TABLE_02303" ref="B51:I103" totalsRowShown="0">
  <autoFilter ref="B51:I103" xr:uid="{622296A7-BFF9-4D79-89C5-09563EFCE934}"/>
  <tableColumns count="8">
    <tableColumn id="9" xr3:uid="{924824A7-8F71-4006-96F2-1144AB29562F}" name="産業小分類上位２０"/>
    <tableColumn id="10" xr3:uid="{74C4A763-23D5-437D-A24D-C549F97E5CCA}" name="総数／事業所数" dataCellStyle="桁区切り"/>
    <tableColumn id="11" xr3:uid="{F371F720-3ACC-4074-ACAE-09B6039BF578}" name="総数／構成比" dataDxfId="394"/>
    <tableColumn id="12" xr3:uid="{BC29AA53-CC80-4089-917F-F2E2CD057A37}" name="個人／事業所数" dataCellStyle="桁区切り"/>
    <tableColumn id="13" xr3:uid="{9989B0F1-2583-4621-91D4-25DB0A1E50E0}" name="個人／構成比" dataDxfId="393"/>
    <tableColumn id="14" xr3:uid="{BDE90214-1972-43FE-8368-E1BF0B852F1D}" name="法人／事業所数" dataCellStyle="桁区切り"/>
    <tableColumn id="15" xr3:uid="{9DB7B6EC-640E-4967-AC98-B8FFB6D8B99C}" name="法人／構成比" dataDxfId="392"/>
    <tableColumn id="16" xr3:uid="{AC85AD21-6DE4-4F0B-9EB3-BE98CF6E0ACB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E7AF4A-22C8-46D8-98BB-5EEF9D1D6F77}" name="LTBL_02201" displayName="LTBL_02201" ref="B4:I20" totalsRowCount="1">
  <autoFilter ref="B4:I19" xr:uid="{A1E7AF4A-22C8-46D8-98BB-5EEF9D1D6F77}"/>
  <tableColumns count="8">
    <tableColumn id="9" xr3:uid="{DD9F2EBC-A65B-41D9-81F5-DB9C1875C3EF}" name="産業大分類" totalsRowLabel="合計" totalsRowDxfId="559"/>
    <tableColumn id="10" xr3:uid="{8BDB8B31-8F43-4C20-AA1A-E95869116D90}" name="総数／事業所数" totalsRowFunction="custom" totalsRowDxfId="558" dataCellStyle="桁区切り" totalsRowCellStyle="桁区切り">
      <totalsRowFormula>SUM(LTBL_02201[総数／事業所数])</totalsRowFormula>
    </tableColumn>
    <tableColumn id="11" xr3:uid="{BBB54075-DB86-431D-9954-1A63AACCB71C}" name="総数／構成比" dataDxfId="557"/>
    <tableColumn id="12" xr3:uid="{1318D6CB-3759-4609-8572-29CBD51E3422}" name="個人／事業所数" totalsRowFunction="sum" totalsRowDxfId="556" dataCellStyle="桁区切り" totalsRowCellStyle="桁区切り"/>
    <tableColumn id="13" xr3:uid="{7DB80701-A5EA-4DE8-B3D5-3C49B3DF60F9}" name="個人／構成比" dataDxfId="555"/>
    <tableColumn id="14" xr3:uid="{5BD225BD-6E43-431A-B922-6AB49E55E7A3}" name="法人／事業所数" totalsRowFunction="sum" totalsRowDxfId="554" dataCellStyle="桁区切り" totalsRowCellStyle="桁区切り"/>
    <tableColumn id="15" xr3:uid="{9E623587-4D2A-4AAE-97E4-FD690E32FE16}" name="法人／構成比" dataDxfId="553"/>
    <tableColumn id="16" xr3:uid="{EFCAA6F9-ABBC-407A-9368-844C19D61BF3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9C3C8809-1ECC-4CC3-8612-726B30C2E326}" name="LTBL_02304" displayName="LTBL_02304" ref="B4:I20" totalsRowCount="1">
  <autoFilter ref="B4:I19" xr:uid="{9C3C8809-1ECC-4CC3-8612-726B30C2E326}"/>
  <tableColumns count="8">
    <tableColumn id="9" xr3:uid="{D91F1751-F3D2-44F0-854E-798B46E6F58C}" name="産業大分類" totalsRowLabel="合計" totalsRowDxfId="391"/>
    <tableColumn id="10" xr3:uid="{E6993483-6782-4116-A980-2887BF56998D}" name="総数／事業所数" totalsRowFunction="custom" totalsRowDxfId="390" dataCellStyle="桁区切り" totalsRowCellStyle="桁区切り">
      <totalsRowFormula>SUM(LTBL_02304[総数／事業所数])</totalsRowFormula>
    </tableColumn>
    <tableColumn id="11" xr3:uid="{9CB404C6-9F2B-4C98-B318-555B6992B98F}" name="総数／構成比" dataDxfId="389"/>
    <tableColumn id="12" xr3:uid="{CEC9BC49-FBFF-462D-BCDC-E48637AAA84F}" name="個人／事業所数" totalsRowFunction="sum" totalsRowDxfId="388" dataCellStyle="桁区切り" totalsRowCellStyle="桁区切り"/>
    <tableColumn id="13" xr3:uid="{4F19AE0D-1903-4584-B692-673C0D6E7E5D}" name="個人／構成比" dataDxfId="387"/>
    <tableColumn id="14" xr3:uid="{64779A9F-00E7-4ED6-84EE-25272C093E88}" name="法人／事業所数" totalsRowFunction="sum" totalsRowDxfId="386" dataCellStyle="桁区切り" totalsRowCellStyle="桁区切り"/>
    <tableColumn id="15" xr3:uid="{94CC261C-A49B-4B82-833C-D9DF3CDBB457}" name="法人／構成比" dataDxfId="385"/>
    <tableColumn id="16" xr3:uid="{14398D3F-03FB-4314-9BD5-12CC8DDC310C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B1D7CF2-525F-48D9-97CB-2B7A4571C5A1}" name="M_TABLE_02304" displayName="M_TABLE_02304" ref="B23:I38" totalsRowShown="0">
  <autoFilter ref="B23:I38" xr:uid="{5B1D7CF2-525F-48D9-97CB-2B7A4571C5A1}"/>
  <tableColumns count="8">
    <tableColumn id="9" xr3:uid="{6FEB24AA-4D28-4F21-B444-40C97F741C08}" name="産業中分類上位２０"/>
    <tableColumn id="10" xr3:uid="{BFDB0693-0A00-47CB-9191-BCA8035B83AE}" name="総数／事業所数" dataCellStyle="桁区切り"/>
    <tableColumn id="11" xr3:uid="{4553BFED-2304-498F-91DB-E5D60B2152F9}" name="総数／構成比" dataDxfId="383"/>
    <tableColumn id="12" xr3:uid="{7DFF96C2-7E25-49E2-ADEA-C6CA440F58A2}" name="個人／事業所数" dataCellStyle="桁区切り"/>
    <tableColumn id="13" xr3:uid="{ED8B1182-17E1-4CDB-A292-4A0B1E43A794}" name="個人／構成比" dataDxfId="382"/>
    <tableColumn id="14" xr3:uid="{DA9D2D38-DD63-4761-BD30-B807C06C264C}" name="法人／事業所数" dataCellStyle="桁区切り"/>
    <tableColumn id="15" xr3:uid="{A52236A2-CB87-46B0-BF14-133F17EBE282}" name="法人／構成比" dataDxfId="381"/>
    <tableColumn id="16" xr3:uid="{90834AD1-6DD9-43FD-BC4D-C51A9322864B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2F0E204-2453-427E-9F1D-4A4501C89450}" name="S_TABLE_02304" displayName="S_TABLE_02304" ref="B41:I72" totalsRowShown="0">
  <autoFilter ref="B41:I72" xr:uid="{F2F0E204-2453-427E-9F1D-4A4501C89450}"/>
  <tableColumns count="8">
    <tableColumn id="9" xr3:uid="{F0463505-B85E-4757-AEE6-4CDE08BFF1F3}" name="産業小分類上位２０"/>
    <tableColumn id="10" xr3:uid="{C834F045-8982-4924-8B95-FBB713CC2080}" name="総数／事業所数" dataCellStyle="桁区切り"/>
    <tableColumn id="11" xr3:uid="{5E5E0697-5148-4134-8A21-1CE5A071DD03}" name="総数／構成比" dataDxfId="380"/>
    <tableColumn id="12" xr3:uid="{CF7A904E-5E24-4926-8C74-175CE078279E}" name="個人／事業所数" dataCellStyle="桁区切り"/>
    <tableColumn id="13" xr3:uid="{05BDB498-8033-4AFA-9F92-D73AF64FDD6C}" name="個人／構成比" dataDxfId="379"/>
    <tableColumn id="14" xr3:uid="{11E775D4-C561-4273-83C1-BAF046972CA1}" name="法人／事業所数" dataCellStyle="桁区切り"/>
    <tableColumn id="15" xr3:uid="{C05788AA-DECE-4ACE-AD1F-19B329896CD6}" name="法人／構成比" dataDxfId="378"/>
    <tableColumn id="16" xr3:uid="{CB42A5C9-3059-4054-BD3C-528C9E7ACF10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7970AD6-5C35-482B-B881-70FCD190A10D}" name="LTBL_02307" displayName="LTBL_02307" ref="B4:I20" totalsRowCount="1">
  <autoFilter ref="B4:I19" xr:uid="{57970AD6-5C35-482B-B881-70FCD190A10D}"/>
  <tableColumns count="8">
    <tableColumn id="9" xr3:uid="{F6E15222-FF97-4465-A25A-493296BD4632}" name="産業大分類" totalsRowLabel="合計" totalsRowDxfId="377"/>
    <tableColumn id="10" xr3:uid="{D5755D34-F54A-4A99-9FA2-0F1D9F3501AE}" name="総数／事業所数" totalsRowFunction="custom" totalsRowDxfId="376" dataCellStyle="桁区切り" totalsRowCellStyle="桁区切り">
      <totalsRowFormula>SUM(LTBL_02307[総数／事業所数])</totalsRowFormula>
    </tableColumn>
    <tableColumn id="11" xr3:uid="{604F3011-EF19-4095-AB0F-B4156149C7A7}" name="総数／構成比" dataDxfId="375"/>
    <tableColumn id="12" xr3:uid="{222F898A-2AFF-4189-92E6-D8BF554590A2}" name="個人／事業所数" totalsRowFunction="sum" totalsRowDxfId="374" dataCellStyle="桁区切り" totalsRowCellStyle="桁区切り"/>
    <tableColumn id="13" xr3:uid="{94EA0BD7-3DF1-4612-BB6D-FDEAFA06E422}" name="個人／構成比" dataDxfId="373"/>
    <tableColumn id="14" xr3:uid="{A1159EBB-7028-42DB-8A15-1F10AF8D2601}" name="法人／事業所数" totalsRowFunction="sum" totalsRowDxfId="372" dataCellStyle="桁区切り" totalsRowCellStyle="桁区切り"/>
    <tableColumn id="15" xr3:uid="{764318DE-BE06-4524-8914-3CF490967ACF}" name="法人／構成比" dataDxfId="371"/>
    <tableColumn id="16" xr3:uid="{47EB4A76-C008-4AB0-800F-3AEFA67C8DBC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9A7838B-6871-4983-98E3-A75F6A2B8932}" name="M_TABLE_02307" displayName="M_TABLE_02307" ref="B23:I50" totalsRowShown="0">
  <autoFilter ref="B23:I50" xr:uid="{69A7838B-6871-4983-98E3-A75F6A2B8932}"/>
  <tableColumns count="8">
    <tableColumn id="9" xr3:uid="{22E2CA55-1B52-4D8D-A63A-E7AC30348B78}" name="産業中分類上位２０"/>
    <tableColumn id="10" xr3:uid="{25886EC6-87D9-4836-BB43-04DC96B57889}" name="総数／事業所数" dataCellStyle="桁区切り"/>
    <tableColumn id="11" xr3:uid="{20CF3E6B-CE51-4936-B5F3-91E42F9E4759}" name="総数／構成比" dataDxfId="369"/>
    <tableColumn id="12" xr3:uid="{F500132C-3078-4FB0-8B1C-D25C9413AD09}" name="個人／事業所数" dataCellStyle="桁区切り"/>
    <tableColumn id="13" xr3:uid="{0D3868C4-0047-4F3C-9D03-E20C1ADF399F}" name="個人／構成比" dataDxfId="368"/>
    <tableColumn id="14" xr3:uid="{8E3247BB-F490-4FE5-ACB4-91E6505B566E}" name="法人／事業所数" dataCellStyle="桁区切り"/>
    <tableColumn id="15" xr3:uid="{65A6ACD2-FAFF-4002-9E78-D9610E0FCC39}" name="法人／構成比" dataDxfId="367"/>
    <tableColumn id="16" xr3:uid="{35B62594-2B3E-466A-BE3B-7F8AD85BEA80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6BF9D6D-AD27-4992-AFEF-B7656C2DADED}" name="S_TABLE_02307" displayName="S_TABLE_02307" ref="B53:I73" totalsRowShown="0">
  <autoFilter ref="B53:I73" xr:uid="{C6BF9D6D-AD27-4992-AFEF-B7656C2DADED}"/>
  <tableColumns count="8">
    <tableColumn id="9" xr3:uid="{5B67998F-38B2-4966-9F6C-CF5190B0C481}" name="産業小分類上位２０"/>
    <tableColumn id="10" xr3:uid="{EF902694-997C-4BE7-B80A-C7B7B80AB488}" name="総数／事業所数" dataCellStyle="桁区切り"/>
    <tableColumn id="11" xr3:uid="{AF5DA769-9CBD-4F88-9DCF-0A807FB25551}" name="総数／構成比" dataDxfId="366"/>
    <tableColumn id="12" xr3:uid="{1DB9DD50-514E-44CC-A929-4B961A6A99B3}" name="個人／事業所数" dataCellStyle="桁区切り"/>
    <tableColumn id="13" xr3:uid="{57E32CE9-C76A-48EE-827B-D378819D551E}" name="個人／構成比" dataDxfId="365"/>
    <tableColumn id="14" xr3:uid="{5DA63BC6-03A0-4F7D-B058-A58A743239CE}" name="法人／事業所数" dataCellStyle="桁区切り"/>
    <tableColumn id="15" xr3:uid="{3640A735-74EC-4BD2-8F23-537278589757}" name="法人／構成比" dataDxfId="364"/>
    <tableColumn id="16" xr3:uid="{24054829-3F39-4B7A-96C9-58130DF74EB2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3AB0AB4-DC59-4467-A377-54DB880B4C60}" name="LTBL_02321" displayName="LTBL_02321" ref="B4:I20" totalsRowCount="1">
  <autoFilter ref="B4:I19" xr:uid="{23AB0AB4-DC59-4467-A377-54DB880B4C60}"/>
  <tableColumns count="8">
    <tableColumn id="9" xr3:uid="{457394C0-ADB4-453E-97D8-70B43E879399}" name="産業大分類" totalsRowLabel="合計" totalsRowDxfId="363"/>
    <tableColumn id="10" xr3:uid="{34485CB5-1EB1-4BE8-9EC6-82EE40232CE9}" name="総数／事業所数" totalsRowFunction="custom" totalsRowDxfId="362" dataCellStyle="桁区切り" totalsRowCellStyle="桁区切り">
      <totalsRowFormula>SUM(LTBL_02321[総数／事業所数])</totalsRowFormula>
    </tableColumn>
    <tableColumn id="11" xr3:uid="{5D3C4BA7-04F4-439D-A846-B1B3160A2F62}" name="総数／構成比" dataDxfId="361"/>
    <tableColumn id="12" xr3:uid="{F4EAC7F4-31E6-4331-BDF6-88FA58925615}" name="個人／事業所数" totalsRowFunction="sum" totalsRowDxfId="360" dataCellStyle="桁区切り" totalsRowCellStyle="桁区切り"/>
    <tableColumn id="13" xr3:uid="{6C0920E3-B05B-484A-A106-988955D5B322}" name="個人／構成比" dataDxfId="359"/>
    <tableColumn id="14" xr3:uid="{15337A34-53F7-4DC3-9624-458C95159025}" name="法人／事業所数" totalsRowFunction="sum" totalsRowDxfId="358" dataCellStyle="桁区切り" totalsRowCellStyle="桁区切り"/>
    <tableColumn id="15" xr3:uid="{4E2B12C9-A518-472E-AD4C-C0936D1DA86E}" name="法人／構成比" dataDxfId="357"/>
    <tableColumn id="16" xr3:uid="{2C7649AF-B17B-467B-8C85-149A7B87CD9A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8970E56-2B34-4111-A36E-6112C3498036}" name="M_TABLE_02321" displayName="M_TABLE_02321" ref="B23:I45" totalsRowShown="0">
  <autoFilter ref="B23:I45" xr:uid="{28970E56-2B34-4111-A36E-6112C3498036}"/>
  <tableColumns count="8">
    <tableColumn id="9" xr3:uid="{332F4DBE-41C4-43B1-9068-8876226224E9}" name="産業中分類上位２０"/>
    <tableColumn id="10" xr3:uid="{3981BC61-BC6A-4AA2-9012-E90EE6952340}" name="総数／事業所数" dataCellStyle="桁区切り"/>
    <tableColumn id="11" xr3:uid="{4AAAA1ED-8854-4A54-B2F4-29BC25EBF918}" name="総数／構成比" dataDxfId="355"/>
    <tableColumn id="12" xr3:uid="{4E76E729-CD6D-49E6-B3A6-3AF460928206}" name="個人／事業所数" dataCellStyle="桁区切り"/>
    <tableColumn id="13" xr3:uid="{2B088936-4881-4AF9-AA8C-8C68AFDCE05C}" name="個人／構成比" dataDxfId="354"/>
    <tableColumn id="14" xr3:uid="{45F1736E-A9C2-40D0-8685-6CECAE01A251}" name="法人／事業所数" dataCellStyle="桁区切り"/>
    <tableColumn id="15" xr3:uid="{02F686BF-544C-4CC4-8BA6-8318B8C6FA4E}" name="法人／構成比" dataDxfId="353"/>
    <tableColumn id="16" xr3:uid="{DE322BC7-B650-4CE6-81D5-AA42087D5F45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1B0594A-607C-434A-8FF8-F1DAF1F75CF8}" name="S_TABLE_02321" displayName="S_TABLE_02321" ref="B48:I69" totalsRowShown="0">
  <autoFilter ref="B48:I69" xr:uid="{31B0594A-607C-434A-8FF8-F1DAF1F75CF8}"/>
  <tableColumns count="8">
    <tableColumn id="9" xr3:uid="{1EBC3EA9-DBCA-4275-BF80-84ADF49AD531}" name="産業小分類上位２０"/>
    <tableColumn id="10" xr3:uid="{8F1DE7EC-7C6E-45A0-9E9B-02FA4D3415B4}" name="総数／事業所数" dataCellStyle="桁区切り"/>
    <tableColumn id="11" xr3:uid="{30E5AAB2-5162-4540-B137-1E9BD3B7F71C}" name="総数／構成比" dataDxfId="352"/>
    <tableColumn id="12" xr3:uid="{813E658D-2E11-4295-9CE0-260BD26A335C}" name="個人／事業所数" dataCellStyle="桁区切り"/>
    <tableColumn id="13" xr3:uid="{D49FEA34-A6CA-4BFE-B4A7-8F32E729014B}" name="個人／構成比" dataDxfId="351"/>
    <tableColumn id="14" xr3:uid="{116C8B4A-0721-4EDA-8C16-F1BFC938791E}" name="法人／事業所数" dataCellStyle="桁区切り"/>
    <tableColumn id="15" xr3:uid="{D985B376-7724-4B6A-A738-A61FE2DDC0DC}" name="法人／構成比" dataDxfId="350"/>
    <tableColumn id="16" xr3:uid="{A7529DF7-B62D-4347-BC87-DC3604D9ABCA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407AF98-B987-46DC-BB81-BD98366E4FD7}" name="LTBL_02323" displayName="LTBL_02323" ref="B4:I20" totalsRowCount="1">
  <autoFilter ref="B4:I19" xr:uid="{B407AF98-B987-46DC-BB81-BD98366E4FD7}"/>
  <tableColumns count="8">
    <tableColumn id="9" xr3:uid="{F5EB24CF-BF2B-4648-96B2-8F8C86E49F81}" name="産業大分類" totalsRowLabel="合計" totalsRowDxfId="349"/>
    <tableColumn id="10" xr3:uid="{C367BAC4-B885-4C97-8415-880E86678BD5}" name="総数／事業所数" totalsRowFunction="custom" totalsRowDxfId="348" dataCellStyle="桁区切り" totalsRowCellStyle="桁区切り">
      <totalsRowFormula>SUM(LTBL_02323[総数／事業所数])</totalsRowFormula>
    </tableColumn>
    <tableColumn id="11" xr3:uid="{6826ED89-9AA4-4F3B-A8EF-A6D7C97B9BE4}" name="総数／構成比" dataDxfId="347"/>
    <tableColumn id="12" xr3:uid="{FE79070D-9FC0-414C-BC51-1FFB575916D5}" name="個人／事業所数" totalsRowFunction="sum" totalsRowDxfId="346" dataCellStyle="桁区切り" totalsRowCellStyle="桁区切り"/>
    <tableColumn id="13" xr3:uid="{C58B86B1-CDC5-4CB4-B06F-5AB1BA8BB344}" name="個人／構成比" dataDxfId="345"/>
    <tableColumn id="14" xr3:uid="{8A30327F-8C73-44BC-B0A9-0D78965212CB}" name="法人／事業所数" totalsRowFunction="sum" totalsRowDxfId="344" dataCellStyle="桁区切り" totalsRowCellStyle="桁区切り"/>
    <tableColumn id="15" xr3:uid="{D76A0875-C86F-40C2-8777-2683C35CDAF5}" name="法人／構成比" dataDxfId="343"/>
    <tableColumn id="16" xr3:uid="{5411CD5A-C059-4F20-A116-088597B06865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787966-8530-4EB6-B7A7-1C7785AE987D}" name="M_TABLE_02201" displayName="M_TABLE_02201" ref="B23:I43" totalsRowShown="0">
  <autoFilter ref="B23:I43" xr:uid="{4A787966-8530-4EB6-B7A7-1C7785AE987D}"/>
  <tableColumns count="8">
    <tableColumn id="9" xr3:uid="{7616CDDF-927D-4937-9B14-98BD91A0B1BE}" name="産業中分類上位２０"/>
    <tableColumn id="10" xr3:uid="{F21B2B13-BDD2-45F5-890F-35A36EAEF2FD}" name="総数／事業所数" dataCellStyle="桁区切り"/>
    <tableColumn id="11" xr3:uid="{AE2DCFD5-386C-476E-8E66-7BE5BE1E15F3}" name="総数／構成比" dataDxfId="551"/>
    <tableColumn id="12" xr3:uid="{A6FC8990-543B-44BD-B224-9AA4AB67500C}" name="個人／事業所数" dataCellStyle="桁区切り"/>
    <tableColumn id="13" xr3:uid="{56331613-890A-40B2-88FB-CDCB542FCB83}" name="個人／構成比" dataDxfId="550"/>
    <tableColumn id="14" xr3:uid="{28466D45-2A15-47A8-9B13-265464A50651}" name="法人／事業所数" dataCellStyle="桁区切り"/>
    <tableColumn id="15" xr3:uid="{71157451-999E-408A-97BE-E5229EC5162F}" name="法人／構成比" dataDxfId="549"/>
    <tableColumn id="16" xr3:uid="{ED94A7FB-7285-4524-9BE6-AEF2F0BCFE5A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7E11BCA-AA59-4221-BE71-0FC018A6DD22}" name="M_TABLE_02323" displayName="M_TABLE_02323" ref="B23:I46" totalsRowShown="0">
  <autoFilter ref="B23:I46" xr:uid="{B7E11BCA-AA59-4221-BE71-0FC018A6DD22}"/>
  <tableColumns count="8">
    <tableColumn id="9" xr3:uid="{A6541ED9-919E-49CE-AB9B-545C9A2852DE}" name="産業中分類上位２０"/>
    <tableColumn id="10" xr3:uid="{67EB9383-CC40-49A8-8491-729C8BE4B59C}" name="総数／事業所数" dataCellStyle="桁区切り"/>
    <tableColumn id="11" xr3:uid="{E9F07388-4BED-48C5-8DC7-A88222DD7EE0}" name="総数／構成比" dataDxfId="341"/>
    <tableColumn id="12" xr3:uid="{59568BB8-D863-4733-B213-DB3F210AAC85}" name="個人／事業所数" dataCellStyle="桁区切り"/>
    <tableColumn id="13" xr3:uid="{03575EBF-1305-4766-926C-0A47662373D9}" name="個人／構成比" dataDxfId="340"/>
    <tableColumn id="14" xr3:uid="{33FDA1A5-8977-46E5-944B-0A4D7D55B7E8}" name="法人／事業所数" dataCellStyle="桁区切り"/>
    <tableColumn id="15" xr3:uid="{77887612-4EFA-4C2B-9380-28B18546C2BA}" name="法人／構成比" dataDxfId="339"/>
    <tableColumn id="16" xr3:uid="{E0FFCFDD-B2A5-4CB6-9D26-5BD6E5ED89E9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6120D58-D066-4AA2-982F-50B1AE38CF28}" name="S_TABLE_02323" displayName="S_TABLE_02323" ref="B49:I72" totalsRowShown="0">
  <autoFilter ref="B49:I72" xr:uid="{66120D58-D066-4AA2-982F-50B1AE38CF28}"/>
  <tableColumns count="8">
    <tableColumn id="9" xr3:uid="{9B7A43BC-AF65-4F1F-B47B-3B85865A4E0B}" name="産業小分類上位２０"/>
    <tableColumn id="10" xr3:uid="{92129CB0-3A11-43DF-9E0F-157CE05A5CC6}" name="総数／事業所数" dataCellStyle="桁区切り"/>
    <tableColumn id="11" xr3:uid="{C0832068-3BC9-414E-A086-E963A989F5F9}" name="総数／構成比" dataDxfId="338"/>
    <tableColumn id="12" xr3:uid="{1DD382B4-5A6B-4CBD-A553-F3D6640217FB}" name="個人／事業所数" dataCellStyle="桁区切り"/>
    <tableColumn id="13" xr3:uid="{EA2CD54B-D378-4A16-A420-ABC1633DA22F}" name="個人／構成比" dataDxfId="337"/>
    <tableColumn id="14" xr3:uid="{B71A362D-F9A6-4272-9244-B8E718B89D7F}" name="法人／事業所数" dataCellStyle="桁区切り"/>
    <tableColumn id="15" xr3:uid="{225254F2-12EE-45A1-860C-120FF1D616C6}" name="法人／構成比" dataDxfId="336"/>
    <tableColumn id="16" xr3:uid="{C5EE336A-1565-4CD4-A783-D5BDF9F99EC8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2C8D143-C54F-4187-8C4A-F97D0713932E}" name="LTBL_02343" displayName="LTBL_02343" ref="B4:I20" totalsRowCount="1">
  <autoFilter ref="B4:I19" xr:uid="{72C8D143-C54F-4187-8C4A-F97D0713932E}"/>
  <tableColumns count="8">
    <tableColumn id="9" xr3:uid="{5C35CB0C-EA75-4CA4-885A-391D74057923}" name="産業大分類" totalsRowLabel="合計" totalsRowDxfId="335"/>
    <tableColumn id="10" xr3:uid="{8EE5E15C-2684-49A0-B2D8-810D7FCAF28F}" name="総数／事業所数" totalsRowFunction="custom" totalsRowDxfId="334" dataCellStyle="桁区切り" totalsRowCellStyle="桁区切り">
      <totalsRowFormula>SUM(LTBL_02343[総数／事業所数])</totalsRowFormula>
    </tableColumn>
    <tableColumn id="11" xr3:uid="{872F18B0-0342-4990-9BBB-F3698AAE09B1}" name="総数／構成比" dataDxfId="333"/>
    <tableColumn id="12" xr3:uid="{18E1C8FE-9352-4B62-B7AA-E982C865D7A9}" name="個人／事業所数" totalsRowFunction="sum" totalsRowDxfId="332" dataCellStyle="桁区切り" totalsRowCellStyle="桁区切り"/>
    <tableColumn id="13" xr3:uid="{FAC00E02-26BC-49DD-BFFD-AF5BC4D8CC42}" name="個人／構成比" dataDxfId="331"/>
    <tableColumn id="14" xr3:uid="{DDB2A69E-F4B7-40D1-B109-BA1A34C2D2E1}" name="法人／事業所数" totalsRowFunction="sum" totalsRowDxfId="330" dataCellStyle="桁区切り" totalsRowCellStyle="桁区切り"/>
    <tableColumn id="15" xr3:uid="{F5AFA40D-D506-462B-9F29-81FBA4608A8D}" name="法人／構成比" dataDxfId="329"/>
    <tableColumn id="16" xr3:uid="{24841F7A-878E-4111-933C-46F140635812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5B24879-DAC1-4B8F-8EB5-BA119300D72A}" name="M_TABLE_02343" displayName="M_TABLE_02343" ref="B23:I44" totalsRowShown="0">
  <autoFilter ref="B23:I44" xr:uid="{25B24879-DAC1-4B8F-8EB5-BA119300D72A}"/>
  <tableColumns count="8">
    <tableColumn id="9" xr3:uid="{48FAE6F4-CD7A-4D2F-951A-A9096B948DE1}" name="産業中分類上位２０"/>
    <tableColumn id="10" xr3:uid="{E20E5CB3-9C22-4773-A789-2B2F3626CAF1}" name="総数／事業所数" dataCellStyle="桁区切り"/>
    <tableColumn id="11" xr3:uid="{F610355D-61DB-4916-B189-3E1602748532}" name="総数／構成比" dataDxfId="327"/>
    <tableColumn id="12" xr3:uid="{16B88DD8-6FCF-4BC5-A4D0-8DFECA4C7371}" name="個人／事業所数" dataCellStyle="桁区切り"/>
    <tableColumn id="13" xr3:uid="{AD8E7ED1-1486-4738-AAFD-AE32D3783EED}" name="個人／構成比" dataDxfId="326"/>
    <tableColumn id="14" xr3:uid="{52933CB5-B912-4602-8CAC-236C79E5816A}" name="法人／事業所数" dataCellStyle="桁区切り"/>
    <tableColumn id="15" xr3:uid="{A00D85EF-5168-499E-AF20-4114133552DC}" name="法人／構成比" dataDxfId="325"/>
    <tableColumn id="16" xr3:uid="{C8806D3C-9F62-4AED-9EA3-371D34471341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0057B48-6561-474D-B385-EAF69E00EDF0}" name="S_TABLE_02343" displayName="S_TABLE_02343" ref="B47:I84" totalsRowShown="0">
  <autoFilter ref="B47:I84" xr:uid="{E0057B48-6561-474D-B385-EAF69E00EDF0}"/>
  <tableColumns count="8">
    <tableColumn id="9" xr3:uid="{806854AE-365E-44E7-8A35-2A34C6B202A1}" name="産業小分類上位２０"/>
    <tableColumn id="10" xr3:uid="{27756D24-E117-43E2-8008-3D227F17516D}" name="総数／事業所数" dataCellStyle="桁区切り"/>
    <tableColumn id="11" xr3:uid="{3AD6F84C-264B-4E37-8366-CDB03FC02B16}" name="総数／構成比" dataDxfId="324"/>
    <tableColumn id="12" xr3:uid="{0801E379-0CBA-4BB4-9B7A-5105AE69DCDB}" name="個人／事業所数" dataCellStyle="桁区切り"/>
    <tableColumn id="13" xr3:uid="{351169BC-BC4D-46CA-A826-7FB6B7BDFB72}" name="個人／構成比" dataDxfId="323"/>
    <tableColumn id="14" xr3:uid="{092C1248-614A-4F08-BE21-3ED420E161E6}" name="法人／事業所数" dataCellStyle="桁区切り"/>
    <tableColumn id="15" xr3:uid="{0B2E3BB0-382A-4DDB-993F-8AD4E8A0D9C8}" name="法人／構成比" dataDxfId="322"/>
    <tableColumn id="16" xr3:uid="{6364F830-7FAE-47F9-911C-61C36D4E5066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A66F4A0-C2B7-41F1-BF8F-41DFBDE7C543}" name="LTBL_02361" displayName="LTBL_02361" ref="B4:I20" totalsRowCount="1">
  <autoFilter ref="B4:I19" xr:uid="{CA66F4A0-C2B7-41F1-BF8F-41DFBDE7C543}"/>
  <tableColumns count="8">
    <tableColumn id="9" xr3:uid="{ED584D0F-6B21-4924-AA31-B60DBBB442D0}" name="産業大分類" totalsRowLabel="合計" totalsRowDxfId="321"/>
    <tableColumn id="10" xr3:uid="{97E4623C-CA20-4B8F-91CA-C0145E489E0E}" name="総数／事業所数" totalsRowFunction="custom" totalsRowDxfId="320" dataCellStyle="桁区切り" totalsRowCellStyle="桁区切り">
      <totalsRowFormula>SUM(LTBL_02361[総数／事業所数])</totalsRowFormula>
    </tableColumn>
    <tableColumn id="11" xr3:uid="{598FC087-C051-4736-9D84-6A082554AEA5}" name="総数／構成比" dataDxfId="319"/>
    <tableColumn id="12" xr3:uid="{ADF53E49-48D3-4828-897C-545C4017BA3E}" name="個人／事業所数" totalsRowFunction="sum" totalsRowDxfId="318" dataCellStyle="桁区切り" totalsRowCellStyle="桁区切り"/>
    <tableColumn id="13" xr3:uid="{4989A67B-6924-443A-AB24-443665D80F8D}" name="個人／構成比" dataDxfId="317"/>
    <tableColumn id="14" xr3:uid="{F514A5AE-F6CC-41FB-82CA-073B32BBDDB8}" name="法人／事業所数" totalsRowFunction="sum" totalsRowDxfId="316" dataCellStyle="桁区切り" totalsRowCellStyle="桁区切り"/>
    <tableColumn id="15" xr3:uid="{A5259288-D18D-4DA5-97BF-03C4B70AE9C1}" name="法人／構成比" dataDxfId="315"/>
    <tableColumn id="16" xr3:uid="{94E74847-F0B2-4A36-818D-A6D088EB50AD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A41FD0E-1231-4D57-ADE9-FA096163E7DF}" name="M_TABLE_02361" displayName="M_TABLE_02361" ref="B23:I49" totalsRowShown="0">
  <autoFilter ref="B23:I49" xr:uid="{2A41FD0E-1231-4D57-ADE9-FA096163E7DF}"/>
  <tableColumns count="8">
    <tableColumn id="9" xr3:uid="{54AC999E-9596-4BEF-BF1C-DCFD94A61E9E}" name="産業中分類上位２０"/>
    <tableColumn id="10" xr3:uid="{63DE9EBC-F87A-4E19-B74F-7F5E15A8082E}" name="総数／事業所数" dataCellStyle="桁区切り"/>
    <tableColumn id="11" xr3:uid="{C404B430-6163-4BE5-B5D5-1262197B3052}" name="総数／構成比" dataDxfId="313"/>
    <tableColumn id="12" xr3:uid="{E42DD56E-7AD9-482D-B5FF-0C23F62D553F}" name="個人／事業所数" dataCellStyle="桁区切り"/>
    <tableColumn id="13" xr3:uid="{5CC1D3AD-2847-4AF9-A10F-15D258D2B440}" name="個人／構成比" dataDxfId="312"/>
    <tableColumn id="14" xr3:uid="{885E5F97-117F-4858-B296-7E64C94E9D09}" name="法人／事業所数" dataCellStyle="桁区切り"/>
    <tableColumn id="15" xr3:uid="{AE2AD532-2921-4D78-8A00-451784D36965}" name="法人／構成比" dataDxfId="311"/>
    <tableColumn id="16" xr3:uid="{A93EDC34-7069-4F43-AB1D-26A24D6EFC2E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A7D1750-974B-46A0-ABD1-239D5BB3B6E7}" name="S_TABLE_02361" displayName="S_TABLE_02361" ref="B52:I74" totalsRowShown="0">
  <autoFilter ref="B52:I74" xr:uid="{DA7D1750-974B-46A0-ABD1-239D5BB3B6E7}"/>
  <tableColumns count="8">
    <tableColumn id="9" xr3:uid="{3B6723EC-4C95-4A0E-B6EC-992ED30837FD}" name="産業小分類上位２０"/>
    <tableColumn id="10" xr3:uid="{9534F8EF-3AC7-4384-808A-4EB6A85A847E}" name="総数／事業所数" dataCellStyle="桁区切り"/>
    <tableColumn id="11" xr3:uid="{56AA8112-564E-4F5C-82E4-F66A9F3A2902}" name="総数／構成比" dataDxfId="310"/>
    <tableColumn id="12" xr3:uid="{2AC8F647-B62B-40EB-BA7E-AB01DCC633FD}" name="個人／事業所数" dataCellStyle="桁区切り"/>
    <tableColumn id="13" xr3:uid="{07DCC661-2B1E-43D6-A514-E6A279218AF5}" name="個人／構成比" dataDxfId="309"/>
    <tableColumn id="14" xr3:uid="{74DEE95A-BDA9-47A2-B9A3-0F5303759B20}" name="法人／事業所数" dataCellStyle="桁区切り"/>
    <tableColumn id="15" xr3:uid="{C05A5CEE-27C1-465A-BDE1-7FFC35CAE60D}" name="法人／構成比" dataDxfId="308"/>
    <tableColumn id="16" xr3:uid="{D8282BDA-4589-4E2E-B2D3-145B8C16AAB3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269273D-1F32-43B6-9F73-DFACCBDB59D1}" name="LTBL_02362" displayName="LTBL_02362" ref="B4:I20" totalsRowCount="1">
  <autoFilter ref="B4:I19" xr:uid="{6269273D-1F32-43B6-9F73-DFACCBDB59D1}"/>
  <tableColumns count="8">
    <tableColumn id="9" xr3:uid="{69BB7CDF-BF1E-45CF-B68A-6ACB060E6CA9}" name="産業大分類" totalsRowLabel="合計" totalsRowDxfId="307"/>
    <tableColumn id="10" xr3:uid="{3228694A-7BBE-41CC-950C-9CE9CE91CA4B}" name="総数／事業所数" totalsRowFunction="custom" totalsRowDxfId="306" dataCellStyle="桁区切り" totalsRowCellStyle="桁区切り">
      <totalsRowFormula>SUM(LTBL_02362[総数／事業所数])</totalsRowFormula>
    </tableColumn>
    <tableColumn id="11" xr3:uid="{9A655BD0-B280-4584-8743-A851B467ACD8}" name="総数／構成比" dataDxfId="305"/>
    <tableColumn id="12" xr3:uid="{069EFC27-45AA-4B63-85EB-5288F36E808D}" name="個人／事業所数" totalsRowFunction="sum" totalsRowDxfId="304" dataCellStyle="桁区切り" totalsRowCellStyle="桁区切り"/>
    <tableColumn id="13" xr3:uid="{D4E246AC-4EBC-4CA5-AF02-58D5DDA5A3A1}" name="個人／構成比" dataDxfId="303"/>
    <tableColumn id="14" xr3:uid="{ED5E8032-8D14-49F5-9A99-7BB93D9FA014}" name="法人／事業所数" totalsRowFunction="sum" totalsRowDxfId="302" dataCellStyle="桁区切り" totalsRowCellStyle="桁区切り"/>
    <tableColumn id="15" xr3:uid="{E90C8109-8A97-4723-BDF6-6924B6F64D4B}" name="法人／構成比" dataDxfId="301"/>
    <tableColumn id="16" xr3:uid="{DFD6EE08-A558-466E-AF32-C801A5CCAB89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6A7EAD3-DC83-4AAD-A5AE-91B9B56F3FA2}" name="M_TABLE_02362" displayName="M_TABLE_02362" ref="B23:I46" totalsRowShown="0">
  <autoFilter ref="B23:I46" xr:uid="{96A7EAD3-DC83-4AAD-A5AE-91B9B56F3FA2}"/>
  <tableColumns count="8">
    <tableColumn id="9" xr3:uid="{A6ECB991-A2C3-4EC8-9679-7F77590916E7}" name="産業中分類上位２０"/>
    <tableColumn id="10" xr3:uid="{620B90B8-4486-445E-AE86-55E3B23922D5}" name="総数／事業所数" dataCellStyle="桁区切り"/>
    <tableColumn id="11" xr3:uid="{FFB017D9-29DD-477A-933A-2FED9AFB2314}" name="総数／構成比" dataDxfId="299"/>
    <tableColumn id="12" xr3:uid="{894D3393-8FAC-4185-9E2C-662BC9681085}" name="個人／事業所数" dataCellStyle="桁区切り"/>
    <tableColumn id="13" xr3:uid="{F4BF9E38-B37E-401C-9A21-2ED6DBAC086C}" name="個人／構成比" dataDxfId="298"/>
    <tableColumn id="14" xr3:uid="{CA294DDC-1568-4530-8AE9-1F92D5A83023}" name="法人／事業所数" dataCellStyle="桁区切り"/>
    <tableColumn id="15" xr3:uid="{DBEEBA15-5686-45F7-9D55-C8083A1B3C0A}" name="法人／構成比" dataDxfId="297"/>
    <tableColumn id="16" xr3:uid="{3C5FF7EA-26D1-44DD-99F9-DC5496F00BE1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267B59-C7DD-4BBF-970E-0269DD6F5415}" name="S_TABLE_02201" displayName="S_TABLE_02201" ref="B46:I66" totalsRowShown="0">
  <autoFilter ref="B46:I66" xr:uid="{F4267B59-C7DD-4BBF-970E-0269DD6F5415}"/>
  <tableColumns count="8">
    <tableColumn id="9" xr3:uid="{4B1329B3-8583-4410-AF16-85643488E994}" name="産業小分類上位２０"/>
    <tableColumn id="10" xr3:uid="{59314B4C-82C8-4233-A2A1-959E7AB1D355}" name="総数／事業所数" dataCellStyle="桁区切り"/>
    <tableColumn id="11" xr3:uid="{B3857199-FCBF-44D1-9D75-8F78A64D77CF}" name="総数／構成比" dataDxfId="548"/>
    <tableColumn id="12" xr3:uid="{A6A886A8-E7AA-4EE8-887B-5D05049FE97C}" name="個人／事業所数" dataCellStyle="桁区切り"/>
    <tableColumn id="13" xr3:uid="{8602CE18-FFEF-4C10-802A-C3F68D9F2CE4}" name="個人／構成比" dataDxfId="547"/>
    <tableColumn id="14" xr3:uid="{424A8333-3FD6-4BB4-ABA5-95AD2CA85A4F}" name="法人／事業所数" dataCellStyle="桁区切り"/>
    <tableColumn id="15" xr3:uid="{6F9C8F3F-89FC-4B2C-B57B-5074ACF666FE}" name="法人／構成比" dataDxfId="546"/>
    <tableColumn id="16" xr3:uid="{39944500-B9E6-4056-9B7D-1236C946ABA2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DEC1D91-79C8-460B-AC2E-EC6574BB1D8B}" name="S_TABLE_02362" displayName="S_TABLE_02362" ref="B49:I74" totalsRowShown="0">
  <autoFilter ref="B49:I74" xr:uid="{5DEC1D91-79C8-460B-AC2E-EC6574BB1D8B}"/>
  <tableColumns count="8">
    <tableColumn id="9" xr3:uid="{754F6B73-2BF4-4A7E-801B-AFB8AA79A05E}" name="産業小分類上位２０"/>
    <tableColumn id="10" xr3:uid="{F9AC78C4-EAEC-4ED8-BF23-0F1DE2D71DBA}" name="総数／事業所数" dataCellStyle="桁区切り"/>
    <tableColumn id="11" xr3:uid="{99125DAD-7382-47ED-AE4E-76B4CA0CFF1F}" name="総数／構成比" dataDxfId="296"/>
    <tableColumn id="12" xr3:uid="{2B502F35-8D07-4C33-BCFA-2F3285068068}" name="個人／事業所数" dataCellStyle="桁区切り"/>
    <tableColumn id="13" xr3:uid="{8CD46426-B6A8-4454-9FB8-D8F118A92B34}" name="個人／構成比" dataDxfId="295"/>
    <tableColumn id="14" xr3:uid="{A744E30E-63B7-4460-9505-279514373FFF}" name="法人／事業所数" dataCellStyle="桁区切り"/>
    <tableColumn id="15" xr3:uid="{5AACC907-DF55-4F7C-B396-6D88ACC569E4}" name="法人／構成比" dataDxfId="294"/>
    <tableColumn id="16" xr3:uid="{CFD53185-7A7F-4307-A4A3-B07D34A2B47E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C22E87C-F77E-4B5A-9150-22C117A8FC24}" name="LTBL_02367" displayName="LTBL_02367" ref="B4:I20" totalsRowCount="1">
  <autoFilter ref="B4:I19" xr:uid="{4C22E87C-F77E-4B5A-9150-22C117A8FC24}"/>
  <tableColumns count="8">
    <tableColumn id="9" xr3:uid="{86A3BF9E-9A66-4498-B56E-BEAE0B2CB5F2}" name="産業大分類" totalsRowLabel="合計" totalsRowDxfId="293"/>
    <tableColumn id="10" xr3:uid="{C7B7391C-3EC7-4499-8A1F-210C210A67E8}" name="総数／事業所数" totalsRowFunction="custom" totalsRowDxfId="292" dataCellStyle="桁区切り" totalsRowCellStyle="桁区切り">
      <totalsRowFormula>SUM(LTBL_02367[総数／事業所数])</totalsRowFormula>
    </tableColumn>
    <tableColumn id="11" xr3:uid="{8441F97F-0B58-4076-B9AE-AAFF8BB0E4A5}" name="総数／構成比" dataDxfId="291"/>
    <tableColumn id="12" xr3:uid="{E4F43D08-9BC7-465B-B7D7-D99F1B693803}" name="個人／事業所数" totalsRowFunction="sum" totalsRowDxfId="290" dataCellStyle="桁区切り" totalsRowCellStyle="桁区切り"/>
    <tableColumn id="13" xr3:uid="{4820D109-CCB9-4FBA-AF25-1B223D27014E}" name="個人／構成比" dataDxfId="289"/>
    <tableColumn id="14" xr3:uid="{E10782B7-5663-47F4-9422-2C7945332E70}" name="法人／事業所数" totalsRowFunction="sum" totalsRowDxfId="288" dataCellStyle="桁区切り" totalsRowCellStyle="桁区切り"/>
    <tableColumn id="15" xr3:uid="{661D093E-D84B-4615-8C1F-14CC122DEDD7}" name="法人／構成比" dataDxfId="287"/>
    <tableColumn id="16" xr3:uid="{185244BC-2F34-4572-A447-AF88A22A70E1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949BE7B-3664-4D4C-B83C-3E00207A76DC}" name="M_TABLE_02367" displayName="M_TABLE_02367" ref="B23:I47" totalsRowShown="0">
  <autoFilter ref="B23:I47" xr:uid="{7949BE7B-3664-4D4C-B83C-3E00207A76DC}"/>
  <tableColumns count="8">
    <tableColumn id="9" xr3:uid="{9753135D-1313-43ED-94F4-1188E04DD6F2}" name="産業中分類上位２０"/>
    <tableColumn id="10" xr3:uid="{52E95281-F157-441B-986C-4BE90BB41F59}" name="総数／事業所数" dataCellStyle="桁区切り"/>
    <tableColumn id="11" xr3:uid="{BBF158CE-3AD5-4374-A26F-E3BD6AA81E68}" name="総数／構成比" dataDxfId="285"/>
    <tableColumn id="12" xr3:uid="{0BCAEB48-7F6D-4DC5-9536-15EAADC1B0DF}" name="個人／事業所数" dataCellStyle="桁区切り"/>
    <tableColumn id="13" xr3:uid="{192EB5FD-CDF5-4F5E-B49B-708092646A45}" name="個人／構成比" dataDxfId="284"/>
    <tableColumn id="14" xr3:uid="{F1678248-C656-4BCA-B0A5-8A941CA6FBA1}" name="法人／事業所数" dataCellStyle="桁区切り"/>
    <tableColumn id="15" xr3:uid="{C3D78F8B-D40F-4AB3-81C8-6BA6F507E152}" name="法人／構成比" dataDxfId="283"/>
    <tableColumn id="16" xr3:uid="{5DF5F440-34A5-4B36-B074-C0980963281A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74CA986-A7E0-4604-BDE9-9BFCC4D8D50E}" name="S_TABLE_02367" displayName="S_TABLE_02367" ref="B50:I77" totalsRowShown="0">
  <autoFilter ref="B50:I77" xr:uid="{274CA986-A7E0-4604-BDE9-9BFCC4D8D50E}"/>
  <tableColumns count="8">
    <tableColumn id="9" xr3:uid="{312153DD-5FF3-426A-B752-31D0293B6894}" name="産業小分類上位２０"/>
    <tableColumn id="10" xr3:uid="{0C13675A-90C3-4C90-A7C4-26FA65D4497F}" name="総数／事業所数" dataCellStyle="桁区切り"/>
    <tableColumn id="11" xr3:uid="{308D3638-BE27-4399-B743-5D3FF27A83D6}" name="総数／構成比" dataDxfId="282"/>
    <tableColumn id="12" xr3:uid="{B393A479-8534-4678-A35C-435CDAABEED7}" name="個人／事業所数" dataCellStyle="桁区切り"/>
    <tableColumn id="13" xr3:uid="{D0BE661F-F73F-4B0D-9EA5-AFBC84919652}" name="個人／構成比" dataDxfId="281"/>
    <tableColumn id="14" xr3:uid="{A92D43D2-ADDC-4B8B-BBEF-88C18C4DF3F9}" name="法人／事業所数" dataCellStyle="桁区切り"/>
    <tableColumn id="15" xr3:uid="{3EEE1121-AA22-451B-B78D-A84B41C1C166}" name="法人／構成比" dataDxfId="280"/>
    <tableColumn id="16" xr3:uid="{C71F8609-3853-4169-B573-F22D4B9A3F69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EA0C4C3-4799-498F-B59C-12734CFFC052}" name="LTBL_02381" displayName="LTBL_02381" ref="B4:I20" totalsRowCount="1">
  <autoFilter ref="B4:I19" xr:uid="{FEA0C4C3-4799-498F-B59C-12734CFFC052}"/>
  <tableColumns count="8">
    <tableColumn id="9" xr3:uid="{AC62B96D-4BC5-4779-A55E-04DDF19FC9B6}" name="産業大分類" totalsRowLabel="合計" totalsRowDxfId="279"/>
    <tableColumn id="10" xr3:uid="{8163FB5A-744E-4287-829E-08C1AEF87221}" name="総数／事業所数" totalsRowFunction="custom" totalsRowDxfId="278" dataCellStyle="桁区切り" totalsRowCellStyle="桁区切り">
      <totalsRowFormula>SUM(LTBL_02381[総数／事業所数])</totalsRowFormula>
    </tableColumn>
    <tableColumn id="11" xr3:uid="{EC741385-A3E3-4E92-8A5D-E81189606B97}" name="総数／構成比" dataDxfId="277"/>
    <tableColumn id="12" xr3:uid="{666DF5BB-1FDA-44C8-B3A5-DB1CA1B1B68A}" name="個人／事業所数" totalsRowFunction="sum" totalsRowDxfId="276" dataCellStyle="桁区切り" totalsRowCellStyle="桁区切り"/>
    <tableColumn id="13" xr3:uid="{F5BE9E7D-43D3-46F2-B90A-032D13317427}" name="個人／構成比" dataDxfId="275"/>
    <tableColumn id="14" xr3:uid="{67A49FC2-0F57-492E-B700-711FB6A5ED14}" name="法人／事業所数" totalsRowFunction="sum" totalsRowDxfId="274" dataCellStyle="桁区切り" totalsRowCellStyle="桁区切り"/>
    <tableColumn id="15" xr3:uid="{AEF164D7-0C0A-4F2A-BC96-267388B2BD82}" name="法人／構成比" dataDxfId="273"/>
    <tableColumn id="16" xr3:uid="{2360E9C6-ABFF-4DB0-B294-72E12AF17CA5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39DCEBC-0E7E-4446-8CBB-171359C4AEBA}" name="M_TABLE_02381" displayName="M_TABLE_02381" ref="B23:I45" totalsRowShown="0">
  <autoFilter ref="B23:I45" xr:uid="{139DCEBC-0E7E-4446-8CBB-171359C4AEBA}"/>
  <tableColumns count="8">
    <tableColumn id="9" xr3:uid="{F351DCC1-5577-40FF-8C7E-5D07BA04A6F0}" name="産業中分類上位２０"/>
    <tableColumn id="10" xr3:uid="{779FDD3F-2E59-497E-8891-9610A741FB51}" name="総数／事業所数" dataCellStyle="桁区切り"/>
    <tableColumn id="11" xr3:uid="{63DB97D4-9224-4149-87A2-291B4AE7BEDE}" name="総数／構成比" dataDxfId="271"/>
    <tableColumn id="12" xr3:uid="{50663A64-107D-459C-945F-F26391873AC5}" name="個人／事業所数" dataCellStyle="桁区切り"/>
    <tableColumn id="13" xr3:uid="{C8FBB5FE-67A4-4181-842D-7D250BF0DE5E}" name="個人／構成比" dataDxfId="270"/>
    <tableColumn id="14" xr3:uid="{3C279F42-BC20-4DB6-9330-3F77791B54EB}" name="法人／事業所数" dataCellStyle="桁区切り"/>
    <tableColumn id="15" xr3:uid="{B27EA7C0-C21F-433E-83BF-7A93D88E53F3}" name="法人／構成比" dataDxfId="269"/>
    <tableColumn id="16" xr3:uid="{CDF8DF09-0DD4-4E13-96FF-0071019E220B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1B47D175-521C-411E-9315-FC5948094FD7}" name="S_TABLE_02381" displayName="S_TABLE_02381" ref="B48:I68" totalsRowShown="0">
  <autoFilter ref="B48:I68" xr:uid="{1B47D175-521C-411E-9315-FC5948094FD7}"/>
  <tableColumns count="8">
    <tableColumn id="9" xr3:uid="{D29AEAB8-510B-4856-B0FE-04DF012C42B2}" name="産業小分類上位２０"/>
    <tableColumn id="10" xr3:uid="{1E851788-192B-4EA7-9069-D831F345A921}" name="総数／事業所数" dataCellStyle="桁区切り"/>
    <tableColumn id="11" xr3:uid="{1ECDE341-A814-48DB-8A9B-A009F3EC9FF8}" name="総数／構成比" dataDxfId="268"/>
    <tableColumn id="12" xr3:uid="{AFD40B83-D1DA-4899-8467-11EBE769C7B6}" name="個人／事業所数" dataCellStyle="桁区切り"/>
    <tableColumn id="13" xr3:uid="{3F575A69-6CAF-4A27-AAC7-7DDBD4A9BC28}" name="個人／構成比" dataDxfId="267"/>
    <tableColumn id="14" xr3:uid="{8545EE60-B36B-4FE1-BC3D-7A5F334C2605}" name="法人／事業所数" dataCellStyle="桁区切り"/>
    <tableColumn id="15" xr3:uid="{FA50AA8C-0273-4DD4-BF57-C1DD471C9916}" name="法人／構成比" dataDxfId="266"/>
    <tableColumn id="16" xr3:uid="{25DA7550-A2B8-4679-B64D-74FC5AD84414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3FB17E4-99BB-4503-89E2-B2E428FD3DAC}" name="LTBL_02384" displayName="LTBL_02384" ref="B4:I20" totalsRowCount="1">
  <autoFilter ref="B4:I19" xr:uid="{93FB17E4-99BB-4503-89E2-B2E428FD3DAC}"/>
  <tableColumns count="8">
    <tableColumn id="9" xr3:uid="{1CDFBFB1-2EE8-4AF7-A3D1-753F0AB283D3}" name="産業大分類" totalsRowLabel="合計" totalsRowDxfId="265"/>
    <tableColumn id="10" xr3:uid="{96B67252-4F04-440C-90EC-79990361351E}" name="総数／事業所数" totalsRowFunction="custom" totalsRowDxfId="264" dataCellStyle="桁区切り" totalsRowCellStyle="桁区切り">
      <totalsRowFormula>SUM(LTBL_02384[総数／事業所数])</totalsRowFormula>
    </tableColumn>
    <tableColumn id="11" xr3:uid="{DB90674B-D09F-4D17-AF45-251865D16C48}" name="総数／構成比" dataDxfId="263"/>
    <tableColumn id="12" xr3:uid="{64B4926E-1866-4693-8A98-EF3E04724EF8}" name="個人／事業所数" totalsRowFunction="sum" totalsRowDxfId="262" dataCellStyle="桁区切り" totalsRowCellStyle="桁区切り"/>
    <tableColumn id="13" xr3:uid="{94CFDB4F-B354-45E2-AAA5-D140CABF6028}" name="個人／構成比" dataDxfId="261"/>
    <tableColumn id="14" xr3:uid="{8A67B6CC-D3D9-4863-A6E4-2916B9E7F9F4}" name="法人／事業所数" totalsRowFunction="sum" totalsRowDxfId="260" dataCellStyle="桁区切り" totalsRowCellStyle="桁区切り"/>
    <tableColumn id="15" xr3:uid="{73BB85A3-EF6A-4AF5-961A-C972D08439E4}" name="法人／構成比" dataDxfId="259"/>
    <tableColumn id="16" xr3:uid="{837C971F-9EB9-4DDE-91BB-638F14147F4F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30CD8CA5-CD84-4426-A739-E9C2C28C6954}" name="M_TABLE_02384" displayName="M_TABLE_02384" ref="B23:I44" totalsRowShown="0">
  <autoFilter ref="B23:I44" xr:uid="{30CD8CA5-CD84-4426-A739-E9C2C28C6954}"/>
  <tableColumns count="8">
    <tableColumn id="9" xr3:uid="{1E1A41AB-9813-4384-9D4C-EDA52F0FD02D}" name="産業中分類上位２０"/>
    <tableColumn id="10" xr3:uid="{6489E711-B73E-46C8-A651-A9C4870FADEE}" name="総数／事業所数" dataCellStyle="桁区切り"/>
    <tableColumn id="11" xr3:uid="{81A3F206-0051-4FB5-BE6D-E69E24D9AF15}" name="総数／構成比" dataDxfId="257"/>
    <tableColumn id="12" xr3:uid="{1DBDEE71-11D5-4F7F-9AD8-685A96B5CBA4}" name="個人／事業所数" dataCellStyle="桁区切り"/>
    <tableColumn id="13" xr3:uid="{54991878-A808-430C-AE7E-981EA4358DF3}" name="個人／構成比" dataDxfId="256"/>
    <tableColumn id="14" xr3:uid="{07EFCB9D-012F-477E-A0E1-831B79E7E46C}" name="法人／事業所数" dataCellStyle="桁区切り"/>
    <tableColumn id="15" xr3:uid="{7B77C73F-32A3-420A-BEC8-0F42AC8A6303}" name="法人／構成比" dataDxfId="255"/>
    <tableColumn id="16" xr3:uid="{E5CF3682-4B9E-49EA-AB47-A6A28EDD2FC3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F25B3D63-0DFC-4E80-B023-C98244002490}" name="S_TABLE_02384" displayName="S_TABLE_02384" ref="B47:I68" totalsRowShown="0">
  <autoFilter ref="B47:I68" xr:uid="{F25B3D63-0DFC-4E80-B023-C98244002490}"/>
  <tableColumns count="8">
    <tableColumn id="9" xr3:uid="{991C28F0-EBA2-43C4-9845-608096C59260}" name="産業小分類上位２０"/>
    <tableColumn id="10" xr3:uid="{52E93AB5-43A4-4439-B39C-2457DEC4E229}" name="総数／事業所数" dataCellStyle="桁区切り"/>
    <tableColumn id="11" xr3:uid="{F90FC474-05B2-4193-A6BF-0462AF0DB900}" name="総数／構成比" dataDxfId="254"/>
    <tableColumn id="12" xr3:uid="{86FC7110-FAD1-4BFF-AF76-5ACBCFE16DE7}" name="個人／事業所数" dataCellStyle="桁区切り"/>
    <tableColumn id="13" xr3:uid="{8E13ACB7-D540-45D9-A909-5F32C0892E51}" name="個人／構成比" dataDxfId="253"/>
    <tableColumn id="14" xr3:uid="{838AEF68-C1E5-4C52-9242-3ED86A4CAF0C}" name="法人／事業所数" dataCellStyle="桁区切り"/>
    <tableColumn id="15" xr3:uid="{FE408119-07B5-48C2-926B-2ADAAEFF7ECF}" name="法人／構成比" dataDxfId="252"/>
    <tableColumn id="16" xr3:uid="{BDE7C194-584A-442C-9673-FA350948E99B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E49CF4-50D5-475E-A063-891434D8A887}" name="LTBL_02202" displayName="LTBL_02202" ref="B4:I20" totalsRowCount="1">
  <autoFilter ref="B4:I19" xr:uid="{E6E49CF4-50D5-475E-A063-891434D8A887}"/>
  <tableColumns count="8">
    <tableColumn id="9" xr3:uid="{8620E81F-9CB9-435D-BDE0-061D0477A164}" name="産業大分類" totalsRowLabel="合計" totalsRowDxfId="545"/>
    <tableColumn id="10" xr3:uid="{7621FA18-6659-43E5-A994-B8843DB4C66D}" name="総数／事業所数" totalsRowFunction="custom" totalsRowDxfId="544" dataCellStyle="桁区切り" totalsRowCellStyle="桁区切り">
      <totalsRowFormula>SUM(LTBL_02202[総数／事業所数])</totalsRowFormula>
    </tableColumn>
    <tableColumn id="11" xr3:uid="{BE2A21E3-C624-4D89-84A8-4D80704EEC89}" name="総数／構成比" dataDxfId="543"/>
    <tableColumn id="12" xr3:uid="{CCE1D119-8F8F-4667-ABB7-3E33E626C0D3}" name="個人／事業所数" totalsRowFunction="sum" totalsRowDxfId="542" dataCellStyle="桁区切り" totalsRowCellStyle="桁区切り"/>
    <tableColumn id="13" xr3:uid="{F74B7AD1-DD67-49C1-AD68-889DB0B32B2E}" name="個人／構成比" dataDxfId="541"/>
    <tableColumn id="14" xr3:uid="{2AA02CB8-E258-4547-AB57-3ED71246911F}" name="法人／事業所数" totalsRowFunction="sum" totalsRowDxfId="540" dataCellStyle="桁区切り" totalsRowCellStyle="桁区切り"/>
    <tableColumn id="15" xr3:uid="{AD45C149-64B0-48ED-9CC4-7C5879A9317A}" name="法人／構成比" dataDxfId="539"/>
    <tableColumn id="16" xr3:uid="{AD29CB14-F522-4A1F-B2F5-DE8E088BA503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1A76523-E074-4E37-A0A1-84BBA5D61593}" name="LTBL_02387" displayName="LTBL_02387" ref="B4:I20" totalsRowCount="1">
  <autoFilter ref="B4:I19" xr:uid="{41A76523-E074-4E37-A0A1-84BBA5D61593}"/>
  <tableColumns count="8">
    <tableColumn id="9" xr3:uid="{00BA85FF-700C-4475-8BD5-52DE05C0AA71}" name="産業大分類" totalsRowLabel="合計" totalsRowDxfId="251"/>
    <tableColumn id="10" xr3:uid="{85C1999A-6925-4B59-9D4B-8A98CF4871CA}" name="総数／事業所数" totalsRowFunction="custom" totalsRowDxfId="250" dataCellStyle="桁区切り" totalsRowCellStyle="桁区切り">
      <totalsRowFormula>SUM(LTBL_02387[総数／事業所数])</totalsRowFormula>
    </tableColumn>
    <tableColumn id="11" xr3:uid="{E2821D0C-DCD0-4B3F-81B2-53A82C2547FB}" name="総数／構成比" dataDxfId="249"/>
    <tableColumn id="12" xr3:uid="{33108C31-1974-46AE-A145-A3C4B6489A5E}" name="個人／事業所数" totalsRowFunction="sum" totalsRowDxfId="248" dataCellStyle="桁区切り" totalsRowCellStyle="桁区切り"/>
    <tableColumn id="13" xr3:uid="{72CA072F-2F2D-492E-9087-72A879DFC45E}" name="個人／構成比" dataDxfId="247"/>
    <tableColumn id="14" xr3:uid="{4DC35B8F-3332-4562-A70B-D6C20C9A3453}" name="法人／事業所数" totalsRowFunction="sum" totalsRowDxfId="246" dataCellStyle="桁区切り" totalsRowCellStyle="桁区切り"/>
    <tableColumn id="15" xr3:uid="{02C0977D-B651-458C-88F5-71B17F49153B}" name="法人／構成比" dataDxfId="245"/>
    <tableColumn id="16" xr3:uid="{98F7C8F7-D7C6-49A3-9277-8F287CE14108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97FA8454-55E9-499E-A697-4DA22B29D13C}" name="M_TABLE_02387" displayName="M_TABLE_02387" ref="B23:I43" totalsRowShown="0">
  <autoFilter ref="B23:I43" xr:uid="{97FA8454-55E9-499E-A697-4DA22B29D13C}"/>
  <tableColumns count="8">
    <tableColumn id="9" xr3:uid="{A5D5AE8B-7F18-45FC-A632-063D87B724D2}" name="産業中分類上位２０"/>
    <tableColumn id="10" xr3:uid="{F593900E-E6CB-4EA4-9EBE-56B6E97624CE}" name="総数／事業所数" dataCellStyle="桁区切り"/>
    <tableColumn id="11" xr3:uid="{0DAD6271-1437-4AE1-93BF-6AF7099968FD}" name="総数／構成比" dataDxfId="243"/>
    <tableColumn id="12" xr3:uid="{F56C50DF-22D5-461E-9A3A-36670EF03245}" name="個人／事業所数" dataCellStyle="桁区切り"/>
    <tableColumn id="13" xr3:uid="{4503849A-F007-4230-ABF4-5ECD98448D69}" name="個人／構成比" dataDxfId="242"/>
    <tableColumn id="14" xr3:uid="{08B1617F-9FE6-4D07-8C80-82990136867B}" name="法人／事業所数" dataCellStyle="桁区切り"/>
    <tableColumn id="15" xr3:uid="{51759B86-85A6-49B7-AAE2-E2D15CB5123D}" name="法人／構成比" dataDxfId="241"/>
    <tableColumn id="16" xr3:uid="{7DF32398-A238-4E22-8075-9D13241038E8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8FBB36C-F1CD-4585-B451-0D128C6ACCCE}" name="S_TABLE_02387" displayName="S_TABLE_02387" ref="B46:I72" totalsRowShown="0">
  <autoFilter ref="B46:I72" xr:uid="{28FBB36C-F1CD-4585-B451-0D128C6ACCCE}"/>
  <tableColumns count="8">
    <tableColumn id="9" xr3:uid="{7657EAA8-6AFB-492B-A2CA-6879FEA0B131}" name="産業小分類上位２０"/>
    <tableColumn id="10" xr3:uid="{F33BEDFB-016F-4F6A-B56A-8349BBFCF095}" name="総数／事業所数" dataCellStyle="桁区切り"/>
    <tableColumn id="11" xr3:uid="{28C18B82-0A6A-49F8-A6E5-AB37892289BF}" name="総数／構成比" dataDxfId="240"/>
    <tableColumn id="12" xr3:uid="{98A8027B-FF8A-4C01-A470-22CB259D1ADA}" name="個人／事業所数" dataCellStyle="桁区切り"/>
    <tableColumn id="13" xr3:uid="{B9E3FDCE-37A6-4ACF-8504-E601F45E6AFD}" name="個人／構成比" dataDxfId="239"/>
    <tableColumn id="14" xr3:uid="{A75BEA35-234F-4C0C-93A1-0EDD6DB9C2BD}" name="法人／事業所数" dataCellStyle="桁区切り"/>
    <tableColumn id="15" xr3:uid="{7D7E85E1-1B5B-4ADF-A951-A78AA5DFD836}" name="法人／構成比" dataDxfId="238"/>
    <tableColumn id="16" xr3:uid="{A67359C1-7ABC-4583-8352-BE1798901808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D5426169-1924-4311-9090-B326F23E8EB6}" name="LTBL_02401" displayName="LTBL_02401" ref="B4:I20" totalsRowCount="1">
  <autoFilter ref="B4:I19" xr:uid="{D5426169-1924-4311-9090-B326F23E8EB6}"/>
  <tableColumns count="8">
    <tableColumn id="9" xr3:uid="{820024BE-608E-4E26-A7F6-D849C6009628}" name="産業大分類" totalsRowLabel="合計" totalsRowDxfId="237"/>
    <tableColumn id="10" xr3:uid="{9F49DE9D-053D-4076-90D2-3D8099CA3E29}" name="総数／事業所数" totalsRowFunction="custom" totalsRowDxfId="236" dataCellStyle="桁区切り" totalsRowCellStyle="桁区切り">
      <totalsRowFormula>SUM(LTBL_02401[総数／事業所数])</totalsRowFormula>
    </tableColumn>
    <tableColumn id="11" xr3:uid="{3D467D15-E6E0-4FFC-A536-E4B2F26FB659}" name="総数／構成比" dataDxfId="235"/>
    <tableColumn id="12" xr3:uid="{01BF2EA9-A4E4-4DC1-9ED6-D4786B4F344D}" name="個人／事業所数" totalsRowFunction="sum" totalsRowDxfId="234" dataCellStyle="桁区切り" totalsRowCellStyle="桁区切り"/>
    <tableColumn id="13" xr3:uid="{EAAF6B12-3B72-45E5-82B6-9C77E593D340}" name="個人／構成比" dataDxfId="233"/>
    <tableColumn id="14" xr3:uid="{210622F9-7453-41F1-8B91-93D88318A158}" name="法人／事業所数" totalsRowFunction="sum" totalsRowDxfId="232" dataCellStyle="桁区切り" totalsRowCellStyle="桁区切り"/>
    <tableColumn id="15" xr3:uid="{6A9E7F53-BD9C-496C-9AD2-F064542CA2D4}" name="法人／構成比" dataDxfId="231"/>
    <tableColumn id="16" xr3:uid="{58BFBF0F-B11B-4F8D-A09F-363037A8416F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259E19DA-3769-4B93-A7D5-103EC9DC53EF}" name="M_TABLE_02401" displayName="M_TABLE_02401" ref="B23:I43" totalsRowShown="0">
  <autoFilter ref="B23:I43" xr:uid="{259E19DA-3769-4B93-A7D5-103EC9DC53EF}"/>
  <tableColumns count="8">
    <tableColumn id="9" xr3:uid="{E79D684F-D9F6-4BEA-B228-DF97B40C4A9F}" name="産業中分類上位２０"/>
    <tableColumn id="10" xr3:uid="{9B42900E-01A0-4B03-A11B-4DF53D2D9753}" name="総数／事業所数" dataCellStyle="桁区切り"/>
    <tableColumn id="11" xr3:uid="{71045588-9AC9-4CEA-BFC8-99DE0CB0B878}" name="総数／構成比" dataDxfId="229"/>
    <tableColumn id="12" xr3:uid="{088B7A97-D7C5-4FFA-BC2F-DF00B5D9C85F}" name="個人／事業所数" dataCellStyle="桁区切り"/>
    <tableColumn id="13" xr3:uid="{8FE6C1EB-983C-43D9-90D6-4D31E9A0C65F}" name="個人／構成比" dataDxfId="228"/>
    <tableColumn id="14" xr3:uid="{EBAFFCE2-2C06-4E8E-9232-0CB843154204}" name="法人／事業所数" dataCellStyle="桁区切り"/>
    <tableColumn id="15" xr3:uid="{3CEF7FD9-1E98-48FC-A214-01F2CA23D448}" name="法人／構成比" dataDxfId="227"/>
    <tableColumn id="16" xr3:uid="{6FFFEF71-0070-4565-9A62-F025B0D92FD2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3E0E074A-16F1-4AE7-8704-E7E37D67D6C3}" name="S_TABLE_02401" displayName="S_TABLE_02401" ref="B46:I68" totalsRowShown="0">
  <autoFilter ref="B46:I68" xr:uid="{3E0E074A-16F1-4AE7-8704-E7E37D67D6C3}"/>
  <tableColumns count="8">
    <tableColumn id="9" xr3:uid="{4A433C3C-00E0-4772-B012-FB87253C7851}" name="産業小分類上位２０"/>
    <tableColumn id="10" xr3:uid="{A5E582A1-0646-4F26-B910-1A4B284E98DC}" name="総数／事業所数" dataCellStyle="桁区切り"/>
    <tableColumn id="11" xr3:uid="{567C5A91-EC57-4B2B-AD7B-193E3F3A3680}" name="総数／構成比" dataDxfId="226"/>
    <tableColumn id="12" xr3:uid="{EC2D17CE-292D-42D8-8ADE-56153AF82AFC}" name="個人／事業所数" dataCellStyle="桁区切り"/>
    <tableColumn id="13" xr3:uid="{F66063D2-D9F4-4B99-BC21-CB98E2C67942}" name="個人／構成比" dataDxfId="225"/>
    <tableColumn id="14" xr3:uid="{026DCB25-9D42-44E0-8FA4-857B9BB3261B}" name="法人／事業所数" dataCellStyle="桁区切り"/>
    <tableColumn id="15" xr3:uid="{9FCDD6A7-89FC-4C7B-A76B-957E2A1BE8E7}" name="法人／構成比" dataDxfId="224"/>
    <tableColumn id="16" xr3:uid="{08BBEC2D-7E61-4580-ADD3-23356DC9DFF6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92A45D4-14BA-46AC-884E-730372D1BA48}" name="LTBL_02402" displayName="LTBL_02402" ref="B4:I20" totalsRowCount="1">
  <autoFilter ref="B4:I19" xr:uid="{092A45D4-14BA-46AC-884E-730372D1BA48}"/>
  <tableColumns count="8">
    <tableColumn id="9" xr3:uid="{07CEA7DB-2510-481F-BA8F-14B2824D59DC}" name="産業大分類" totalsRowLabel="合計" totalsRowDxfId="223"/>
    <tableColumn id="10" xr3:uid="{98FE1BB6-A6E6-4CD0-9C3B-227AFB002914}" name="総数／事業所数" totalsRowFunction="custom" totalsRowDxfId="222" dataCellStyle="桁区切り" totalsRowCellStyle="桁区切り">
      <totalsRowFormula>SUM(LTBL_02402[総数／事業所数])</totalsRowFormula>
    </tableColumn>
    <tableColumn id="11" xr3:uid="{C3A79D7A-D7D6-464A-8A55-0AC761137B51}" name="総数／構成比" dataDxfId="221"/>
    <tableColumn id="12" xr3:uid="{C4E4FA37-411A-41C4-B752-FB3F88AE13D2}" name="個人／事業所数" totalsRowFunction="sum" totalsRowDxfId="220" dataCellStyle="桁区切り" totalsRowCellStyle="桁区切り"/>
    <tableColumn id="13" xr3:uid="{418A2191-3BBE-4842-BA0E-7242AB478A02}" name="個人／構成比" dataDxfId="219"/>
    <tableColumn id="14" xr3:uid="{9AD9E8E8-2ADF-414D-9A19-0C7070F74B0E}" name="法人／事業所数" totalsRowFunction="sum" totalsRowDxfId="218" dataCellStyle="桁区切り" totalsRowCellStyle="桁区切り"/>
    <tableColumn id="15" xr3:uid="{5FCE9850-17D8-4018-BEEB-7FBC4B01F0F6}" name="法人／構成比" dataDxfId="217"/>
    <tableColumn id="16" xr3:uid="{E82D65FF-42B0-4161-9407-284831E8DBAB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63BA318C-F19B-472F-A789-09C374C1904B}" name="M_TABLE_02402" displayName="M_TABLE_02402" ref="B23:I43" totalsRowShown="0">
  <autoFilter ref="B23:I43" xr:uid="{63BA318C-F19B-472F-A789-09C374C1904B}"/>
  <tableColumns count="8">
    <tableColumn id="9" xr3:uid="{CF302A29-6AA1-4CBD-8953-E944E8534EB7}" name="産業中分類上位２０"/>
    <tableColumn id="10" xr3:uid="{C48A6F42-0D33-441E-9493-BF9490242A0D}" name="総数／事業所数" dataCellStyle="桁区切り"/>
    <tableColumn id="11" xr3:uid="{072D26FA-A041-470F-AF10-1299BA7E8BC8}" name="総数／構成比" dataDxfId="215"/>
    <tableColumn id="12" xr3:uid="{A2D0E3F8-3550-4767-A223-00A798F9B3C7}" name="個人／事業所数" dataCellStyle="桁区切り"/>
    <tableColumn id="13" xr3:uid="{149043D1-4C14-4962-B5BD-70E5ED7F6E03}" name="個人／構成比" dataDxfId="214"/>
    <tableColumn id="14" xr3:uid="{C0A9C698-5A20-46BA-8AFF-D6F9E3AC38E8}" name="法人／事業所数" dataCellStyle="桁区切り"/>
    <tableColumn id="15" xr3:uid="{A626277B-0CAD-4D5F-A0DC-FBB5292EB688}" name="法人／構成比" dataDxfId="213"/>
    <tableColumn id="16" xr3:uid="{6949FA60-B04D-494A-BE4F-69E7141E8F67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3EC9823D-2733-45D1-AF06-6F693FEC2A37}" name="S_TABLE_02402" displayName="S_TABLE_02402" ref="B46:I69" totalsRowShown="0">
  <autoFilter ref="B46:I69" xr:uid="{3EC9823D-2733-45D1-AF06-6F693FEC2A37}"/>
  <tableColumns count="8">
    <tableColumn id="9" xr3:uid="{2F6B29E6-CD03-4F20-9AC3-FBD30C1DFC0B}" name="産業小分類上位２０"/>
    <tableColumn id="10" xr3:uid="{ACC6273F-246B-4022-BCCD-A543528DFA09}" name="総数／事業所数" dataCellStyle="桁区切り"/>
    <tableColumn id="11" xr3:uid="{A98758B2-EAF6-4206-98B1-2ABF2741E62E}" name="総数／構成比" dataDxfId="212"/>
    <tableColumn id="12" xr3:uid="{2EAC3986-855C-476F-A6BE-2406C672AB9A}" name="個人／事業所数" dataCellStyle="桁区切り"/>
    <tableColumn id="13" xr3:uid="{7676CCA2-6F3D-48E5-8B5F-A2F06B81F90A}" name="個人／構成比" dataDxfId="211"/>
    <tableColumn id="14" xr3:uid="{4FF947B2-7529-4AFE-BC13-DF27D8ED41DA}" name="法人／事業所数" dataCellStyle="桁区切り"/>
    <tableColumn id="15" xr3:uid="{B9609F3E-B8B9-4012-96A5-A653FD6A10A4}" name="法人／構成比" dataDxfId="210"/>
    <tableColumn id="16" xr3:uid="{40315340-9243-448B-966A-CA259A084090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412FE041-76EB-42F4-9153-A36940A06AD5}" name="LTBL_02405" displayName="LTBL_02405" ref="B4:I20" totalsRowCount="1">
  <autoFilter ref="B4:I19" xr:uid="{412FE041-76EB-42F4-9153-A36940A06AD5}"/>
  <tableColumns count="8">
    <tableColumn id="9" xr3:uid="{2FBB1FD9-F005-41D1-8027-E2AAB73F5F7E}" name="産業大分類" totalsRowLabel="合計" totalsRowDxfId="209"/>
    <tableColumn id="10" xr3:uid="{B82BCD75-A61C-47FA-B886-55B00F820C0A}" name="総数／事業所数" totalsRowFunction="custom" totalsRowDxfId="208" dataCellStyle="桁区切り" totalsRowCellStyle="桁区切り">
      <totalsRowFormula>SUM(LTBL_02405[総数／事業所数])</totalsRowFormula>
    </tableColumn>
    <tableColumn id="11" xr3:uid="{899E3E59-50B3-42DB-828F-83A1041D9484}" name="総数／構成比" dataDxfId="207"/>
    <tableColumn id="12" xr3:uid="{CAD5EBFA-95AE-4F6C-91A1-A9B9137048A0}" name="個人／事業所数" totalsRowFunction="sum" totalsRowDxfId="206" dataCellStyle="桁区切り" totalsRowCellStyle="桁区切り"/>
    <tableColumn id="13" xr3:uid="{244C30A1-878D-4BC5-BA22-5E8388C605D6}" name="個人／構成比" dataDxfId="205"/>
    <tableColumn id="14" xr3:uid="{9DD7C128-57C0-4244-9C84-9E7D5ADA6893}" name="法人／事業所数" totalsRowFunction="sum" totalsRowDxfId="204" dataCellStyle="桁区切り" totalsRowCellStyle="桁区切り"/>
    <tableColumn id="15" xr3:uid="{AAD0A67E-0327-4411-A4A0-D8AC6CC96354}" name="法人／構成比" dataDxfId="203"/>
    <tableColumn id="16" xr3:uid="{F8D75A46-B66D-4F22-A7A6-383A7991A2FC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40CAE28-A449-44D2-8A82-10889A02E8F6}" name="M_TABLE_02202" displayName="M_TABLE_02202" ref="B23:I43" totalsRowShown="0">
  <autoFilter ref="B23:I43" xr:uid="{A40CAE28-A449-44D2-8A82-10889A02E8F6}"/>
  <tableColumns count="8">
    <tableColumn id="9" xr3:uid="{8FFDEE87-DBC7-4259-920F-A42AD22626F9}" name="産業中分類上位２０"/>
    <tableColumn id="10" xr3:uid="{DEB0FE2C-272B-4F2D-8E89-975DA70C6A99}" name="総数／事業所数" dataCellStyle="桁区切り"/>
    <tableColumn id="11" xr3:uid="{0A521BDF-BD10-4521-8C14-070039D09493}" name="総数／構成比" dataDxfId="537"/>
    <tableColumn id="12" xr3:uid="{557767AB-1911-4226-88CD-9E9F43EA7FC8}" name="個人／事業所数" dataCellStyle="桁区切り"/>
    <tableColumn id="13" xr3:uid="{868A6448-29AF-4695-A140-7A8ED3DFC731}" name="個人／構成比" dataDxfId="536"/>
    <tableColumn id="14" xr3:uid="{082510EF-6740-4244-BCA9-11FAF5AD24A0}" name="法人／事業所数" dataCellStyle="桁区切り"/>
    <tableColumn id="15" xr3:uid="{89E2E855-A95B-4C05-9C33-52251CCB36FD}" name="法人／構成比" dataDxfId="535"/>
    <tableColumn id="16" xr3:uid="{68FCF7F6-ABC4-4333-AE97-E220B8496904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9686D86-7CA7-43C7-9D49-E7BFC7263BBF}" name="M_TABLE_02405" displayName="M_TABLE_02405" ref="B23:I49" totalsRowShown="0">
  <autoFilter ref="B23:I49" xr:uid="{59686D86-7CA7-43C7-9D49-E7BFC7263BBF}"/>
  <tableColumns count="8">
    <tableColumn id="9" xr3:uid="{19FB9B6A-130F-4F05-9C2C-404AB6CEE053}" name="産業中分類上位２０"/>
    <tableColumn id="10" xr3:uid="{FADA953E-123F-455B-8063-3D88C00AC4CB}" name="総数／事業所数" dataCellStyle="桁区切り"/>
    <tableColumn id="11" xr3:uid="{8440A85E-8F33-4ABF-9F06-2CC1CD223681}" name="総数／構成比" dataDxfId="201"/>
    <tableColumn id="12" xr3:uid="{856A332D-0F58-44E0-9AD7-8758DA19078A}" name="個人／事業所数" dataCellStyle="桁区切り"/>
    <tableColumn id="13" xr3:uid="{A35BEB23-2D6D-4D67-9675-E693D0D35237}" name="個人／構成比" dataDxfId="200"/>
    <tableColumn id="14" xr3:uid="{C04C1B1D-E592-406E-9540-8CE20EC150FD}" name="法人／事業所数" dataCellStyle="桁区切り"/>
    <tableColumn id="15" xr3:uid="{35C0A484-2B8D-419C-A6B8-6D0CD182EF6F}" name="法人／構成比" dataDxfId="199"/>
    <tableColumn id="16" xr3:uid="{F2E2DC2E-96B9-4929-885A-EF475DD5C0A0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E5C58CBE-8408-45BC-A640-1D8A80B6150B}" name="S_TABLE_02405" displayName="S_TABLE_02405" ref="B52:I78" totalsRowShown="0">
  <autoFilter ref="B52:I78" xr:uid="{E5C58CBE-8408-45BC-A640-1D8A80B6150B}"/>
  <tableColumns count="8">
    <tableColumn id="9" xr3:uid="{F273AD2D-6525-43D2-850A-DDDA2EB07513}" name="産業小分類上位２０"/>
    <tableColumn id="10" xr3:uid="{6D969585-3875-404C-93BE-B2AAE23889ED}" name="総数／事業所数" dataCellStyle="桁区切り"/>
    <tableColumn id="11" xr3:uid="{A64D7709-C9EA-49C6-A748-56B34BA736AF}" name="総数／構成比" dataDxfId="198"/>
    <tableColumn id="12" xr3:uid="{9A52104C-08FC-417A-A43D-837B43D7380F}" name="個人／事業所数" dataCellStyle="桁区切り"/>
    <tableColumn id="13" xr3:uid="{F36B22EA-D29F-4C77-9E38-B34B43485515}" name="個人／構成比" dataDxfId="197"/>
    <tableColumn id="14" xr3:uid="{2B7AA0A5-DEDA-4F18-9278-99F823D6E0EE}" name="法人／事業所数" dataCellStyle="桁区切り"/>
    <tableColumn id="15" xr3:uid="{D1C7495C-071E-4E34-83BB-70BCC6B3CB5C}" name="法人／構成比" dataDxfId="196"/>
    <tableColumn id="16" xr3:uid="{8BFF7728-4656-446F-A4EA-C35336A1F7CC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91027E42-C5D6-4117-ABBD-5EB61B6EAB69}" name="LTBL_02406" displayName="LTBL_02406" ref="B4:I20" totalsRowCount="1">
  <autoFilter ref="B4:I19" xr:uid="{91027E42-C5D6-4117-ABBD-5EB61B6EAB69}"/>
  <tableColumns count="8">
    <tableColumn id="9" xr3:uid="{FD40D3AD-4800-4FE9-9246-9F5D2B4D26FE}" name="産業大分類" totalsRowLabel="合計" totalsRowDxfId="195"/>
    <tableColumn id="10" xr3:uid="{2FF85C6A-C9B8-4AB7-96AB-00CD328179C9}" name="総数／事業所数" totalsRowFunction="custom" totalsRowDxfId="194" dataCellStyle="桁区切り" totalsRowCellStyle="桁区切り">
      <totalsRowFormula>SUM(LTBL_02406[総数／事業所数])</totalsRowFormula>
    </tableColumn>
    <tableColumn id="11" xr3:uid="{0E4F5D61-2088-472D-94B5-8F3E04291BB9}" name="総数／構成比" dataDxfId="193"/>
    <tableColumn id="12" xr3:uid="{D9EC5724-BA15-42A2-9C62-3F36FE6E727E}" name="個人／事業所数" totalsRowFunction="sum" totalsRowDxfId="192" dataCellStyle="桁区切り" totalsRowCellStyle="桁区切り"/>
    <tableColumn id="13" xr3:uid="{3754AC10-C704-43CC-9DFA-6B1D3362E5E7}" name="個人／構成比" dataDxfId="191"/>
    <tableColumn id="14" xr3:uid="{9FBAF946-195C-46BA-AB1E-72F30518C43B}" name="法人／事業所数" totalsRowFunction="sum" totalsRowDxfId="190" dataCellStyle="桁区切り" totalsRowCellStyle="桁区切り"/>
    <tableColumn id="15" xr3:uid="{2BB445C7-1BC6-46C4-89C4-2ADF841E0EAE}" name="法人／構成比" dataDxfId="189"/>
    <tableColumn id="16" xr3:uid="{D162E490-E89C-446F-861A-1048F8F5404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C7C10CB-3895-4F0F-AC2D-1CDCD29A8FA7}" name="M_TABLE_02406" displayName="M_TABLE_02406" ref="B23:I44" totalsRowShown="0">
  <autoFilter ref="B23:I44" xr:uid="{9C7C10CB-3895-4F0F-AC2D-1CDCD29A8FA7}"/>
  <tableColumns count="8">
    <tableColumn id="9" xr3:uid="{9B9661BA-65CF-40EC-AF4D-C06C2FC7396E}" name="産業中分類上位２０"/>
    <tableColumn id="10" xr3:uid="{8C09361E-DDE9-4ADA-A14E-4578612B32C7}" name="総数／事業所数" dataCellStyle="桁区切り"/>
    <tableColumn id="11" xr3:uid="{C368989C-7E4D-438B-B29D-16E134E2C6D5}" name="総数／構成比" dataDxfId="187"/>
    <tableColumn id="12" xr3:uid="{504979FE-CDC8-43D6-85E8-983DE7541864}" name="個人／事業所数" dataCellStyle="桁区切り"/>
    <tableColumn id="13" xr3:uid="{53A62665-DFD9-469A-B102-278698073A41}" name="個人／構成比" dataDxfId="186"/>
    <tableColumn id="14" xr3:uid="{9DEED96B-9F85-48D2-948D-3EBBE297A7D0}" name="法人／事業所数" dataCellStyle="桁区切り"/>
    <tableColumn id="15" xr3:uid="{D08A130C-18C4-406F-BE31-32A5DF4A4F6E}" name="法人／構成比" dataDxfId="185"/>
    <tableColumn id="16" xr3:uid="{1CC57847-693E-42E8-A293-6986EF1DB908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E553056-A9DC-43DA-A0C3-A476FFF9A61C}" name="S_TABLE_02406" displayName="S_TABLE_02406" ref="B47:I77" totalsRowShown="0">
  <autoFilter ref="B47:I77" xr:uid="{0E553056-A9DC-43DA-A0C3-A476FFF9A61C}"/>
  <tableColumns count="8">
    <tableColumn id="9" xr3:uid="{B6837B46-3ECC-40D7-A973-FA7544AC4B23}" name="産業小分類上位２０"/>
    <tableColumn id="10" xr3:uid="{050DD346-61E7-4E25-931F-DE55B1553C13}" name="総数／事業所数" dataCellStyle="桁区切り"/>
    <tableColumn id="11" xr3:uid="{2313EC38-F262-4936-997C-35B8FF5D9E4F}" name="総数／構成比" dataDxfId="184"/>
    <tableColumn id="12" xr3:uid="{F00456AA-D65A-4B06-87A0-55036B40BDC0}" name="個人／事業所数" dataCellStyle="桁区切り"/>
    <tableColumn id="13" xr3:uid="{C707E5F0-BB5C-4F0F-8A72-B68CABB365B5}" name="個人／構成比" dataDxfId="183"/>
    <tableColumn id="14" xr3:uid="{635CEF86-0830-459C-8D27-19DDDF3D7073}" name="法人／事業所数" dataCellStyle="桁区切り"/>
    <tableColumn id="15" xr3:uid="{E0E67A7D-04D8-4A9A-880D-4BD68B81D3B1}" name="法人／構成比" dataDxfId="182"/>
    <tableColumn id="16" xr3:uid="{4ABADEF5-E201-4237-B094-72E08D552024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788D3181-AFC5-466D-8C40-0D2D2A44E68F}" name="LTBL_02408" displayName="LTBL_02408" ref="B4:I20" totalsRowCount="1">
  <autoFilter ref="B4:I19" xr:uid="{788D3181-AFC5-466D-8C40-0D2D2A44E68F}"/>
  <tableColumns count="8">
    <tableColumn id="9" xr3:uid="{B1FFFFC9-8D7A-4B68-A783-5C350B629BCF}" name="産業大分類" totalsRowLabel="合計" totalsRowDxfId="181"/>
    <tableColumn id="10" xr3:uid="{E405C4E0-4D5F-43CF-A8EB-F68538F524C2}" name="総数／事業所数" totalsRowFunction="custom" totalsRowDxfId="180" dataCellStyle="桁区切り" totalsRowCellStyle="桁区切り">
      <totalsRowFormula>SUM(LTBL_02408[総数／事業所数])</totalsRowFormula>
    </tableColumn>
    <tableColumn id="11" xr3:uid="{C0DEBFCB-D58B-4F92-A194-E9A7E58D343E}" name="総数／構成比" dataDxfId="179"/>
    <tableColumn id="12" xr3:uid="{DE4BC0FE-C753-492F-9939-343426554DC5}" name="個人／事業所数" totalsRowFunction="sum" totalsRowDxfId="178" dataCellStyle="桁区切り" totalsRowCellStyle="桁区切り"/>
    <tableColumn id="13" xr3:uid="{E24379EC-BB24-43A4-8C4F-61E5685AAB65}" name="個人／構成比" dataDxfId="177"/>
    <tableColumn id="14" xr3:uid="{4289E1EB-09E7-4083-83DC-81E5AC3BC9BB}" name="法人／事業所数" totalsRowFunction="sum" totalsRowDxfId="176" dataCellStyle="桁区切り" totalsRowCellStyle="桁区切り"/>
    <tableColumn id="15" xr3:uid="{06CA3BEA-1D7B-4A5D-82A8-5275F93E2821}" name="法人／構成比" dataDxfId="175"/>
    <tableColumn id="16" xr3:uid="{2D970864-2527-4F85-A609-F1A518D2AA62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F10D50C5-D368-4633-8BA0-980F347862A6}" name="M_TABLE_02408" displayName="M_TABLE_02408" ref="B23:I47" totalsRowShown="0">
  <autoFilter ref="B23:I47" xr:uid="{F10D50C5-D368-4633-8BA0-980F347862A6}"/>
  <tableColumns count="8">
    <tableColumn id="9" xr3:uid="{6C7470F4-1BEF-46C0-97AC-9A02D8BAB8E8}" name="産業中分類上位２０"/>
    <tableColumn id="10" xr3:uid="{1178E3BE-C704-40F9-8AF0-B7E3305338C5}" name="総数／事業所数" dataCellStyle="桁区切り"/>
    <tableColumn id="11" xr3:uid="{DEA906E6-D8C7-4327-9004-092D4343C1D8}" name="総数／構成比" dataDxfId="173"/>
    <tableColumn id="12" xr3:uid="{53A252D1-6653-45FD-AA5A-E5535992DE28}" name="個人／事業所数" dataCellStyle="桁区切り"/>
    <tableColumn id="13" xr3:uid="{7989DD73-B4EF-4C1F-8988-AD46AA69662C}" name="個人／構成比" dataDxfId="172"/>
    <tableColumn id="14" xr3:uid="{2DBD5305-012E-420F-82D6-9D3D1625128D}" name="法人／事業所数" dataCellStyle="桁区切り"/>
    <tableColumn id="15" xr3:uid="{55507F54-ECAD-4109-BC5B-03151F85229F}" name="法人／構成比" dataDxfId="171"/>
    <tableColumn id="16" xr3:uid="{9707594B-5E25-4107-90B6-745FA64F6191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9CA5957-1DD8-4A5A-BD68-06F7E7F0A28F}" name="S_TABLE_02408" displayName="S_TABLE_02408" ref="B50:I70" totalsRowShown="0">
  <autoFilter ref="B50:I70" xr:uid="{99CA5957-1DD8-4A5A-BD68-06F7E7F0A28F}"/>
  <tableColumns count="8">
    <tableColumn id="9" xr3:uid="{780F3795-53BA-4DF8-826C-F9D67BD60CCD}" name="産業小分類上位２０"/>
    <tableColumn id="10" xr3:uid="{C23C03D5-0EF1-44BB-A053-3C9CAA14108E}" name="総数／事業所数" dataCellStyle="桁区切り"/>
    <tableColumn id="11" xr3:uid="{1E4F5255-E867-409F-84F5-C44CCD6DBD06}" name="総数／構成比" dataDxfId="170"/>
    <tableColumn id="12" xr3:uid="{58D77E58-E5E3-4676-9140-0F6A3C05C768}" name="個人／事業所数" dataCellStyle="桁区切り"/>
    <tableColumn id="13" xr3:uid="{ADD669D9-D2E3-40C9-9EEB-2EAB99C9D26E}" name="個人／構成比" dataDxfId="169"/>
    <tableColumn id="14" xr3:uid="{34A22DB1-3020-442B-BDD8-5090E4F114FF}" name="法人／事業所数" dataCellStyle="桁区切り"/>
    <tableColumn id="15" xr3:uid="{74CA7DB0-5F38-4A44-B686-C96EAA13E891}" name="法人／構成比" dataDxfId="168"/>
    <tableColumn id="16" xr3:uid="{F8A42977-B626-4C37-9E83-40CBC9FEF267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216D2F9-E6D7-45B4-814B-011F8BC02918}" name="LTBL_02411" displayName="LTBL_02411" ref="B4:I20" totalsRowCount="1">
  <autoFilter ref="B4:I19" xr:uid="{2216D2F9-E6D7-45B4-814B-011F8BC02918}"/>
  <tableColumns count="8">
    <tableColumn id="9" xr3:uid="{439A5AAC-288A-419B-8F02-4951936D0B0C}" name="産業大分類" totalsRowLabel="合計" totalsRowDxfId="167"/>
    <tableColumn id="10" xr3:uid="{C63E9669-75AD-4274-AB28-4D31D1F700FA}" name="総数／事業所数" totalsRowFunction="custom" totalsRowDxfId="166" dataCellStyle="桁区切り" totalsRowCellStyle="桁区切り">
      <totalsRowFormula>SUM(LTBL_02411[総数／事業所数])</totalsRowFormula>
    </tableColumn>
    <tableColumn id="11" xr3:uid="{4AA51FD5-3A42-4984-89F3-180D83999D08}" name="総数／構成比" dataDxfId="165"/>
    <tableColumn id="12" xr3:uid="{5B2DF0A9-8BBC-49E0-B85B-BD0147D616AE}" name="個人／事業所数" totalsRowFunction="sum" totalsRowDxfId="164" dataCellStyle="桁区切り" totalsRowCellStyle="桁区切り"/>
    <tableColumn id="13" xr3:uid="{9363E955-A7DF-43F6-8D5E-6EF3CE82FAA6}" name="個人／構成比" dataDxfId="163"/>
    <tableColumn id="14" xr3:uid="{8B323EDD-6E1A-4226-B348-6ACDF4F3E84E}" name="法人／事業所数" totalsRowFunction="sum" totalsRowDxfId="162" dataCellStyle="桁区切り" totalsRowCellStyle="桁区切り"/>
    <tableColumn id="15" xr3:uid="{E35758B4-BF69-4F5E-A048-CA92D023AD16}" name="法人／構成比" dataDxfId="161"/>
    <tableColumn id="16" xr3:uid="{9199F237-2A80-4CE3-84D2-92F9954DF1E7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FE98B9BD-471B-4C08-97DE-2CB6D5FDA13F}" name="M_TABLE_02411" displayName="M_TABLE_02411" ref="B23:I44" totalsRowShown="0">
  <autoFilter ref="B23:I44" xr:uid="{FE98B9BD-471B-4C08-97DE-2CB6D5FDA13F}"/>
  <tableColumns count="8">
    <tableColumn id="9" xr3:uid="{E7D676F8-AE7D-4DCB-9734-816CEFA704BD}" name="産業中分類上位２０"/>
    <tableColumn id="10" xr3:uid="{2DF27334-18F1-4F63-B30E-E824F26A6922}" name="総数／事業所数" dataCellStyle="桁区切り"/>
    <tableColumn id="11" xr3:uid="{1F8329E9-943B-4471-8202-F5A5E3763323}" name="総数／構成比" dataDxfId="159"/>
    <tableColumn id="12" xr3:uid="{8CB4E9AF-1FD4-46AD-A4E1-C6C7CE9A477B}" name="個人／事業所数" dataCellStyle="桁区切り"/>
    <tableColumn id="13" xr3:uid="{E2F482CE-1C18-4CDC-8EC3-BB11E0FF3C99}" name="個人／構成比" dataDxfId="158"/>
    <tableColumn id="14" xr3:uid="{82631EB5-AA38-46B1-A794-FB7B8A7C7293}" name="法人／事業所数" dataCellStyle="桁区切り"/>
    <tableColumn id="15" xr3:uid="{AE1E36FC-68EF-456F-A2CE-D36F5599753B}" name="法人／構成比" dataDxfId="157"/>
    <tableColumn id="16" xr3:uid="{8DC76576-02CE-4D51-B9A1-8FA8312EBF8E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2A5D75E-41B3-4AA9-9F97-8A6B3A537F90}" name="S_TABLE_02202" displayName="S_TABLE_02202" ref="B46:I66" totalsRowShown="0">
  <autoFilter ref="B46:I66" xr:uid="{A2A5D75E-41B3-4AA9-9F97-8A6B3A537F90}"/>
  <tableColumns count="8">
    <tableColumn id="9" xr3:uid="{13DF4317-5F07-450A-9AC1-E1D59BE4DF7D}" name="産業小分類上位２０"/>
    <tableColumn id="10" xr3:uid="{CD5F5EAA-105F-4612-ABBC-7C000EE9C597}" name="総数／事業所数" dataCellStyle="桁区切り"/>
    <tableColumn id="11" xr3:uid="{EA39E008-35B1-4FDD-8280-D4CA276FB9D8}" name="総数／構成比" dataDxfId="534"/>
    <tableColumn id="12" xr3:uid="{C8AD25C8-75B7-415C-8E46-237E693AD354}" name="個人／事業所数" dataCellStyle="桁区切り"/>
    <tableColumn id="13" xr3:uid="{A0A0A5A4-71FE-494E-88AE-E118876B0CB6}" name="個人／構成比" dataDxfId="533"/>
    <tableColumn id="14" xr3:uid="{00D1559B-2573-433C-BC27-4F6D886A488C}" name="法人／事業所数" dataCellStyle="桁区切り"/>
    <tableColumn id="15" xr3:uid="{A570D46E-D3A6-419F-BD63-8345D6F66850}" name="法人／構成比" dataDxfId="532"/>
    <tableColumn id="16" xr3:uid="{D3B7B458-E3B8-441D-8D67-684BB5DE1B3E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862CBEF8-ACE2-47C3-BF14-393092880A7A}" name="S_TABLE_02411" displayName="S_TABLE_02411" ref="B47:I77" totalsRowShown="0">
  <autoFilter ref="B47:I77" xr:uid="{862CBEF8-ACE2-47C3-BF14-393092880A7A}"/>
  <tableColumns count="8">
    <tableColumn id="9" xr3:uid="{30B32942-F39D-433F-9C28-746F939C85AC}" name="産業小分類上位２０"/>
    <tableColumn id="10" xr3:uid="{B43618EB-521A-423B-ACBD-6F0B1EBF2B35}" name="総数／事業所数" dataCellStyle="桁区切り"/>
    <tableColumn id="11" xr3:uid="{69BEE46A-4BEA-42AF-ACE9-D58E7070E1FD}" name="総数／構成比" dataDxfId="156"/>
    <tableColumn id="12" xr3:uid="{956C0DFA-4364-48CE-90B7-DF149E89B1F6}" name="個人／事業所数" dataCellStyle="桁区切り"/>
    <tableColumn id="13" xr3:uid="{BDE5D3AE-F25D-4DE5-B20D-CC4ED7113A88}" name="個人／構成比" dataDxfId="155"/>
    <tableColumn id="14" xr3:uid="{D06AEB85-5102-4B6F-94C0-5A880523360D}" name="法人／事業所数" dataCellStyle="桁区切り"/>
    <tableColumn id="15" xr3:uid="{CEECCC62-7F52-4354-B9A5-5E3AE1040A7D}" name="法人／構成比" dataDxfId="154"/>
    <tableColumn id="16" xr3:uid="{272D279E-26A6-4C1A-8952-512BE902F628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3D0679C-A8BF-491D-8316-8F8568ED47F0}" name="LTBL_02412" displayName="LTBL_02412" ref="B4:I20" totalsRowCount="1">
  <autoFilter ref="B4:I19" xr:uid="{93D0679C-A8BF-491D-8316-8F8568ED47F0}"/>
  <tableColumns count="8">
    <tableColumn id="9" xr3:uid="{B1A20193-202C-4708-91C2-E267859CD7A3}" name="産業大分類" totalsRowLabel="合計" totalsRowDxfId="153"/>
    <tableColumn id="10" xr3:uid="{1F7E3B36-6B59-466C-9C55-EB6C98B6693A}" name="総数／事業所数" totalsRowFunction="custom" totalsRowDxfId="152" dataCellStyle="桁区切り" totalsRowCellStyle="桁区切り">
      <totalsRowFormula>SUM(LTBL_02412[総数／事業所数])</totalsRowFormula>
    </tableColumn>
    <tableColumn id="11" xr3:uid="{7787212B-E72F-489D-B878-AEA59185AD3A}" name="総数／構成比" dataDxfId="151"/>
    <tableColumn id="12" xr3:uid="{9CBE09EE-DD22-4D04-9A1B-6A536ABD09D6}" name="個人／事業所数" totalsRowFunction="sum" totalsRowDxfId="150" dataCellStyle="桁区切り" totalsRowCellStyle="桁区切り"/>
    <tableColumn id="13" xr3:uid="{61F0050A-FEEF-40A6-9F82-8DF2442E7601}" name="個人／構成比" dataDxfId="149"/>
    <tableColumn id="14" xr3:uid="{CF19F382-599C-4DA9-9856-0FA62877482C}" name="法人／事業所数" totalsRowFunction="sum" totalsRowDxfId="148" dataCellStyle="桁区切り" totalsRowCellStyle="桁区切り"/>
    <tableColumn id="15" xr3:uid="{7C0157DB-36BA-4C15-8B97-24932DDDD2D4}" name="法人／構成比" dataDxfId="147"/>
    <tableColumn id="16" xr3:uid="{082CF623-A222-41E0-954C-6E7C45FEEA6E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E3DC06C-2121-4D27-9A60-B7150E1E495D}" name="M_TABLE_02412" displayName="M_TABLE_02412" ref="B23:I43" totalsRowShown="0">
  <autoFilter ref="B23:I43" xr:uid="{EE3DC06C-2121-4D27-9A60-B7150E1E495D}"/>
  <tableColumns count="8">
    <tableColumn id="9" xr3:uid="{F91CE5BB-E48C-407D-B5FD-9FB2CC2B146C}" name="産業中分類上位２０"/>
    <tableColumn id="10" xr3:uid="{1B20E494-34C8-4A10-8BD5-1FF004D112E5}" name="総数／事業所数" dataCellStyle="桁区切り"/>
    <tableColumn id="11" xr3:uid="{84FB31C3-0DC4-4C2B-B596-2E44314BDCCA}" name="総数／構成比" dataDxfId="145"/>
    <tableColumn id="12" xr3:uid="{67FDBF61-05D8-4282-8631-C95C6F851FE4}" name="個人／事業所数" dataCellStyle="桁区切り"/>
    <tableColumn id="13" xr3:uid="{29A54C83-53BA-4538-8BF8-F199B5A0C346}" name="個人／構成比" dataDxfId="144"/>
    <tableColumn id="14" xr3:uid="{5D6C7F8F-4383-4FDF-8C14-23AAD0DC0730}" name="法人／事業所数" dataCellStyle="桁区切り"/>
    <tableColumn id="15" xr3:uid="{25135A4E-EB00-481A-9D65-0233AF5B9C8A}" name="法人／構成比" dataDxfId="143"/>
    <tableColumn id="16" xr3:uid="{ADC7D99A-247A-4392-8049-083D72B92E13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555BA34D-774E-4AA4-9D7B-D593E5DD527E}" name="S_TABLE_02412" displayName="S_TABLE_02412" ref="B46:I74" totalsRowShown="0">
  <autoFilter ref="B46:I74" xr:uid="{555BA34D-774E-4AA4-9D7B-D593E5DD527E}"/>
  <tableColumns count="8">
    <tableColumn id="9" xr3:uid="{08EA8248-3D5C-4285-B26B-71685D051966}" name="産業小分類上位２０"/>
    <tableColumn id="10" xr3:uid="{44519FB0-56B7-4EBB-B916-45E941538848}" name="総数／事業所数" dataCellStyle="桁区切り"/>
    <tableColumn id="11" xr3:uid="{9A4D2AFE-3519-4EDA-8D3F-DB2A83EB06A6}" name="総数／構成比" dataDxfId="142"/>
    <tableColumn id="12" xr3:uid="{2F7DA165-5C46-4116-A0B1-88FC18B9AD5C}" name="個人／事業所数" dataCellStyle="桁区切り"/>
    <tableColumn id="13" xr3:uid="{5C63D0EA-42B8-4B42-8C7C-AF6D56B239B7}" name="個人／構成比" dataDxfId="141"/>
    <tableColumn id="14" xr3:uid="{60E36089-E819-4131-9B47-003623CE7639}" name="法人／事業所数" dataCellStyle="桁区切り"/>
    <tableColumn id="15" xr3:uid="{FB4EF66A-991E-428E-8BB0-4C7024A53D8A}" name="法人／構成比" dataDxfId="140"/>
    <tableColumn id="16" xr3:uid="{699BE5E5-8C06-4E61-B9B5-201C98F8F6C7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8975D50-FE61-4D7A-AAB3-D81043CAE368}" name="LTBL_02423" displayName="LTBL_02423" ref="B4:I20" totalsRowCount="1">
  <autoFilter ref="B4:I19" xr:uid="{08975D50-FE61-4D7A-AAB3-D81043CAE368}"/>
  <tableColumns count="8">
    <tableColumn id="9" xr3:uid="{66582FF0-4FF2-43D2-A22D-BE40ADE36306}" name="産業大分類" totalsRowLabel="合計" totalsRowDxfId="139"/>
    <tableColumn id="10" xr3:uid="{EE1A21D6-06C6-425D-80FD-F0E0CE4A540F}" name="総数／事業所数" totalsRowFunction="custom" totalsRowDxfId="138" dataCellStyle="桁区切り" totalsRowCellStyle="桁区切り">
      <totalsRowFormula>SUM(LTBL_02423[総数／事業所数])</totalsRowFormula>
    </tableColumn>
    <tableColumn id="11" xr3:uid="{55F4E91E-C223-467D-8501-EB22F16B0CA8}" name="総数／構成比" dataDxfId="137"/>
    <tableColumn id="12" xr3:uid="{5331013E-C571-4221-A35D-55F1657CBC8D}" name="個人／事業所数" totalsRowFunction="sum" totalsRowDxfId="136" dataCellStyle="桁区切り" totalsRowCellStyle="桁区切り"/>
    <tableColumn id="13" xr3:uid="{AEDFEA86-BF99-4DA2-B9E5-EA5BD4D529E5}" name="個人／構成比" dataDxfId="135"/>
    <tableColumn id="14" xr3:uid="{4316D42B-A6F7-464B-8F7C-24862FC8CE40}" name="法人／事業所数" totalsRowFunction="sum" totalsRowDxfId="134" dataCellStyle="桁区切り" totalsRowCellStyle="桁区切り"/>
    <tableColumn id="15" xr3:uid="{A7F443EB-C6F0-4D21-A20D-B6ABC1013C68}" name="法人／構成比" dataDxfId="133"/>
    <tableColumn id="16" xr3:uid="{0913A7FF-B850-40BE-AC8B-CF6DFD2DF396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3B07D8A-344B-4855-AE20-F9C4A225AECF}" name="M_TABLE_02423" displayName="M_TABLE_02423" ref="B23:I48" totalsRowShown="0">
  <autoFilter ref="B23:I48" xr:uid="{23B07D8A-344B-4855-AE20-F9C4A225AECF}"/>
  <tableColumns count="8">
    <tableColumn id="9" xr3:uid="{6AB8950F-3C07-4100-969C-46C7BBB39265}" name="産業中分類上位２０"/>
    <tableColumn id="10" xr3:uid="{90DB0B99-ACAB-478D-90FC-CFA5115A9A68}" name="総数／事業所数" dataCellStyle="桁区切り"/>
    <tableColumn id="11" xr3:uid="{F1FBED10-FCA3-49DD-A596-5896F56E7CE8}" name="総数／構成比" dataDxfId="131"/>
    <tableColumn id="12" xr3:uid="{14BEC235-78F8-46F7-BB9F-455AA18D2023}" name="個人／事業所数" dataCellStyle="桁区切り"/>
    <tableColumn id="13" xr3:uid="{BF7DC95F-3E90-42F5-B8A7-176492477909}" name="個人／構成比" dataDxfId="130"/>
    <tableColumn id="14" xr3:uid="{5A0E4194-C321-4E11-AD10-4D2D2A91E236}" name="法人／事業所数" dataCellStyle="桁区切り"/>
    <tableColumn id="15" xr3:uid="{CBB1BAA8-AEA3-4F27-A4BC-733EB8598DA5}" name="法人／構成比" dataDxfId="129"/>
    <tableColumn id="16" xr3:uid="{5AB8DF0C-CC1F-44DB-A0E4-59D111B63532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7D0669F-E79E-4393-B944-CE4E3AA03E2B}" name="S_TABLE_02423" displayName="S_TABLE_02423" ref="B51:I82" totalsRowShown="0">
  <autoFilter ref="B51:I82" xr:uid="{07D0669F-E79E-4393-B944-CE4E3AA03E2B}"/>
  <tableColumns count="8">
    <tableColumn id="9" xr3:uid="{713EB6F1-F4AD-41AD-AA07-B6A0D38AE8AA}" name="産業小分類上位２０"/>
    <tableColumn id="10" xr3:uid="{6960D7CB-027B-4734-8E12-34B62D8D7FEE}" name="総数／事業所数" dataCellStyle="桁区切り"/>
    <tableColumn id="11" xr3:uid="{031472A2-7B2B-4B05-B42C-7A55603C7DEF}" name="総数／構成比" dataDxfId="128"/>
    <tableColumn id="12" xr3:uid="{A86FCDC2-0867-48CA-9CC5-3595133466E7}" name="個人／事業所数" dataCellStyle="桁区切り"/>
    <tableColumn id="13" xr3:uid="{93D24AEA-28AA-45FF-881F-EACA98C0CAAE}" name="個人／構成比" dataDxfId="127"/>
    <tableColumn id="14" xr3:uid="{06EC3A8F-AECD-468E-96B0-A3E42802BBDA}" name="法人／事業所数" dataCellStyle="桁区切り"/>
    <tableColumn id="15" xr3:uid="{2B8CE962-14DD-4F53-97D3-ED044BE24DF4}" name="法人／構成比" dataDxfId="126"/>
    <tableColumn id="16" xr3:uid="{551039B2-2668-40CF-B73E-21B78F424527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9A677B49-DC77-48DF-99D5-5A8C0B22BDE8}" name="LTBL_02424" displayName="LTBL_02424" ref="B4:I20" totalsRowCount="1">
  <autoFilter ref="B4:I19" xr:uid="{9A677B49-DC77-48DF-99D5-5A8C0B22BDE8}"/>
  <tableColumns count="8">
    <tableColumn id="9" xr3:uid="{5B45C622-D150-4DB5-87F7-500E5D5DE05D}" name="産業大分類" totalsRowLabel="合計" totalsRowDxfId="125"/>
    <tableColumn id="10" xr3:uid="{C570427A-D1EF-4CF3-A2B3-F9966F03F66D}" name="総数／事業所数" totalsRowFunction="custom" totalsRowDxfId="124" dataCellStyle="桁区切り" totalsRowCellStyle="桁区切り">
      <totalsRowFormula>SUM(LTBL_02424[総数／事業所数])</totalsRowFormula>
    </tableColumn>
    <tableColumn id="11" xr3:uid="{D89637AC-B119-4343-B900-A1A5B251B53A}" name="総数／構成比" dataDxfId="123"/>
    <tableColumn id="12" xr3:uid="{0506F9BB-F587-4674-A2DF-0C2376C41B20}" name="個人／事業所数" totalsRowFunction="sum" totalsRowDxfId="122" dataCellStyle="桁区切り" totalsRowCellStyle="桁区切り"/>
    <tableColumn id="13" xr3:uid="{F7B1DFC8-FCC0-4E4F-B5A2-566DB6B3D89C}" name="個人／構成比" dataDxfId="121"/>
    <tableColumn id="14" xr3:uid="{54CAC950-6007-490E-9824-6698825B9F11}" name="法人／事業所数" totalsRowFunction="sum" totalsRowDxfId="120" dataCellStyle="桁区切り" totalsRowCellStyle="桁区切り"/>
    <tableColumn id="15" xr3:uid="{D395B44F-735F-4765-B76C-A6A21C329DD8}" name="法人／構成比" dataDxfId="119"/>
    <tableColumn id="16" xr3:uid="{9DFA3872-65EA-48A0-B68C-022DE203E3E2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7DDB7A8-537D-48FE-B402-F8AD29730B2F}" name="M_TABLE_02424" displayName="M_TABLE_02424" ref="B23:I44" totalsRowShown="0">
  <autoFilter ref="B23:I44" xr:uid="{A7DDB7A8-537D-48FE-B402-F8AD29730B2F}"/>
  <tableColumns count="8">
    <tableColumn id="9" xr3:uid="{C1646F6F-B4D8-4A24-AAC0-B2F6673D4CD7}" name="産業中分類上位２０"/>
    <tableColumn id="10" xr3:uid="{99C003ED-9FE2-442E-85EE-A6F581A86F56}" name="総数／事業所数" dataCellStyle="桁区切り"/>
    <tableColumn id="11" xr3:uid="{31B20532-8DA2-408C-8164-079B1397C17E}" name="総数／構成比" dataDxfId="117"/>
    <tableColumn id="12" xr3:uid="{18FFD3A4-6625-474B-981F-265C277AD768}" name="個人／事業所数" dataCellStyle="桁区切り"/>
    <tableColumn id="13" xr3:uid="{7939065F-B44D-4C2C-BCC6-854394B3D142}" name="個人／構成比" dataDxfId="116"/>
    <tableColumn id="14" xr3:uid="{389CB8EF-2116-454E-83A2-FE115C5A7246}" name="法人／事業所数" dataCellStyle="桁区切り"/>
    <tableColumn id="15" xr3:uid="{B4918CCB-0E3E-410D-BF08-7F89F811A010}" name="法人／構成比" dataDxfId="115"/>
    <tableColumn id="16" xr3:uid="{951EEE59-CEE1-4471-9B13-AAFCA47746CE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AC852829-C934-40AF-9937-2709C12644F9}" name="S_TABLE_02424" displayName="S_TABLE_02424" ref="B47:I71" totalsRowShown="0">
  <autoFilter ref="B47:I71" xr:uid="{AC852829-C934-40AF-9937-2709C12644F9}"/>
  <tableColumns count="8">
    <tableColumn id="9" xr3:uid="{82CB0503-B73D-440F-BE37-C04C077C3CD3}" name="産業小分類上位２０"/>
    <tableColumn id="10" xr3:uid="{A70C37B6-CA60-44AF-9DA7-E4E5F01C122E}" name="総数／事業所数" dataCellStyle="桁区切り"/>
    <tableColumn id="11" xr3:uid="{96527C9E-D91F-484F-AABB-62E9B797DC57}" name="総数／構成比" dataDxfId="114"/>
    <tableColumn id="12" xr3:uid="{9456C2E4-85D2-4CFE-A32A-D60F296102FE}" name="個人／事業所数" dataCellStyle="桁区切り"/>
    <tableColumn id="13" xr3:uid="{BEF86B1D-F694-478C-A2A9-0DCD8F5A7B0C}" name="個人／構成比" dataDxfId="113"/>
    <tableColumn id="14" xr3:uid="{EF33D1CE-6505-42C5-A951-99240F47DCA3}" name="法人／事業所数" dataCellStyle="桁区切り"/>
    <tableColumn id="15" xr3:uid="{DA7A4BD9-8B5C-421B-958E-C23303B0535C}" name="法人／構成比" dataDxfId="112"/>
    <tableColumn id="16" xr3:uid="{6BE44684-1044-435F-AF75-FC4BB406496D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46F4-9A39-400D-A9AE-30DE2E890606}">
  <dimension ref="A1:B45"/>
  <sheetViews>
    <sheetView tabSelected="1" workbookViewId="0"/>
  </sheetViews>
  <sheetFormatPr defaultRowHeight="13.2" x14ac:dyDescent="0.2"/>
  <sheetData>
    <row r="1" spans="1:2" x14ac:dyDescent="0.2">
      <c r="A1" t="s">
        <v>339</v>
      </c>
    </row>
    <row r="2" spans="1:2" x14ac:dyDescent="0.2">
      <c r="B2" s="13" t="s">
        <v>253</v>
      </c>
    </row>
    <row r="3" spans="1:2" x14ac:dyDescent="0.2">
      <c r="B3" s="13" t="s">
        <v>120</v>
      </c>
    </row>
    <row r="4" spans="1:2" x14ac:dyDescent="0.2">
      <c r="B4" s="13" t="s">
        <v>251</v>
      </c>
    </row>
    <row r="5" spans="1:2" x14ac:dyDescent="0.2">
      <c r="B5" s="13" t="s">
        <v>298</v>
      </c>
    </row>
    <row r="6" spans="1:2" x14ac:dyDescent="0.2">
      <c r="B6" s="13" t="s">
        <v>299</v>
      </c>
    </row>
    <row r="7" spans="1:2" x14ac:dyDescent="0.2">
      <c r="B7" s="13" t="s">
        <v>300</v>
      </c>
    </row>
    <row r="8" spans="1:2" x14ac:dyDescent="0.2">
      <c r="B8" s="13" t="s">
        <v>301</v>
      </c>
    </row>
    <row r="9" spans="1:2" x14ac:dyDescent="0.2">
      <c r="B9" s="13" t="s">
        <v>302</v>
      </c>
    </row>
    <row r="10" spans="1:2" x14ac:dyDescent="0.2">
      <c r="B10" s="13" t="s">
        <v>303</v>
      </c>
    </row>
    <row r="11" spans="1:2" x14ac:dyDescent="0.2">
      <c r="B11" s="13" t="s">
        <v>304</v>
      </c>
    </row>
    <row r="12" spans="1:2" x14ac:dyDescent="0.2">
      <c r="B12" s="13" t="s">
        <v>305</v>
      </c>
    </row>
    <row r="13" spans="1:2" x14ac:dyDescent="0.2">
      <c r="B13" s="13" t="s">
        <v>306</v>
      </c>
    </row>
    <row r="14" spans="1:2" x14ac:dyDescent="0.2">
      <c r="B14" s="13" t="s">
        <v>307</v>
      </c>
    </row>
    <row r="15" spans="1:2" x14ac:dyDescent="0.2">
      <c r="B15" s="13" t="s">
        <v>308</v>
      </c>
    </row>
    <row r="16" spans="1:2" x14ac:dyDescent="0.2">
      <c r="B16" s="13" t="s">
        <v>309</v>
      </c>
    </row>
    <row r="17" spans="2:2" x14ac:dyDescent="0.2">
      <c r="B17" s="13" t="s">
        <v>310</v>
      </c>
    </row>
    <row r="18" spans="2:2" x14ac:dyDescent="0.2">
      <c r="B18" s="13" t="s">
        <v>311</v>
      </c>
    </row>
    <row r="19" spans="2:2" x14ac:dyDescent="0.2">
      <c r="B19" s="13" t="s">
        <v>312</v>
      </c>
    </row>
    <row r="20" spans="2:2" x14ac:dyDescent="0.2">
      <c r="B20" s="13" t="s">
        <v>313</v>
      </c>
    </row>
    <row r="21" spans="2:2" x14ac:dyDescent="0.2">
      <c r="B21" s="13" t="s">
        <v>314</v>
      </c>
    </row>
    <row r="22" spans="2:2" x14ac:dyDescent="0.2">
      <c r="B22" s="13" t="s">
        <v>315</v>
      </c>
    </row>
    <row r="23" spans="2:2" x14ac:dyDescent="0.2">
      <c r="B23" s="13" t="s">
        <v>316</v>
      </c>
    </row>
    <row r="24" spans="2:2" x14ac:dyDescent="0.2">
      <c r="B24" s="13" t="s">
        <v>317</v>
      </c>
    </row>
    <row r="25" spans="2:2" x14ac:dyDescent="0.2">
      <c r="B25" s="13" t="s">
        <v>318</v>
      </c>
    </row>
    <row r="26" spans="2:2" x14ac:dyDescent="0.2">
      <c r="B26" s="13" t="s">
        <v>319</v>
      </c>
    </row>
    <row r="27" spans="2:2" x14ac:dyDescent="0.2">
      <c r="B27" s="13" t="s">
        <v>320</v>
      </c>
    </row>
    <row r="28" spans="2:2" x14ac:dyDescent="0.2">
      <c r="B28" s="13" t="s">
        <v>321</v>
      </c>
    </row>
    <row r="29" spans="2:2" x14ac:dyDescent="0.2">
      <c r="B29" s="13" t="s">
        <v>322</v>
      </c>
    </row>
    <row r="30" spans="2:2" x14ac:dyDescent="0.2">
      <c r="B30" s="13" t="s">
        <v>323</v>
      </c>
    </row>
    <row r="31" spans="2:2" x14ac:dyDescent="0.2">
      <c r="B31" s="13" t="s">
        <v>324</v>
      </c>
    </row>
    <row r="32" spans="2:2" x14ac:dyDescent="0.2">
      <c r="B32" s="13" t="s">
        <v>325</v>
      </c>
    </row>
    <row r="33" spans="2:2" x14ac:dyDescent="0.2">
      <c r="B33" s="13" t="s">
        <v>326</v>
      </c>
    </row>
    <row r="34" spans="2:2" x14ac:dyDescent="0.2">
      <c r="B34" s="13" t="s">
        <v>327</v>
      </c>
    </row>
    <row r="35" spans="2:2" x14ac:dyDescent="0.2">
      <c r="B35" s="13" t="s">
        <v>328</v>
      </c>
    </row>
    <row r="36" spans="2:2" x14ac:dyDescent="0.2">
      <c r="B36" s="13" t="s">
        <v>329</v>
      </c>
    </row>
    <row r="37" spans="2:2" x14ac:dyDescent="0.2">
      <c r="B37" s="13" t="s">
        <v>330</v>
      </c>
    </row>
    <row r="38" spans="2:2" x14ac:dyDescent="0.2">
      <c r="B38" s="13" t="s">
        <v>331</v>
      </c>
    </row>
    <row r="39" spans="2:2" x14ac:dyDescent="0.2">
      <c r="B39" s="13" t="s">
        <v>332</v>
      </c>
    </row>
    <row r="40" spans="2:2" x14ac:dyDescent="0.2">
      <c r="B40" s="13" t="s">
        <v>333</v>
      </c>
    </row>
    <row r="41" spans="2:2" x14ac:dyDescent="0.2">
      <c r="B41" s="13" t="s">
        <v>334</v>
      </c>
    </row>
    <row r="42" spans="2:2" x14ac:dyDescent="0.2">
      <c r="B42" s="13" t="s">
        <v>335</v>
      </c>
    </row>
    <row r="43" spans="2:2" x14ac:dyDescent="0.2">
      <c r="B43" s="13" t="s">
        <v>336</v>
      </c>
    </row>
    <row r="44" spans="2:2" x14ac:dyDescent="0.2">
      <c r="B44" s="13" t="s">
        <v>337</v>
      </c>
    </row>
    <row r="45" spans="2:2" x14ac:dyDescent="0.2">
      <c r="B45" s="13" t="s">
        <v>338</v>
      </c>
    </row>
  </sheetData>
  <phoneticPr fontId="1"/>
  <hyperlinks>
    <hyperlink ref="B2" location="'産業大分類'!a1" display="産業大分類" xr:uid="{0727DC48-41FD-4FCF-8987-A37FE36F5191}"/>
    <hyperlink ref="B3" location="'産業中分類'!a1" display="産業中分類" xr:uid="{55C0E570-BDAF-4E36-88B9-B9C7A5C3A8B8}"/>
    <hyperlink ref="B4" location="'産業小分類'!a1" display="産業小分類" xr:uid="{26F39710-1C64-4D6A-B6C0-C667846B8013}"/>
    <hyperlink ref="B5" location="'青森県'!a1" display="青森県" xr:uid="{47C674A4-D65A-4F46-B33D-F829F4AC1C0D}"/>
    <hyperlink ref="B6" location="'青森市'!a1" display="青森市" xr:uid="{D940DB38-F185-42BA-90B7-55BE8B2D0DFA}"/>
    <hyperlink ref="B7" location="'弘前市'!a1" display="弘前市" xr:uid="{F09C57B6-433A-4E23-86EB-DCE40516D8E7}"/>
    <hyperlink ref="B8" location="'八戸市'!a1" display="八戸市" xr:uid="{D7606468-E32D-4C3A-89CF-E3A2DD2BAEC5}"/>
    <hyperlink ref="B9" location="'黒石市'!a1" display="黒石市" xr:uid="{CE9F744D-3B0E-4FA6-A8F1-9663EE7B8D27}"/>
    <hyperlink ref="B10" location="'五所川原市'!a1" display="五所川原市" xr:uid="{02F4E316-55ED-4D39-8DDB-36B9D2EE1F7F}"/>
    <hyperlink ref="B11" location="'十和田市'!a1" display="十和田市" xr:uid="{0E2F9EE1-DDD5-4721-B5CF-5DBC76D45400}"/>
    <hyperlink ref="B12" location="'三沢市'!a1" display="三沢市" xr:uid="{02FC6679-6FF6-47CC-BE25-C95C0BBA3A22}"/>
    <hyperlink ref="B13" location="'むつ市'!a1" display="むつ市" xr:uid="{A2637AC9-E960-42F6-933A-A282B9C3B60B}"/>
    <hyperlink ref="B14" location="'つがる市'!a1" display="つがる市" xr:uid="{154D0C93-3195-40BE-AEA7-432C3AA40D0D}"/>
    <hyperlink ref="B15" location="'平川市'!a1" display="平川市" xr:uid="{7C7CC893-6A89-41F1-96F8-EC64CA37E3A7}"/>
    <hyperlink ref="B16" location="'東津軽郡平内町'!a1" display="東津軽郡平内町" xr:uid="{19308D08-0EF5-4601-9277-2406AB08BEBD}"/>
    <hyperlink ref="B17" location="'東津軽郡今別町'!a1" display="東津軽郡今別町" xr:uid="{EE55B5DE-61AD-4CEB-8E1C-FDA508F28153}"/>
    <hyperlink ref="B18" location="'東津軽郡蓬田村'!a1" display="東津軽郡蓬田村" xr:uid="{C911BC43-814C-4D0E-B9D5-18C0F9515E6A}"/>
    <hyperlink ref="B19" location="'東津軽郡外ヶ浜町'!a1" display="東津軽郡外ヶ浜町" xr:uid="{39210D05-DE0B-402F-A7C7-590751A5457F}"/>
    <hyperlink ref="B20" location="'西津軽郡鰺ヶ沢町'!a1" display="西津軽郡鰺ヶ沢町" xr:uid="{1EB9F861-9F0C-45F9-995E-33E581A8A57B}"/>
    <hyperlink ref="B21" location="'西津軽郡深浦町'!a1" display="西津軽郡深浦町" xr:uid="{AE1B303D-CAF6-4A8A-8EAF-91D3AA1B1010}"/>
    <hyperlink ref="B22" location="'中津軽郡西目屋村'!a1" display="中津軽郡西目屋村" xr:uid="{CF29AED0-5549-4408-AA9E-0E63B4FB6576}"/>
    <hyperlink ref="B23" location="'南津軽郡藤崎町'!a1" display="南津軽郡藤崎町" xr:uid="{650084C3-1F21-4DC0-A779-F2A9E6120066}"/>
    <hyperlink ref="B24" location="'南津軽郡大鰐町'!a1" display="南津軽郡大鰐町" xr:uid="{380DF643-FE0B-419A-A196-91FD13AB752D}"/>
    <hyperlink ref="B25" location="'南津軽郡田舎館村'!a1" display="南津軽郡田舎館村" xr:uid="{B7C05B9A-C432-4499-8A33-206D823D1B82}"/>
    <hyperlink ref="B26" location="'北津軽郡板柳町'!a1" display="北津軽郡板柳町" xr:uid="{C33C0E13-C5F8-453C-B601-29072C73DEA5}"/>
    <hyperlink ref="B27" location="'北津軽郡鶴田町'!a1" display="北津軽郡鶴田町" xr:uid="{4E4E9A73-251A-4AA1-8F29-083AEA01E06F}"/>
    <hyperlink ref="B28" location="'北津軽郡中泊町'!a1" display="北津軽郡中泊町" xr:uid="{C9B396BF-4B7D-4620-86CC-D55C5431E6E1}"/>
    <hyperlink ref="B29" location="'上北郡野辺地町'!a1" display="上北郡野辺地町" xr:uid="{CF9CA066-2CFB-4CAA-8DF4-69871B3D8AFE}"/>
    <hyperlink ref="B30" location="'上北郡七戸町'!a1" display="上北郡七戸町" xr:uid="{8C221F3C-03A2-4590-A21D-43AB27A83F91}"/>
    <hyperlink ref="B31" location="'上北郡六戸町'!a1" display="上北郡六戸町" xr:uid="{8D4D7E02-BBC7-4986-9B9D-949C5875FD59}"/>
    <hyperlink ref="B32" location="'上北郡横浜町'!a1" display="上北郡横浜町" xr:uid="{E4299CFD-6276-4012-8761-D570B6D9430B}"/>
    <hyperlink ref="B33" location="'上北郡東北町'!a1" display="上北郡東北町" xr:uid="{46EAAD57-EFDE-480A-A870-21FBB9D74C6A}"/>
    <hyperlink ref="B34" location="'上北郡六ヶ所村'!a1" display="上北郡六ヶ所村" xr:uid="{A49817DF-E2F7-469F-95D8-8531C5062B11}"/>
    <hyperlink ref="B35" location="'上北郡おいらせ町'!a1" display="上北郡おいらせ町" xr:uid="{B4DAC961-3881-4B59-87BA-EE3633D78F0A}"/>
    <hyperlink ref="B36" location="'下北郡大間町'!a1" display="下北郡大間町" xr:uid="{B22B5F3B-07AD-42DF-A9D0-DF88C64A31B3}"/>
    <hyperlink ref="B37" location="'下北郡東通村'!a1" display="下北郡東通村" xr:uid="{2BA24DC0-B1F9-4B0E-8C68-54C71427FEB2}"/>
    <hyperlink ref="B38" location="'下北郡風間浦村'!a1" display="下北郡風間浦村" xr:uid="{474616E8-9582-41C0-9262-5B5099CCF59F}"/>
    <hyperlink ref="B39" location="'下北郡佐井村'!a1" display="下北郡佐井村" xr:uid="{9BF094B5-EBE3-4AA5-84F9-D7DAA1D1C044}"/>
    <hyperlink ref="B40" location="'三戸郡三戸町'!a1" display="三戸郡三戸町" xr:uid="{E1A56F02-8BE7-4FC8-A250-DA3DCE4E7A8C}"/>
    <hyperlink ref="B41" location="'三戸郡五戸町'!a1" display="三戸郡五戸町" xr:uid="{055C5FDB-A9FC-4A2E-9242-B42AF13F8523}"/>
    <hyperlink ref="B42" location="'三戸郡田子町'!a1" display="三戸郡田子町" xr:uid="{E2C34770-0A4C-416E-82A6-249961330117}"/>
    <hyperlink ref="B43" location="'三戸郡南部町'!a1" display="三戸郡南部町" xr:uid="{67FE5996-575F-474D-A6B6-6F990EDD7F7E}"/>
    <hyperlink ref="B44" location="'三戸郡階上町'!a1" display="三戸郡階上町" xr:uid="{019DEEF7-596C-4A49-890B-AABFCF47E91E}"/>
    <hyperlink ref="B45" location="'三戸郡新郷村'!a1" display="三戸郡新郷村" xr:uid="{DF000F82-CD4B-41E9-88C5-40468B66B7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7DE1A-95C5-457B-A884-4805D30C1A0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42</v>
      </c>
      <c r="C6" s="12">
        <v>192</v>
      </c>
      <c r="D6" s="8">
        <v>11.4</v>
      </c>
      <c r="E6" s="12">
        <v>79</v>
      </c>
      <c r="F6" s="8">
        <v>7.45</v>
      </c>
      <c r="G6" s="12">
        <v>113</v>
      </c>
      <c r="H6" s="8">
        <v>18.46</v>
      </c>
      <c r="I6" s="12">
        <v>0</v>
      </c>
    </row>
    <row r="7" spans="2:9" ht="15" customHeight="1" x14ac:dyDescent="0.2">
      <c r="B7" t="s">
        <v>43</v>
      </c>
      <c r="C7" s="12">
        <v>91</v>
      </c>
      <c r="D7" s="8">
        <v>5.4</v>
      </c>
      <c r="E7" s="12">
        <v>43</v>
      </c>
      <c r="F7" s="8">
        <v>4.0599999999999996</v>
      </c>
      <c r="G7" s="12">
        <v>47</v>
      </c>
      <c r="H7" s="8">
        <v>7.68</v>
      </c>
      <c r="I7" s="12">
        <v>1</v>
      </c>
    </row>
    <row r="8" spans="2:9" ht="15" customHeight="1" x14ac:dyDescent="0.2">
      <c r="B8" t="s">
        <v>44</v>
      </c>
      <c r="C8" s="12">
        <v>5</v>
      </c>
      <c r="D8" s="8">
        <v>0.3</v>
      </c>
      <c r="E8" s="12">
        <v>0</v>
      </c>
      <c r="F8" s="8">
        <v>0</v>
      </c>
      <c r="G8" s="12">
        <v>5</v>
      </c>
      <c r="H8" s="8">
        <v>0.82</v>
      </c>
      <c r="I8" s="12">
        <v>0</v>
      </c>
    </row>
    <row r="9" spans="2:9" ht="15" customHeight="1" x14ac:dyDescent="0.2">
      <c r="B9" t="s">
        <v>45</v>
      </c>
      <c r="C9" s="12">
        <v>8</v>
      </c>
      <c r="D9" s="8">
        <v>0.48</v>
      </c>
      <c r="E9" s="12">
        <v>3</v>
      </c>
      <c r="F9" s="8">
        <v>0.28000000000000003</v>
      </c>
      <c r="G9" s="12">
        <v>5</v>
      </c>
      <c r="H9" s="8">
        <v>0.82</v>
      </c>
      <c r="I9" s="12">
        <v>0</v>
      </c>
    </row>
    <row r="10" spans="2:9" ht="15" customHeight="1" x14ac:dyDescent="0.2">
      <c r="B10" t="s">
        <v>46</v>
      </c>
      <c r="C10" s="12">
        <v>10</v>
      </c>
      <c r="D10" s="8">
        <v>0.59</v>
      </c>
      <c r="E10" s="12">
        <v>2</v>
      </c>
      <c r="F10" s="8">
        <v>0.19</v>
      </c>
      <c r="G10" s="12">
        <v>7</v>
      </c>
      <c r="H10" s="8">
        <v>1.1399999999999999</v>
      </c>
      <c r="I10" s="12">
        <v>0</v>
      </c>
    </row>
    <row r="11" spans="2:9" ht="15" customHeight="1" x14ac:dyDescent="0.2">
      <c r="B11" t="s">
        <v>47</v>
      </c>
      <c r="C11" s="12">
        <v>405</v>
      </c>
      <c r="D11" s="8">
        <v>24.05</v>
      </c>
      <c r="E11" s="12">
        <v>214</v>
      </c>
      <c r="F11" s="8">
        <v>20.190000000000001</v>
      </c>
      <c r="G11" s="12">
        <v>189</v>
      </c>
      <c r="H11" s="8">
        <v>30.88</v>
      </c>
      <c r="I11" s="12">
        <v>2</v>
      </c>
    </row>
    <row r="12" spans="2:9" ht="15" customHeight="1" x14ac:dyDescent="0.2">
      <c r="B12" t="s">
        <v>48</v>
      </c>
      <c r="C12" s="12">
        <v>11</v>
      </c>
      <c r="D12" s="8">
        <v>0.65</v>
      </c>
      <c r="E12" s="12">
        <v>3</v>
      </c>
      <c r="F12" s="8">
        <v>0.28000000000000003</v>
      </c>
      <c r="G12" s="12">
        <v>8</v>
      </c>
      <c r="H12" s="8">
        <v>1.31</v>
      </c>
      <c r="I12" s="12">
        <v>0</v>
      </c>
    </row>
    <row r="13" spans="2:9" ht="15" customHeight="1" x14ac:dyDescent="0.2">
      <c r="B13" t="s">
        <v>49</v>
      </c>
      <c r="C13" s="12">
        <v>108</v>
      </c>
      <c r="D13" s="8">
        <v>6.41</v>
      </c>
      <c r="E13" s="12">
        <v>52</v>
      </c>
      <c r="F13" s="8">
        <v>4.91</v>
      </c>
      <c r="G13" s="12">
        <v>56</v>
      </c>
      <c r="H13" s="8">
        <v>9.15</v>
      </c>
      <c r="I13" s="12">
        <v>0</v>
      </c>
    </row>
    <row r="14" spans="2:9" ht="15" customHeight="1" x14ac:dyDescent="0.2">
      <c r="B14" t="s">
        <v>50</v>
      </c>
      <c r="C14" s="12">
        <v>57</v>
      </c>
      <c r="D14" s="8">
        <v>3.38</v>
      </c>
      <c r="E14" s="12">
        <v>36</v>
      </c>
      <c r="F14" s="8">
        <v>3.4</v>
      </c>
      <c r="G14" s="12">
        <v>20</v>
      </c>
      <c r="H14" s="8">
        <v>3.27</v>
      </c>
      <c r="I14" s="12">
        <v>0</v>
      </c>
    </row>
    <row r="15" spans="2:9" ht="15" customHeight="1" x14ac:dyDescent="0.2">
      <c r="B15" t="s">
        <v>51</v>
      </c>
      <c r="C15" s="12">
        <v>273</v>
      </c>
      <c r="D15" s="8">
        <v>16.21</v>
      </c>
      <c r="E15" s="12">
        <v>247</v>
      </c>
      <c r="F15" s="8">
        <v>23.3</v>
      </c>
      <c r="G15" s="12">
        <v>26</v>
      </c>
      <c r="H15" s="8">
        <v>4.25</v>
      </c>
      <c r="I15" s="12">
        <v>0</v>
      </c>
    </row>
    <row r="16" spans="2:9" ht="15" customHeight="1" x14ac:dyDescent="0.2">
      <c r="B16" t="s">
        <v>52</v>
      </c>
      <c r="C16" s="12">
        <v>273</v>
      </c>
      <c r="D16" s="8">
        <v>16.21</v>
      </c>
      <c r="E16" s="12">
        <v>238</v>
      </c>
      <c r="F16" s="8">
        <v>22.45</v>
      </c>
      <c r="G16" s="12">
        <v>35</v>
      </c>
      <c r="H16" s="8">
        <v>5.72</v>
      </c>
      <c r="I16" s="12">
        <v>0</v>
      </c>
    </row>
    <row r="17" spans="2:9" ht="15" customHeight="1" x14ac:dyDescent="0.2">
      <c r="B17" t="s">
        <v>53</v>
      </c>
      <c r="C17" s="12">
        <v>49</v>
      </c>
      <c r="D17" s="8">
        <v>2.91</v>
      </c>
      <c r="E17" s="12">
        <v>40</v>
      </c>
      <c r="F17" s="8">
        <v>3.77</v>
      </c>
      <c r="G17" s="12">
        <v>9</v>
      </c>
      <c r="H17" s="8">
        <v>1.47</v>
      </c>
      <c r="I17" s="12">
        <v>0</v>
      </c>
    </row>
    <row r="18" spans="2:9" ht="15" customHeight="1" x14ac:dyDescent="0.2">
      <c r="B18" t="s">
        <v>54</v>
      </c>
      <c r="C18" s="12">
        <v>101</v>
      </c>
      <c r="D18" s="8">
        <v>6</v>
      </c>
      <c r="E18" s="12">
        <v>40</v>
      </c>
      <c r="F18" s="8">
        <v>3.77</v>
      </c>
      <c r="G18" s="12">
        <v>60</v>
      </c>
      <c r="H18" s="8">
        <v>9.8000000000000007</v>
      </c>
      <c r="I18" s="12">
        <v>0</v>
      </c>
    </row>
    <row r="19" spans="2:9" ht="15" customHeight="1" x14ac:dyDescent="0.2">
      <c r="B19" t="s">
        <v>55</v>
      </c>
      <c r="C19" s="12">
        <v>100</v>
      </c>
      <c r="D19" s="8">
        <v>5.94</v>
      </c>
      <c r="E19" s="12">
        <v>63</v>
      </c>
      <c r="F19" s="8">
        <v>5.94</v>
      </c>
      <c r="G19" s="12">
        <v>31</v>
      </c>
      <c r="H19" s="8">
        <v>5.07</v>
      </c>
      <c r="I19" s="12">
        <v>5</v>
      </c>
    </row>
    <row r="20" spans="2:9" ht="15" customHeight="1" x14ac:dyDescent="0.2">
      <c r="B20" s="9" t="s">
        <v>254</v>
      </c>
      <c r="C20" s="12">
        <f>SUM(LTBL_02205[総数／事業所数])</f>
        <v>1684</v>
      </c>
      <c r="E20" s="12">
        <f>SUBTOTAL(109,LTBL_02205[個人／事業所数])</f>
        <v>1060</v>
      </c>
      <c r="G20" s="12">
        <f>SUBTOTAL(109,LTBL_02205[法人／事業所数])</f>
        <v>612</v>
      </c>
      <c r="I20" s="12">
        <f>SUBTOTAL(109,LTBL_02205[法人以外の団体／事業所数])</f>
        <v>8</v>
      </c>
    </row>
    <row r="21" spans="2:9" ht="15" customHeight="1" x14ac:dyDescent="0.2">
      <c r="E21" s="11">
        <f>LTBL_02205[[#Totals],[個人／事業所数]]/LTBL_02205[[#Totals],[総数／事業所数]]</f>
        <v>0.62945368171021376</v>
      </c>
      <c r="G21" s="11">
        <f>LTBL_02205[[#Totals],[法人／事業所数]]/LTBL_02205[[#Totals],[総数／事業所数]]</f>
        <v>0.36342042755344417</v>
      </c>
      <c r="I21" s="11">
        <f>LTBL_02205[[#Totals],[法人以外の団体／事業所数]]/LTBL_02205[[#Totals],[総数／事業所数]]</f>
        <v>4.7505938242280287E-3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254</v>
      </c>
      <c r="D24" s="8">
        <v>15.08</v>
      </c>
      <c r="E24" s="12">
        <v>239</v>
      </c>
      <c r="F24" s="8">
        <v>22.55</v>
      </c>
      <c r="G24" s="12">
        <v>15</v>
      </c>
      <c r="H24" s="8">
        <v>2.4500000000000002</v>
      </c>
      <c r="I24" s="12">
        <v>0</v>
      </c>
    </row>
    <row r="25" spans="2:9" ht="15" customHeight="1" x14ac:dyDescent="0.2">
      <c r="B25" t="s">
        <v>78</v>
      </c>
      <c r="C25" s="12">
        <v>245</v>
      </c>
      <c r="D25" s="8">
        <v>14.55</v>
      </c>
      <c r="E25" s="12">
        <v>224</v>
      </c>
      <c r="F25" s="8">
        <v>21.13</v>
      </c>
      <c r="G25" s="12">
        <v>21</v>
      </c>
      <c r="H25" s="8">
        <v>3.43</v>
      </c>
      <c r="I25" s="12">
        <v>0</v>
      </c>
    </row>
    <row r="26" spans="2:9" ht="15" customHeight="1" x14ac:dyDescent="0.2">
      <c r="B26" t="s">
        <v>73</v>
      </c>
      <c r="C26" s="12">
        <v>133</v>
      </c>
      <c r="D26" s="8">
        <v>7.9</v>
      </c>
      <c r="E26" s="12">
        <v>60</v>
      </c>
      <c r="F26" s="8">
        <v>5.66</v>
      </c>
      <c r="G26" s="12">
        <v>73</v>
      </c>
      <c r="H26" s="8">
        <v>11.93</v>
      </c>
      <c r="I26" s="12">
        <v>0</v>
      </c>
    </row>
    <row r="27" spans="2:9" ht="15" customHeight="1" x14ac:dyDescent="0.2">
      <c r="B27" t="s">
        <v>71</v>
      </c>
      <c r="C27" s="12">
        <v>90</v>
      </c>
      <c r="D27" s="8">
        <v>5.34</v>
      </c>
      <c r="E27" s="12">
        <v>67</v>
      </c>
      <c r="F27" s="8">
        <v>6.32</v>
      </c>
      <c r="G27" s="12">
        <v>23</v>
      </c>
      <c r="H27" s="8">
        <v>3.76</v>
      </c>
      <c r="I27" s="12">
        <v>0</v>
      </c>
    </row>
    <row r="28" spans="2:9" ht="15" customHeight="1" x14ac:dyDescent="0.2">
      <c r="B28" t="s">
        <v>74</v>
      </c>
      <c r="C28" s="12">
        <v>90</v>
      </c>
      <c r="D28" s="8">
        <v>5.34</v>
      </c>
      <c r="E28" s="12">
        <v>47</v>
      </c>
      <c r="F28" s="8">
        <v>4.43</v>
      </c>
      <c r="G28" s="12">
        <v>43</v>
      </c>
      <c r="H28" s="8">
        <v>7.03</v>
      </c>
      <c r="I28" s="12">
        <v>0</v>
      </c>
    </row>
    <row r="29" spans="2:9" ht="15" customHeight="1" x14ac:dyDescent="0.2">
      <c r="B29" t="s">
        <v>64</v>
      </c>
      <c r="C29" s="12">
        <v>86</v>
      </c>
      <c r="D29" s="8">
        <v>5.1100000000000003</v>
      </c>
      <c r="E29" s="12">
        <v>32</v>
      </c>
      <c r="F29" s="8">
        <v>3.02</v>
      </c>
      <c r="G29" s="12">
        <v>54</v>
      </c>
      <c r="H29" s="8">
        <v>8.82</v>
      </c>
      <c r="I29" s="12">
        <v>0</v>
      </c>
    </row>
    <row r="30" spans="2:9" ht="15" customHeight="1" x14ac:dyDescent="0.2">
      <c r="B30" t="s">
        <v>65</v>
      </c>
      <c r="C30" s="12">
        <v>65</v>
      </c>
      <c r="D30" s="8">
        <v>3.86</v>
      </c>
      <c r="E30" s="12">
        <v>34</v>
      </c>
      <c r="F30" s="8">
        <v>3.21</v>
      </c>
      <c r="G30" s="12">
        <v>31</v>
      </c>
      <c r="H30" s="8">
        <v>5.07</v>
      </c>
      <c r="I30" s="12">
        <v>0</v>
      </c>
    </row>
    <row r="31" spans="2:9" ht="15" customHeight="1" x14ac:dyDescent="0.2">
      <c r="B31" t="s">
        <v>83</v>
      </c>
      <c r="C31" s="12">
        <v>62</v>
      </c>
      <c r="D31" s="8">
        <v>3.68</v>
      </c>
      <c r="E31" s="12">
        <v>51</v>
      </c>
      <c r="F31" s="8">
        <v>4.8099999999999996</v>
      </c>
      <c r="G31" s="12">
        <v>11</v>
      </c>
      <c r="H31" s="8">
        <v>1.8</v>
      </c>
      <c r="I31" s="12">
        <v>0</v>
      </c>
    </row>
    <row r="32" spans="2:9" ht="15" customHeight="1" x14ac:dyDescent="0.2">
      <c r="B32" t="s">
        <v>82</v>
      </c>
      <c r="C32" s="12">
        <v>56</v>
      </c>
      <c r="D32" s="8">
        <v>3.33</v>
      </c>
      <c r="E32" s="12">
        <v>1</v>
      </c>
      <c r="F32" s="8">
        <v>0.09</v>
      </c>
      <c r="G32" s="12">
        <v>55</v>
      </c>
      <c r="H32" s="8">
        <v>8.99</v>
      </c>
      <c r="I32" s="12">
        <v>0</v>
      </c>
    </row>
    <row r="33" spans="2:9" ht="15" customHeight="1" x14ac:dyDescent="0.2">
      <c r="B33" t="s">
        <v>70</v>
      </c>
      <c r="C33" s="12">
        <v>54</v>
      </c>
      <c r="D33" s="8">
        <v>3.21</v>
      </c>
      <c r="E33" s="12">
        <v>21</v>
      </c>
      <c r="F33" s="8">
        <v>1.98</v>
      </c>
      <c r="G33" s="12">
        <v>33</v>
      </c>
      <c r="H33" s="8">
        <v>5.39</v>
      </c>
      <c r="I33" s="12">
        <v>0</v>
      </c>
    </row>
    <row r="34" spans="2:9" ht="15" customHeight="1" x14ac:dyDescent="0.2">
      <c r="B34" t="s">
        <v>72</v>
      </c>
      <c r="C34" s="12">
        <v>54</v>
      </c>
      <c r="D34" s="8">
        <v>3.21</v>
      </c>
      <c r="E34" s="12">
        <v>37</v>
      </c>
      <c r="F34" s="8">
        <v>3.49</v>
      </c>
      <c r="G34" s="12">
        <v>17</v>
      </c>
      <c r="H34" s="8">
        <v>2.78</v>
      </c>
      <c r="I34" s="12">
        <v>0</v>
      </c>
    </row>
    <row r="35" spans="2:9" ht="15" customHeight="1" x14ac:dyDescent="0.2">
      <c r="B35" t="s">
        <v>80</v>
      </c>
      <c r="C35" s="12">
        <v>49</v>
      </c>
      <c r="D35" s="8">
        <v>2.91</v>
      </c>
      <c r="E35" s="12">
        <v>40</v>
      </c>
      <c r="F35" s="8">
        <v>3.77</v>
      </c>
      <c r="G35" s="12">
        <v>9</v>
      </c>
      <c r="H35" s="8">
        <v>1.47</v>
      </c>
      <c r="I35" s="12">
        <v>0</v>
      </c>
    </row>
    <row r="36" spans="2:9" ht="15" customHeight="1" x14ac:dyDescent="0.2">
      <c r="B36" t="s">
        <v>81</v>
      </c>
      <c r="C36" s="12">
        <v>45</v>
      </c>
      <c r="D36" s="8">
        <v>2.67</v>
      </c>
      <c r="E36" s="12">
        <v>39</v>
      </c>
      <c r="F36" s="8">
        <v>3.68</v>
      </c>
      <c r="G36" s="12">
        <v>5</v>
      </c>
      <c r="H36" s="8">
        <v>0.82</v>
      </c>
      <c r="I36" s="12">
        <v>0</v>
      </c>
    </row>
    <row r="37" spans="2:9" ht="15" customHeight="1" x14ac:dyDescent="0.2">
      <c r="B37" t="s">
        <v>66</v>
      </c>
      <c r="C37" s="12">
        <v>41</v>
      </c>
      <c r="D37" s="8">
        <v>2.4300000000000002</v>
      </c>
      <c r="E37" s="12">
        <v>13</v>
      </c>
      <c r="F37" s="8">
        <v>1.23</v>
      </c>
      <c r="G37" s="12">
        <v>28</v>
      </c>
      <c r="H37" s="8">
        <v>4.58</v>
      </c>
      <c r="I37" s="12">
        <v>0</v>
      </c>
    </row>
    <row r="38" spans="2:9" ht="15" customHeight="1" x14ac:dyDescent="0.2">
      <c r="B38" t="s">
        <v>75</v>
      </c>
      <c r="C38" s="12">
        <v>32</v>
      </c>
      <c r="D38" s="8">
        <v>1.9</v>
      </c>
      <c r="E38" s="12">
        <v>25</v>
      </c>
      <c r="F38" s="8">
        <v>2.36</v>
      </c>
      <c r="G38" s="12">
        <v>7</v>
      </c>
      <c r="H38" s="8">
        <v>1.1399999999999999</v>
      </c>
      <c r="I38" s="12">
        <v>0</v>
      </c>
    </row>
    <row r="39" spans="2:9" ht="15" customHeight="1" x14ac:dyDescent="0.2">
      <c r="B39" t="s">
        <v>76</v>
      </c>
      <c r="C39" s="12">
        <v>23</v>
      </c>
      <c r="D39" s="8">
        <v>1.37</v>
      </c>
      <c r="E39" s="12">
        <v>11</v>
      </c>
      <c r="F39" s="8">
        <v>1.04</v>
      </c>
      <c r="G39" s="12">
        <v>11</v>
      </c>
      <c r="H39" s="8">
        <v>1.8</v>
      </c>
      <c r="I39" s="12">
        <v>0</v>
      </c>
    </row>
    <row r="40" spans="2:9" ht="15" customHeight="1" x14ac:dyDescent="0.2">
      <c r="B40" t="s">
        <v>79</v>
      </c>
      <c r="C40" s="12">
        <v>20</v>
      </c>
      <c r="D40" s="8">
        <v>1.19</v>
      </c>
      <c r="E40" s="12">
        <v>12</v>
      </c>
      <c r="F40" s="8">
        <v>1.1299999999999999</v>
      </c>
      <c r="G40" s="12">
        <v>8</v>
      </c>
      <c r="H40" s="8">
        <v>1.31</v>
      </c>
      <c r="I40" s="12">
        <v>0</v>
      </c>
    </row>
    <row r="41" spans="2:9" ht="15" customHeight="1" x14ac:dyDescent="0.2">
      <c r="B41" t="s">
        <v>88</v>
      </c>
      <c r="C41" s="12">
        <v>17</v>
      </c>
      <c r="D41" s="8">
        <v>1.01</v>
      </c>
      <c r="E41" s="12">
        <v>11</v>
      </c>
      <c r="F41" s="8">
        <v>1.04</v>
      </c>
      <c r="G41" s="12">
        <v>5</v>
      </c>
      <c r="H41" s="8">
        <v>0.82</v>
      </c>
      <c r="I41" s="12">
        <v>1</v>
      </c>
    </row>
    <row r="42" spans="2:9" ht="15" customHeight="1" x14ac:dyDescent="0.2">
      <c r="B42" t="s">
        <v>67</v>
      </c>
      <c r="C42" s="12">
        <v>17</v>
      </c>
      <c r="D42" s="8">
        <v>1.01</v>
      </c>
      <c r="E42" s="12">
        <v>9</v>
      </c>
      <c r="F42" s="8">
        <v>0.85</v>
      </c>
      <c r="G42" s="12">
        <v>8</v>
      </c>
      <c r="H42" s="8">
        <v>1.31</v>
      </c>
      <c r="I42" s="12">
        <v>0</v>
      </c>
    </row>
    <row r="43" spans="2:9" ht="15" customHeight="1" x14ac:dyDescent="0.2">
      <c r="B43" t="s">
        <v>84</v>
      </c>
      <c r="C43" s="12">
        <v>17</v>
      </c>
      <c r="D43" s="8">
        <v>1.01</v>
      </c>
      <c r="E43" s="12">
        <v>10</v>
      </c>
      <c r="F43" s="8">
        <v>0.94</v>
      </c>
      <c r="G43" s="12">
        <v>7</v>
      </c>
      <c r="H43" s="8">
        <v>1.1399999999999999</v>
      </c>
      <c r="I43" s="12">
        <v>0</v>
      </c>
    </row>
    <row r="44" spans="2:9" ht="15" customHeight="1" x14ac:dyDescent="0.2">
      <c r="B44" t="s">
        <v>69</v>
      </c>
      <c r="C44" s="12">
        <v>17</v>
      </c>
      <c r="D44" s="8">
        <v>1.01</v>
      </c>
      <c r="E44" s="12">
        <v>6</v>
      </c>
      <c r="F44" s="8">
        <v>0.56999999999999995</v>
      </c>
      <c r="G44" s="12">
        <v>11</v>
      </c>
      <c r="H44" s="8">
        <v>1.8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137</v>
      </c>
      <c r="C48" s="12">
        <v>135</v>
      </c>
      <c r="D48" s="8">
        <v>8.02</v>
      </c>
      <c r="E48" s="12">
        <v>129</v>
      </c>
      <c r="F48" s="8">
        <v>12.17</v>
      </c>
      <c r="G48" s="12">
        <v>6</v>
      </c>
      <c r="H48" s="8">
        <v>0.98</v>
      </c>
      <c r="I48" s="12">
        <v>0</v>
      </c>
    </row>
    <row r="49" spans="2:9" ht="15" customHeight="1" x14ac:dyDescent="0.2">
      <c r="B49" t="s">
        <v>134</v>
      </c>
      <c r="C49" s="12">
        <v>93</v>
      </c>
      <c r="D49" s="8">
        <v>5.52</v>
      </c>
      <c r="E49" s="12">
        <v>90</v>
      </c>
      <c r="F49" s="8">
        <v>8.49</v>
      </c>
      <c r="G49" s="12">
        <v>3</v>
      </c>
      <c r="H49" s="8">
        <v>0.49</v>
      </c>
      <c r="I49" s="12">
        <v>0</v>
      </c>
    </row>
    <row r="50" spans="2:9" ht="15" customHeight="1" x14ac:dyDescent="0.2">
      <c r="B50" t="s">
        <v>136</v>
      </c>
      <c r="C50" s="12">
        <v>74</v>
      </c>
      <c r="D50" s="8">
        <v>4.3899999999999997</v>
      </c>
      <c r="E50" s="12">
        <v>73</v>
      </c>
      <c r="F50" s="8">
        <v>6.89</v>
      </c>
      <c r="G50" s="12">
        <v>1</v>
      </c>
      <c r="H50" s="8">
        <v>0.16</v>
      </c>
      <c r="I50" s="12">
        <v>0</v>
      </c>
    </row>
    <row r="51" spans="2:9" ht="15" customHeight="1" x14ac:dyDescent="0.2">
      <c r="B51" t="s">
        <v>140</v>
      </c>
      <c r="C51" s="12">
        <v>62</v>
      </c>
      <c r="D51" s="8">
        <v>3.68</v>
      </c>
      <c r="E51" s="12">
        <v>51</v>
      </c>
      <c r="F51" s="8">
        <v>4.8099999999999996</v>
      </c>
      <c r="G51" s="12">
        <v>11</v>
      </c>
      <c r="H51" s="8">
        <v>1.8</v>
      </c>
      <c r="I51" s="12">
        <v>0</v>
      </c>
    </row>
    <row r="52" spans="2:9" ht="15" customHeight="1" x14ac:dyDescent="0.2">
      <c r="B52" t="s">
        <v>130</v>
      </c>
      <c r="C52" s="12">
        <v>52</v>
      </c>
      <c r="D52" s="8">
        <v>3.09</v>
      </c>
      <c r="E52" s="12">
        <v>34</v>
      </c>
      <c r="F52" s="8">
        <v>3.21</v>
      </c>
      <c r="G52" s="12">
        <v>18</v>
      </c>
      <c r="H52" s="8">
        <v>2.94</v>
      </c>
      <c r="I52" s="12">
        <v>0</v>
      </c>
    </row>
    <row r="53" spans="2:9" ht="15" customHeight="1" x14ac:dyDescent="0.2">
      <c r="B53" t="s">
        <v>133</v>
      </c>
      <c r="C53" s="12">
        <v>52</v>
      </c>
      <c r="D53" s="8">
        <v>3.09</v>
      </c>
      <c r="E53" s="12">
        <v>50</v>
      </c>
      <c r="F53" s="8">
        <v>4.72</v>
      </c>
      <c r="G53" s="12">
        <v>2</v>
      </c>
      <c r="H53" s="8">
        <v>0.33</v>
      </c>
      <c r="I53" s="12">
        <v>0</v>
      </c>
    </row>
    <row r="54" spans="2:9" ht="15" customHeight="1" x14ac:dyDescent="0.2">
      <c r="B54" t="s">
        <v>132</v>
      </c>
      <c r="C54" s="12">
        <v>44</v>
      </c>
      <c r="D54" s="8">
        <v>2.61</v>
      </c>
      <c r="E54" s="12">
        <v>41</v>
      </c>
      <c r="F54" s="8">
        <v>3.87</v>
      </c>
      <c r="G54" s="12">
        <v>3</v>
      </c>
      <c r="H54" s="8">
        <v>0.49</v>
      </c>
      <c r="I54" s="12">
        <v>0</v>
      </c>
    </row>
    <row r="55" spans="2:9" ht="15" customHeight="1" x14ac:dyDescent="0.2">
      <c r="B55" t="s">
        <v>121</v>
      </c>
      <c r="C55" s="12">
        <v>36</v>
      </c>
      <c r="D55" s="8">
        <v>2.14</v>
      </c>
      <c r="E55" s="12">
        <v>7</v>
      </c>
      <c r="F55" s="8">
        <v>0.66</v>
      </c>
      <c r="G55" s="12">
        <v>29</v>
      </c>
      <c r="H55" s="8">
        <v>4.74</v>
      </c>
      <c r="I55" s="12">
        <v>0</v>
      </c>
    </row>
    <row r="56" spans="2:9" ht="15" customHeight="1" x14ac:dyDescent="0.2">
      <c r="B56" t="s">
        <v>139</v>
      </c>
      <c r="C56" s="12">
        <v>36</v>
      </c>
      <c r="D56" s="8">
        <v>2.14</v>
      </c>
      <c r="E56" s="12">
        <v>33</v>
      </c>
      <c r="F56" s="8">
        <v>3.11</v>
      </c>
      <c r="G56" s="12">
        <v>3</v>
      </c>
      <c r="H56" s="8">
        <v>0.49</v>
      </c>
      <c r="I56" s="12">
        <v>0</v>
      </c>
    </row>
    <row r="57" spans="2:9" ht="15" customHeight="1" x14ac:dyDescent="0.2">
      <c r="B57" t="s">
        <v>128</v>
      </c>
      <c r="C57" s="12">
        <v>35</v>
      </c>
      <c r="D57" s="8">
        <v>2.08</v>
      </c>
      <c r="E57" s="12">
        <v>13</v>
      </c>
      <c r="F57" s="8">
        <v>1.23</v>
      </c>
      <c r="G57" s="12">
        <v>22</v>
      </c>
      <c r="H57" s="8">
        <v>3.59</v>
      </c>
      <c r="I57" s="12">
        <v>0</v>
      </c>
    </row>
    <row r="58" spans="2:9" ht="15" customHeight="1" x14ac:dyDescent="0.2">
      <c r="B58" t="s">
        <v>138</v>
      </c>
      <c r="C58" s="12">
        <v>33</v>
      </c>
      <c r="D58" s="8">
        <v>1.96</v>
      </c>
      <c r="E58" s="12">
        <v>29</v>
      </c>
      <c r="F58" s="8">
        <v>2.74</v>
      </c>
      <c r="G58" s="12">
        <v>4</v>
      </c>
      <c r="H58" s="8">
        <v>0.65</v>
      </c>
      <c r="I58" s="12">
        <v>0</v>
      </c>
    </row>
    <row r="59" spans="2:9" ht="15" customHeight="1" x14ac:dyDescent="0.2">
      <c r="B59" t="s">
        <v>125</v>
      </c>
      <c r="C59" s="12">
        <v>29</v>
      </c>
      <c r="D59" s="8">
        <v>1.72</v>
      </c>
      <c r="E59" s="12">
        <v>23</v>
      </c>
      <c r="F59" s="8">
        <v>2.17</v>
      </c>
      <c r="G59" s="12">
        <v>6</v>
      </c>
      <c r="H59" s="8">
        <v>0.98</v>
      </c>
      <c r="I59" s="12">
        <v>0</v>
      </c>
    </row>
    <row r="60" spans="2:9" ht="15" customHeight="1" x14ac:dyDescent="0.2">
      <c r="B60" t="s">
        <v>122</v>
      </c>
      <c r="C60" s="12">
        <v>28</v>
      </c>
      <c r="D60" s="8">
        <v>1.66</v>
      </c>
      <c r="E60" s="12">
        <v>17</v>
      </c>
      <c r="F60" s="8">
        <v>1.6</v>
      </c>
      <c r="G60" s="12">
        <v>11</v>
      </c>
      <c r="H60" s="8">
        <v>1.8</v>
      </c>
      <c r="I60" s="12">
        <v>0</v>
      </c>
    </row>
    <row r="61" spans="2:9" ht="15" customHeight="1" x14ac:dyDescent="0.2">
      <c r="B61" t="s">
        <v>142</v>
      </c>
      <c r="C61" s="12">
        <v>27</v>
      </c>
      <c r="D61" s="8">
        <v>1.6</v>
      </c>
      <c r="E61" s="12">
        <v>10</v>
      </c>
      <c r="F61" s="8">
        <v>0.94</v>
      </c>
      <c r="G61" s="12">
        <v>17</v>
      </c>
      <c r="H61" s="8">
        <v>2.78</v>
      </c>
      <c r="I61" s="12">
        <v>0</v>
      </c>
    </row>
    <row r="62" spans="2:9" ht="15" customHeight="1" x14ac:dyDescent="0.2">
      <c r="B62" t="s">
        <v>126</v>
      </c>
      <c r="C62" s="12">
        <v>27</v>
      </c>
      <c r="D62" s="8">
        <v>1.6</v>
      </c>
      <c r="E62" s="12">
        <v>19</v>
      </c>
      <c r="F62" s="8">
        <v>1.79</v>
      </c>
      <c r="G62" s="12">
        <v>8</v>
      </c>
      <c r="H62" s="8">
        <v>1.31</v>
      </c>
      <c r="I62" s="12">
        <v>0</v>
      </c>
    </row>
    <row r="63" spans="2:9" ht="15" customHeight="1" x14ac:dyDescent="0.2">
      <c r="B63" t="s">
        <v>124</v>
      </c>
      <c r="C63" s="12">
        <v>25</v>
      </c>
      <c r="D63" s="8">
        <v>1.48</v>
      </c>
      <c r="E63" s="12">
        <v>19</v>
      </c>
      <c r="F63" s="8">
        <v>1.79</v>
      </c>
      <c r="G63" s="12">
        <v>6</v>
      </c>
      <c r="H63" s="8">
        <v>0.98</v>
      </c>
      <c r="I63" s="12">
        <v>0</v>
      </c>
    </row>
    <row r="64" spans="2:9" ht="15" customHeight="1" x14ac:dyDescent="0.2">
      <c r="B64" t="s">
        <v>127</v>
      </c>
      <c r="C64" s="12">
        <v>25</v>
      </c>
      <c r="D64" s="8">
        <v>1.48</v>
      </c>
      <c r="E64" s="12">
        <v>9</v>
      </c>
      <c r="F64" s="8">
        <v>0.85</v>
      </c>
      <c r="G64" s="12">
        <v>16</v>
      </c>
      <c r="H64" s="8">
        <v>2.61</v>
      </c>
      <c r="I64" s="12">
        <v>0</v>
      </c>
    </row>
    <row r="65" spans="2:9" ht="15" customHeight="1" x14ac:dyDescent="0.2">
      <c r="B65" t="s">
        <v>129</v>
      </c>
      <c r="C65" s="12">
        <v>25</v>
      </c>
      <c r="D65" s="8">
        <v>1.48</v>
      </c>
      <c r="E65" s="12">
        <v>13</v>
      </c>
      <c r="F65" s="8">
        <v>1.23</v>
      </c>
      <c r="G65" s="12">
        <v>12</v>
      </c>
      <c r="H65" s="8">
        <v>1.96</v>
      </c>
      <c r="I65" s="12">
        <v>0</v>
      </c>
    </row>
    <row r="66" spans="2:9" ht="15" customHeight="1" x14ac:dyDescent="0.2">
      <c r="B66" t="s">
        <v>135</v>
      </c>
      <c r="C66" s="12">
        <v>24</v>
      </c>
      <c r="D66" s="8">
        <v>1.43</v>
      </c>
      <c r="E66" s="12">
        <v>16</v>
      </c>
      <c r="F66" s="8">
        <v>1.51</v>
      </c>
      <c r="G66" s="12">
        <v>8</v>
      </c>
      <c r="H66" s="8">
        <v>1.31</v>
      </c>
      <c r="I66" s="12">
        <v>0</v>
      </c>
    </row>
    <row r="67" spans="2:9" ht="15" customHeight="1" x14ac:dyDescent="0.2">
      <c r="B67" t="s">
        <v>123</v>
      </c>
      <c r="C67" s="12">
        <v>23</v>
      </c>
      <c r="D67" s="8">
        <v>1.37</v>
      </c>
      <c r="E67" s="12">
        <v>6</v>
      </c>
      <c r="F67" s="8">
        <v>0.56999999999999995</v>
      </c>
      <c r="G67" s="12">
        <v>17</v>
      </c>
      <c r="H67" s="8">
        <v>2.78</v>
      </c>
      <c r="I67" s="12">
        <v>0</v>
      </c>
    </row>
    <row r="69" spans="2:9" ht="15" customHeight="1" x14ac:dyDescent="0.2">
      <c r="B69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DDFC-2E84-42C7-8EAA-B223F81B3900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42</v>
      </c>
      <c r="C6" s="12">
        <v>180</v>
      </c>
      <c r="D6" s="8">
        <v>10.7</v>
      </c>
      <c r="E6" s="12">
        <v>55</v>
      </c>
      <c r="F6" s="8">
        <v>5.22</v>
      </c>
      <c r="G6" s="12">
        <v>125</v>
      </c>
      <c r="H6" s="8">
        <v>20.23</v>
      </c>
      <c r="I6" s="12">
        <v>0</v>
      </c>
    </row>
    <row r="7" spans="2:9" ht="15" customHeight="1" x14ac:dyDescent="0.2">
      <c r="B7" t="s">
        <v>43</v>
      </c>
      <c r="C7" s="12">
        <v>112</v>
      </c>
      <c r="D7" s="8">
        <v>6.66</v>
      </c>
      <c r="E7" s="12">
        <v>62</v>
      </c>
      <c r="F7" s="8">
        <v>5.88</v>
      </c>
      <c r="G7" s="12">
        <v>49</v>
      </c>
      <c r="H7" s="8">
        <v>7.93</v>
      </c>
      <c r="I7" s="12">
        <v>1</v>
      </c>
    </row>
    <row r="8" spans="2:9" ht="15" customHeight="1" x14ac:dyDescent="0.2">
      <c r="B8" t="s">
        <v>44</v>
      </c>
      <c r="C8" s="12">
        <v>2</v>
      </c>
      <c r="D8" s="8">
        <v>0.12</v>
      </c>
      <c r="E8" s="12">
        <v>0</v>
      </c>
      <c r="F8" s="8">
        <v>0</v>
      </c>
      <c r="G8" s="12">
        <v>2</v>
      </c>
      <c r="H8" s="8">
        <v>0.32</v>
      </c>
      <c r="I8" s="12">
        <v>0</v>
      </c>
    </row>
    <row r="9" spans="2:9" ht="15" customHeight="1" x14ac:dyDescent="0.2">
      <c r="B9" t="s">
        <v>45</v>
      </c>
      <c r="C9" s="12">
        <v>11</v>
      </c>
      <c r="D9" s="8">
        <v>0.65</v>
      </c>
      <c r="E9" s="12">
        <v>3</v>
      </c>
      <c r="F9" s="8">
        <v>0.28000000000000003</v>
      </c>
      <c r="G9" s="12">
        <v>8</v>
      </c>
      <c r="H9" s="8">
        <v>1.29</v>
      </c>
      <c r="I9" s="12">
        <v>0</v>
      </c>
    </row>
    <row r="10" spans="2:9" ht="15" customHeight="1" x14ac:dyDescent="0.2">
      <c r="B10" t="s">
        <v>46</v>
      </c>
      <c r="C10" s="12">
        <v>10</v>
      </c>
      <c r="D10" s="8">
        <v>0.59</v>
      </c>
      <c r="E10" s="12">
        <v>1</v>
      </c>
      <c r="F10" s="8">
        <v>0.09</v>
      </c>
      <c r="G10" s="12">
        <v>9</v>
      </c>
      <c r="H10" s="8">
        <v>1.46</v>
      </c>
      <c r="I10" s="12">
        <v>0</v>
      </c>
    </row>
    <row r="11" spans="2:9" ht="15" customHeight="1" x14ac:dyDescent="0.2">
      <c r="B11" t="s">
        <v>47</v>
      </c>
      <c r="C11" s="12">
        <v>381</v>
      </c>
      <c r="D11" s="8">
        <v>22.65</v>
      </c>
      <c r="E11" s="12">
        <v>187</v>
      </c>
      <c r="F11" s="8">
        <v>17.739999999999998</v>
      </c>
      <c r="G11" s="12">
        <v>193</v>
      </c>
      <c r="H11" s="8">
        <v>31.23</v>
      </c>
      <c r="I11" s="12">
        <v>1</v>
      </c>
    </row>
    <row r="12" spans="2:9" ht="15" customHeight="1" x14ac:dyDescent="0.2">
      <c r="B12" t="s">
        <v>48</v>
      </c>
      <c r="C12" s="12">
        <v>22</v>
      </c>
      <c r="D12" s="8">
        <v>1.31</v>
      </c>
      <c r="E12" s="12">
        <v>7</v>
      </c>
      <c r="F12" s="8">
        <v>0.66</v>
      </c>
      <c r="G12" s="12">
        <v>15</v>
      </c>
      <c r="H12" s="8">
        <v>2.4300000000000002</v>
      </c>
      <c r="I12" s="12">
        <v>0</v>
      </c>
    </row>
    <row r="13" spans="2:9" ht="15" customHeight="1" x14ac:dyDescent="0.2">
      <c r="B13" t="s">
        <v>49</v>
      </c>
      <c r="C13" s="12">
        <v>156</v>
      </c>
      <c r="D13" s="8">
        <v>9.27</v>
      </c>
      <c r="E13" s="12">
        <v>95</v>
      </c>
      <c r="F13" s="8">
        <v>9.01</v>
      </c>
      <c r="G13" s="12">
        <v>61</v>
      </c>
      <c r="H13" s="8">
        <v>9.8699999999999992</v>
      </c>
      <c r="I13" s="12">
        <v>0</v>
      </c>
    </row>
    <row r="14" spans="2:9" ht="15" customHeight="1" x14ac:dyDescent="0.2">
      <c r="B14" t="s">
        <v>50</v>
      </c>
      <c r="C14" s="12">
        <v>65</v>
      </c>
      <c r="D14" s="8">
        <v>3.86</v>
      </c>
      <c r="E14" s="12">
        <v>41</v>
      </c>
      <c r="F14" s="8">
        <v>3.89</v>
      </c>
      <c r="G14" s="12">
        <v>24</v>
      </c>
      <c r="H14" s="8">
        <v>3.88</v>
      </c>
      <c r="I14" s="12">
        <v>0</v>
      </c>
    </row>
    <row r="15" spans="2:9" ht="15" customHeight="1" x14ac:dyDescent="0.2">
      <c r="B15" t="s">
        <v>51</v>
      </c>
      <c r="C15" s="12">
        <v>268</v>
      </c>
      <c r="D15" s="8">
        <v>15.93</v>
      </c>
      <c r="E15" s="12">
        <v>240</v>
      </c>
      <c r="F15" s="8">
        <v>22.77</v>
      </c>
      <c r="G15" s="12">
        <v>27</v>
      </c>
      <c r="H15" s="8">
        <v>4.37</v>
      </c>
      <c r="I15" s="12">
        <v>0</v>
      </c>
    </row>
    <row r="16" spans="2:9" ht="15" customHeight="1" x14ac:dyDescent="0.2">
      <c r="B16" t="s">
        <v>52</v>
      </c>
      <c r="C16" s="12">
        <v>269</v>
      </c>
      <c r="D16" s="8">
        <v>15.99</v>
      </c>
      <c r="E16" s="12">
        <v>226</v>
      </c>
      <c r="F16" s="8">
        <v>21.44</v>
      </c>
      <c r="G16" s="12">
        <v>43</v>
      </c>
      <c r="H16" s="8">
        <v>6.96</v>
      </c>
      <c r="I16" s="12">
        <v>0</v>
      </c>
    </row>
    <row r="17" spans="2:9" ht="15" customHeight="1" x14ac:dyDescent="0.2">
      <c r="B17" t="s">
        <v>53</v>
      </c>
      <c r="C17" s="12">
        <v>51</v>
      </c>
      <c r="D17" s="8">
        <v>3.03</v>
      </c>
      <c r="E17" s="12">
        <v>39</v>
      </c>
      <c r="F17" s="8">
        <v>3.7</v>
      </c>
      <c r="G17" s="12">
        <v>6</v>
      </c>
      <c r="H17" s="8">
        <v>0.97</v>
      </c>
      <c r="I17" s="12">
        <v>1</v>
      </c>
    </row>
    <row r="18" spans="2:9" ht="15" customHeight="1" x14ac:dyDescent="0.2">
      <c r="B18" t="s">
        <v>54</v>
      </c>
      <c r="C18" s="12">
        <v>92</v>
      </c>
      <c r="D18" s="8">
        <v>5.47</v>
      </c>
      <c r="E18" s="12">
        <v>58</v>
      </c>
      <c r="F18" s="8">
        <v>5.5</v>
      </c>
      <c r="G18" s="12">
        <v>34</v>
      </c>
      <c r="H18" s="8">
        <v>5.5</v>
      </c>
      <c r="I18" s="12">
        <v>0</v>
      </c>
    </row>
    <row r="19" spans="2:9" ht="15" customHeight="1" x14ac:dyDescent="0.2">
      <c r="B19" t="s">
        <v>55</v>
      </c>
      <c r="C19" s="12">
        <v>62</v>
      </c>
      <c r="D19" s="8">
        <v>3.69</v>
      </c>
      <c r="E19" s="12">
        <v>40</v>
      </c>
      <c r="F19" s="8">
        <v>3.8</v>
      </c>
      <c r="G19" s="12">
        <v>21</v>
      </c>
      <c r="H19" s="8">
        <v>3.4</v>
      </c>
      <c r="I19" s="12">
        <v>0</v>
      </c>
    </row>
    <row r="20" spans="2:9" ht="15" customHeight="1" x14ac:dyDescent="0.2">
      <c r="B20" s="9" t="s">
        <v>254</v>
      </c>
      <c r="C20" s="12">
        <f>SUM(LTBL_02206[総数／事業所数])</f>
        <v>1682</v>
      </c>
      <c r="E20" s="12">
        <f>SUBTOTAL(109,LTBL_02206[個人／事業所数])</f>
        <v>1054</v>
      </c>
      <c r="G20" s="12">
        <f>SUBTOTAL(109,LTBL_02206[法人／事業所数])</f>
        <v>618</v>
      </c>
      <c r="I20" s="12">
        <f>SUBTOTAL(109,LTBL_02206[法人以外の団体／事業所数])</f>
        <v>3</v>
      </c>
    </row>
    <row r="21" spans="2:9" ht="15" customHeight="1" x14ac:dyDescent="0.2">
      <c r="E21" s="11">
        <f>LTBL_02206[[#Totals],[個人／事業所数]]/LTBL_02206[[#Totals],[総数／事業所数]]</f>
        <v>0.62663495838287753</v>
      </c>
      <c r="G21" s="11">
        <f>LTBL_02206[[#Totals],[法人／事業所数]]/LTBL_02206[[#Totals],[総数／事業所数]]</f>
        <v>0.36741973840665876</v>
      </c>
      <c r="I21" s="11">
        <f>LTBL_02206[[#Totals],[法人以外の団体／事業所数]]/LTBL_02206[[#Totals],[総数／事業所数]]</f>
        <v>1.7835909631391202E-3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234</v>
      </c>
      <c r="D24" s="8">
        <v>13.91</v>
      </c>
      <c r="E24" s="12">
        <v>222</v>
      </c>
      <c r="F24" s="8">
        <v>21.06</v>
      </c>
      <c r="G24" s="12">
        <v>12</v>
      </c>
      <c r="H24" s="8">
        <v>1.94</v>
      </c>
      <c r="I24" s="12">
        <v>0</v>
      </c>
    </row>
    <row r="25" spans="2:9" ht="15" customHeight="1" x14ac:dyDescent="0.2">
      <c r="B25" t="s">
        <v>78</v>
      </c>
      <c r="C25" s="12">
        <v>221</v>
      </c>
      <c r="D25" s="8">
        <v>13.14</v>
      </c>
      <c r="E25" s="12">
        <v>203</v>
      </c>
      <c r="F25" s="8">
        <v>19.260000000000002</v>
      </c>
      <c r="G25" s="12">
        <v>18</v>
      </c>
      <c r="H25" s="8">
        <v>2.91</v>
      </c>
      <c r="I25" s="12">
        <v>0</v>
      </c>
    </row>
    <row r="26" spans="2:9" ht="15" customHeight="1" x14ac:dyDescent="0.2">
      <c r="B26" t="s">
        <v>74</v>
      </c>
      <c r="C26" s="12">
        <v>131</v>
      </c>
      <c r="D26" s="8">
        <v>7.79</v>
      </c>
      <c r="E26" s="12">
        <v>91</v>
      </c>
      <c r="F26" s="8">
        <v>8.6300000000000008</v>
      </c>
      <c r="G26" s="12">
        <v>40</v>
      </c>
      <c r="H26" s="8">
        <v>6.47</v>
      </c>
      <c r="I26" s="12">
        <v>0</v>
      </c>
    </row>
    <row r="27" spans="2:9" ht="15" customHeight="1" x14ac:dyDescent="0.2">
      <c r="B27" t="s">
        <v>73</v>
      </c>
      <c r="C27" s="12">
        <v>105</v>
      </c>
      <c r="D27" s="8">
        <v>6.24</v>
      </c>
      <c r="E27" s="12">
        <v>52</v>
      </c>
      <c r="F27" s="8">
        <v>4.93</v>
      </c>
      <c r="G27" s="12">
        <v>53</v>
      </c>
      <c r="H27" s="8">
        <v>8.58</v>
      </c>
      <c r="I27" s="12">
        <v>0</v>
      </c>
    </row>
    <row r="28" spans="2:9" ht="15" customHeight="1" x14ac:dyDescent="0.2">
      <c r="B28" t="s">
        <v>64</v>
      </c>
      <c r="C28" s="12">
        <v>87</v>
      </c>
      <c r="D28" s="8">
        <v>5.17</v>
      </c>
      <c r="E28" s="12">
        <v>21</v>
      </c>
      <c r="F28" s="8">
        <v>1.99</v>
      </c>
      <c r="G28" s="12">
        <v>66</v>
      </c>
      <c r="H28" s="8">
        <v>10.68</v>
      </c>
      <c r="I28" s="12">
        <v>0</v>
      </c>
    </row>
    <row r="29" spans="2:9" ht="15" customHeight="1" x14ac:dyDescent="0.2">
      <c r="B29" t="s">
        <v>71</v>
      </c>
      <c r="C29" s="12">
        <v>84</v>
      </c>
      <c r="D29" s="8">
        <v>4.99</v>
      </c>
      <c r="E29" s="12">
        <v>57</v>
      </c>
      <c r="F29" s="8">
        <v>5.41</v>
      </c>
      <c r="G29" s="12">
        <v>27</v>
      </c>
      <c r="H29" s="8">
        <v>4.37</v>
      </c>
      <c r="I29" s="12">
        <v>0</v>
      </c>
    </row>
    <row r="30" spans="2:9" ht="15" customHeight="1" x14ac:dyDescent="0.2">
      <c r="B30" t="s">
        <v>65</v>
      </c>
      <c r="C30" s="12">
        <v>61</v>
      </c>
      <c r="D30" s="8">
        <v>3.63</v>
      </c>
      <c r="E30" s="12">
        <v>25</v>
      </c>
      <c r="F30" s="8">
        <v>2.37</v>
      </c>
      <c r="G30" s="12">
        <v>36</v>
      </c>
      <c r="H30" s="8">
        <v>5.83</v>
      </c>
      <c r="I30" s="12">
        <v>0</v>
      </c>
    </row>
    <row r="31" spans="2:9" ht="15" customHeight="1" x14ac:dyDescent="0.2">
      <c r="B31" t="s">
        <v>81</v>
      </c>
      <c r="C31" s="12">
        <v>61</v>
      </c>
      <c r="D31" s="8">
        <v>3.63</v>
      </c>
      <c r="E31" s="12">
        <v>57</v>
      </c>
      <c r="F31" s="8">
        <v>5.41</v>
      </c>
      <c r="G31" s="12">
        <v>4</v>
      </c>
      <c r="H31" s="8">
        <v>0.65</v>
      </c>
      <c r="I31" s="12">
        <v>0</v>
      </c>
    </row>
    <row r="32" spans="2:9" ht="15" customHeight="1" x14ac:dyDescent="0.2">
      <c r="B32" t="s">
        <v>72</v>
      </c>
      <c r="C32" s="12">
        <v>54</v>
      </c>
      <c r="D32" s="8">
        <v>3.21</v>
      </c>
      <c r="E32" s="12">
        <v>34</v>
      </c>
      <c r="F32" s="8">
        <v>3.23</v>
      </c>
      <c r="G32" s="12">
        <v>20</v>
      </c>
      <c r="H32" s="8">
        <v>3.24</v>
      </c>
      <c r="I32" s="12">
        <v>0</v>
      </c>
    </row>
    <row r="33" spans="2:9" ht="15" customHeight="1" x14ac:dyDescent="0.2">
      <c r="B33" t="s">
        <v>80</v>
      </c>
      <c r="C33" s="12">
        <v>51</v>
      </c>
      <c r="D33" s="8">
        <v>3.03</v>
      </c>
      <c r="E33" s="12">
        <v>39</v>
      </c>
      <c r="F33" s="8">
        <v>3.7</v>
      </c>
      <c r="G33" s="12">
        <v>6</v>
      </c>
      <c r="H33" s="8">
        <v>0.97</v>
      </c>
      <c r="I33" s="12">
        <v>1</v>
      </c>
    </row>
    <row r="34" spans="2:9" ht="15" customHeight="1" x14ac:dyDescent="0.2">
      <c r="B34" t="s">
        <v>70</v>
      </c>
      <c r="C34" s="12">
        <v>46</v>
      </c>
      <c r="D34" s="8">
        <v>2.73</v>
      </c>
      <c r="E34" s="12">
        <v>22</v>
      </c>
      <c r="F34" s="8">
        <v>2.09</v>
      </c>
      <c r="G34" s="12">
        <v>24</v>
      </c>
      <c r="H34" s="8">
        <v>3.88</v>
      </c>
      <c r="I34" s="12">
        <v>0</v>
      </c>
    </row>
    <row r="35" spans="2:9" ht="15" customHeight="1" x14ac:dyDescent="0.2">
      <c r="B35" t="s">
        <v>83</v>
      </c>
      <c r="C35" s="12">
        <v>36</v>
      </c>
      <c r="D35" s="8">
        <v>2.14</v>
      </c>
      <c r="E35" s="12">
        <v>29</v>
      </c>
      <c r="F35" s="8">
        <v>2.75</v>
      </c>
      <c r="G35" s="12">
        <v>7</v>
      </c>
      <c r="H35" s="8">
        <v>1.1299999999999999</v>
      </c>
      <c r="I35" s="12">
        <v>0</v>
      </c>
    </row>
    <row r="36" spans="2:9" ht="15" customHeight="1" x14ac:dyDescent="0.2">
      <c r="B36" t="s">
        <v>76</v>
      </c>
      <c r="C36" s="12">
        <v>34</v>
      </c>
      <c r="D36" s="8">
        <v>2.02</v>
      </c>
      <c r="E36" s="12">
        <v>15</v>
      </c>
      <c r="F36" s="8">
        <v>1.42</v>
      </c>
      <c r="G36" s="12">
        <v>19</v>
      </c>
      <c r="H36" s="8">
        <v>3.07</v>
      </c>
      <c r="I36" s="12">
        <v>0</v>
      </c>
    </row>
    <row r="37" spans="2:9" ht="15" customHeight="1" x14ac:dyDescent="0.2">
      <c r="B37" t="s">
        <v>66</v>
      </c>
      <c r="C37" s="12">
        <v>32</v>
      </c>
      <c r="D37" s="8">
        <v>1.9</v>
      </c>
      <c r="E37" s="12">
        <v>9</v>
      </c>
      <c r="F37" s="8">
        <v>0.85</v>
      </c>
      <c r="G37" s="12">
        <v>23</v>
      </c>
      <c r="H37" s="8">
        <v>3.72</v>
      </c>
      <c r="I37" s="12">
        <v>0</v>
      </c>
    </row>
    <row r="38" spans="2:9" ht="15" customHeight="1" x14ac:dyDescent="0.2">
      <c r="B38" t="s">
        <v>82</v>
      </c>
      <c r="C38" s="12">
        <v>31</v>
      </c>
      <c r="D38" s="8">
        <v>1.84</v>
      </c>
      <c r="E38" s="12">
        <v>1</v>
      </c>
      <c r="F38" s="8">
        <v>0.09</v>
      </c>
      <c r="G38" s="12">
        <v>30</v>
      </c>
      <c r="H38" s="8">
        <v>4.8499999999999996</v>
      </c>
      <c r="I38" s="12">
        <v>0</v>
      </c>
    </row>
    <row r="39" spans="2:9" ht="15" customHeight="1" x14ac:dyDescent="0.2">
      <c r="B39" t="s">
        <v>75</v>
      </c>
      <c r="C39" s="12">
        <v>30</v>
      </c>
      <c r="D39" s="8">
        <v>1.78</v>
      </c>
      <c r="E39" s="12">
        <v>26</v>
      </c>
      <c r="F39" s="8">
        <v>2.4700000000000002</v>
      </c>
      <c r="G39" s="12">
        <v>4</v>
      </c>
      <c r="H39" s="8">
        <v>0.65</v>
      </c>
      <c r="I39" s="12">
        <v>0</v>
      </c>
    </row>
    <row r="40" spans="2:9" ht="15" customHeight="1" x14ac:dyDescent="0.2">
      <c r="B40" t="s">
        <v>89</v>
      </c>
      <c r="C40" s="12">
        <v>25</v>
      </c>
      <c r="D40" s="8">
        <v>1.49</v>
      </c>
      <c r="E40" s="12">
        <v>9</v>
      </c>
      <c r="F40" s="8">
        <v>0.85</v>
      </c>
      <c r="G40" s="12">
        <v>16</v>
      </c>
      <c r="H40" s="8">
        <v>2.59</v>
      </c>
      <c r="I40" s="12">
        <v>0</v>
      </c>
    </row>
    <row r="41" spans="2:9" ht="15" customHeight="1" x14ac:dyDescent="0.2">
      <c r="B41" t="s">
        <v>88</v>
      </c>
      <c r="C41" s="12">
        <v>23</v>
      </c>
      <c r="D41" s="8">
        <v>1.37</v>
      </c>
      <c r="E41" s="12">
        <v>16</v>
      </c>
      <c r="F41" s="8">
        <v>1.52</v>
      </c>
      <c r="G41" s="12">
        <v>7</v>
      </c>
      <c r="H41" s="8">
        <v>1.1299999999999999</v>
      </c>
      <c r="I41" s="12">
        <v>0</v>
      </c>
    </row>
    <row r="42" spans="2:9" ht="15" customHeight="1" x14ac:dyDescent="0.2">
      <c r="B42" t="s">
        <v>79</v>
      </c>
      <c r="C42" s="12">
        <v>23</v>
      </c>
      <c r="D42" s="8">
        <v>1.37</v>
      </c>
      <c r="E42" s="12">
        <v>14</v>
      </c>
      <c r="F42" s="8">
        <v>1.33</v>
      </c>
      <c r="G42" s="12">
        <v>9</v>
      </c>
      <c r="H42" s="8">
        <v>1.46</v>
      </c>
      <c r="I42" s="12">
        <v>0</v>
      </c>
    </row>
    <row r="43" spans="2:9" ht="15" customHeight="1" x14ac:dyDescent="0.2">
      <c r="B43" t="s">
        <v>67</v>
      </c>
      <c r="C43" s="12">
        <v>22</v>
      </c>
      <c r="D43" s="8">
        <v>1.31</v>
      </c>
      <c r="E43" s="12">
        <v>5</v>
      </c>
      <c r="F43" s="8">
        <v>0.47</v>
      </c>
      <c r="G43" s="12">
        <v>17</v>
      </c>
      <c r="H43" s="8">
        <v>2.75</v>
      </c>
      <c r="I43" s="12">
        <v>0</v>
      </c>
    </row>
    <row r="44" spans="2:9" ht="15" customHeight="1" x14ac:dyDescent="0.2">
      <c r="B44" t="s">
        <v>87</v>
      </c>
      <c r="C44" s="12">
        <v>22</v>
      </c>
      <c r="D44" s="8">
        <v>1.31</v>
      </c>
      <c r="E44" s="12">
        <v>7</v>
      </c>
      <c r="F44" s="8">
        <v>0.66</v>
      </c>
      <c r="G44" s="12">
        <v>15</v>
      </c>
      <c r="H44" s="8">
        <v>2.4300000000000002</v>
      </c>
      <c r="I44" s="12">
        <v>0</v>
      </c>
    </row>
    <row r="45" spans="2:9" ht="15" customHeight="1" x14ac:dyDescent="0.2">
      <c r="B45" t="s">
        <v>86</v>
      </c>
      <c r="C45" s="12">
        <v>22</v>
      </c>
      <c r="D45" s="8">
        <v>1.31</v>
      </c>
      <c r="E45" s="12">
        <v>13</v>
      </c>
      <c r="F45" s="8">
        <v>1.23</v>
      </c>
      <c r="G45" s="12">
        <v>9</v>
      </c>
      <c r="H45" s="8">
        <v>1.46</v>
      </c>
      <c r="I45" s="12">
        <v>0</v>
      </c>
    </row>
    <row r="48" spans="2:9" ht="33" customHeight="1" x14ac:dyDescent="0.2">
      <c r="B48" t="s">
        <v>256</v>
      </c>
      <c r="C48" s="10" t="s">
        <v>57</v>
      </c>
      <c r="D48" s="10" t="s">
        <v>58</v>
      </c>
      <c r="E48" s="10" t="s">
        <v>59</v>
      </c>
      <c r="F48" s="10" t="s">
        <v>60</v>
      </c>
      <c r="G48" s="10" t="s">
        <v>61</v>
      </c>
      <c r="H48" s="10" t="s">
        <v>62</v>
      </c>
      <c r="I48" s="10" t="s">
        <v>63</v>
      </c>
    </row>
    <row r="49" spans="2:9" ht="15" customHeight="1" x14ac:dyDescent="0.2">
      <c r="B49" t="s">
        <v>137</v>
      </c>
      <c r="C49" s="12">
        <v>105</v>
      </c>
      <c r="D49" s="8">
        <v>6.24</v>
      </c>
      <c r="E49" s="12">
        <v>97</v>
      </c>
      <c r="F49" s="8">
        <v>9.1999999999999993</v>
      </c>
      <c r="G49" s="12">
        <v>8</v>
      </c>
      <c r="H49" s="8">
        <v>1.29</v>
      </c>
      <c r="I49" s="12">
        <v>0</v>
      </c>
    </row>
    <row r="50" spans="2:9" ht="15" customHeight="1" x14ac:dyDescent="0.2">
      <c r="B50" t="s">
        <v>130</v>
      </c>
      <c r="C50" s="12">
        <v>104</v>
      </c>
      <c r="D50" s="8">
        <v>6.18</v>
      </c>
      <c r="E50" s="12">
        <v>84</v>
      </c>
      <c r="F50" s="8">
        <v>7.97</v>
      </c>
      <c r="G50" s="12">
        <v>20</v>
      </c>
      <c r="H50" s="8">
        <v>3.24</v>
      </c>
      <c r="I50" s="12">
        <v>0</v>
      </c>
    </row>
    <row r="51" spans="2:9" ht="15" customHeight="1" x14ac:dyDescent="0.2">
      <c r="B51" t="s">
        <v>136</v>
      </c>
      <c r="C51" s="12">
        <v>82</v>
      </c>
      <c r="D51" s="8">
        <v>4.88</v>
      </c>
      <c r="E51" s="12">
        <v>81</v>
      </c>
      <c r="F51" s="8">
        <v>7.69</v>
      </c>
      <c r="G51" s="12">
        <v>1</v>
      </c>
      <c r="H51" s="8">
        <v>0.16</v>
      </c>
      <c r="I51" s="12">
        <v>0</v>
      </c>
    </row>
    <row r="52" spans="2:9" ht="15" customHeight="1" x14ac:dyDescent="0.2">
      <c r="B52" t="s">
        <v>134</v>
      </c>
      <c r="C52" s="12">
        <v>80</v>
      </c>
      <c r="D52" s="8">
        <v>4.76</v>
      </c>
      <c r="E52" s="12">
        <v>80</v>
      </c>
      <c r="F52" s="8">
        <v>7.59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139</v>
      </c>
      <c r="C53" s="12">
        <v>54</v>
      </c>
      <c r="D53" s="8">
        <v>3.21</v>
      </c>
      <c r="E53" s="12">
        <v>54</v>
      </c>
      <c r="F53" s="8">
        <v>5.12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133</v>
      </c>
      <c r="C54" s="12">
        <v>47</v>
      </c>
      <c r="D54" s="8">
        <v>2.79</v>
      </c>
      <c r="E54" s="12">
        <v>46</v>
      </c>
      <c r="F54" s="8">
        <v>4.3600000000000003</v>
      </c>
      <c r="G54" s="12">
        <v>1</v>
      </c>
      <c r="H54" s="8">
        <v>0.16</v>
      </c>
      <c r="I54" s="12">
        <v>0</v>
      </c>
    </row>
    <row r="55" spans="2:9" ht="15" customHeight="1" x14ac:dyDescent="0.2">
      <c r="B55" t="s">
        <v>132</v>
      </c>
      <c r="C55" s="12">
        <v>42</v>
      </c>
      <c r="D55" s="8">
        <v>2.5</v>
      </c>
      <c r="E55" s="12">
        <v>40</v>
      </c>
      <c r="F55" s="8">
        <v>3.8</v>
      </c>
      <c r="G55" s="12">
        <v>2</v>
      </c>
      <c r="H55" s="8">
        <v>0.32</v>
      </c>
      <c r="I55" s="12">
        <v>0</v>
      </c>
    </row>
    <row r="56" spans="2:9" ht="15" customHeight="1" x14ac:dyDescent="0.2">
      <c r="B56" t="s">
        <v>131</v>
      </c>
      <c r="C56" s="12">
        <v>36</v>
      </c>
      <c r="D56" s="8">
        <v>2.14</v>
      </c>
      <c r="E56" s="12">
        <v>30</v>
      </c>
      <c r="F56" s="8">
        <v>2.85</v>
      </c>
      <c r="G56" s="12">
        <v>6</v>
      </c>
      <c r="H56" s="8">
        <v>0.97</v>
      </c>
      <c r="I56" s="12">
        <v>0</v>
      </c>
    </row>
    <row r="57" spans="2:9" ht="15" customHeight="1" x14ac:dyDescent="0.2">
      <c r="B57" t="s">
        <v>138</v>
      </c>
      <c r="C57" s="12">
        <v>36</v>
      </c>
      <c r="D57" s="8">
        <v>2.14</v>
      </c>
      <c r="E57" s="12">
        <v>31</v>
      </c>
      <c r="F57" s="8">
        <v>2.94</v>
      </c>
      <c r="G57" s="12">
        <v>4</v>
      </c>
      <c r="H57" s="8">
        <v>0.65</v>
      </c>
      <c r="I57" s="12">
        <v>1</v>
      </c>
    </row>
    <row r="58" spans="2:9" ht="15" customHeight="1" x14ac:dyDescent="0.2">
      <c r="B58" t="s">
        <v>140</v>
      </c>
      <c r="C58" s="12">
        <v>36</v>
      </c>
      <c r="D58" s="8">
        <v>2.14</v>
      </c>
      <c r="E58" s="12">
        <v>29</v>
      </c>
      <c r="F58" s="8">
        <v>2.75</v>
      </c>
      <c r="G58" s="12">
        <v>7</v>
      </c>
      <c r="H58" s="8">
        <v>1.1299999999999999</v>
      </c>
      <c r="I58" s="12">
        <v>0</v>
      </c>
    </row>
    <row r="59" spans="2:9" ht="15" customHeight="1" x14ac:dyDescent="0.2">
      <c r="B59" t="s">
        <v>122</v>
      </c>
      <c r="C59" s="12">
        <v>33</v>
      </c>
      <c r="D59" s="8">
        <v>1.96</v>
      </c>
      <c r="E59" s="12">
        <v>14</v>
      </c>
      <c r="F59" s="8">
        <v>1.33</v>
      </c>
      <c r="G59" s="12">
        <v>19</v>
      </c>
      <c r="H59" s="8">
        <v>3.07</v>
      </c>
      <c r="I59" s="12">
        <v>0</v>
      </c>
    </row>
    <row r="60" spans="2:9" ht="15" customHeight="1" x14ac:dyDescent="0.2">
      <c r="B60" t="s">
        <v>126</v>
      </c>
      <c r="C60" s="12">
        <v>33</v>
      </c>
      <c r="D60" s="8">
        <v>1.96</v>
      </c>
      <c r="E60" s="12">
        <v>18</v>
      </c>
      <c r="F60" s="8">
        <v>1.71</v>
      </c>
      <c r="G60" s="12">
        <v>15</v>
      </c>
      <c r="H60" s="8">
        <v>2.4300000000000002</v>
      </c>
      <c r="I60" s="12">
        <v>0</v>
      </c>
    </row>
    <row r="61" spans="2:9" ht="15" customHeight="1" x14ac:dyDescent="0.2">
      <c r="B61" t="s">
        <v>129</v>
      </c>
      <c r="C61" s="12">
        <v>31</v>
      </c>
      <c r="D61" s="8">
        <v>1.84</v>
      </c>
      <c r="E61" s="12">
        <v>14</v>
      </c>
      <c r="F61" s="8">
        <v>1.33</v>
      </c>
      <c r="G61" s="12">
        <v>17</v>
      </c>
      <c r="H61" s="8">
        <v>2.75</v>
      </c>
      <c r="I61" s="12">
        <v>0</v>
      </c>
    </row>
    <row r="62" spans="2:9" ht="15" customHeight="1" x14ac:dyDescent="0.2">
      <c r="B62" t="s">
        <v>125</v>
      </c>
      <c r="C62" s="12">
        <v>29</v>
      </c>
      <c r="D62" s="8">
        <v>1.72</v>
      </c>
      <c r="E62" s="12">
        <v>21</v>
      </c>
      <c r="F62" s="8">
        <v>1.99</v>
      </c>
      <c r="G62" s="12">
        <v>8</v>
      </c>
      <c r="H62" s="8">
        <v>1.29</v>
      </c>
      <c r="I62" s="12">
        <v>0</v>
      </c>
    </row>
    <row r="63" spans="2:9" ht="15" customHeight="1" x14ac:dyDescent="0.2">
      <c r="B63" t="s">
        <v>121</v>
      </c>
      <c r="C63" s="12">
        <v>26</v>
      </c>
      <c r="D63" s="8">
        <v>1.55</v>
      </c>
      <c r="E63" s="12">
        <v>4</v>
      </c>
      <c r="F63" s="8">
        <v>0.38</v>
      </c>
      <c r="G63" s="12">
        <v>22</v>
      </c>
      <c r="H63" s="8">
        <v>3.56</v>
      </c>
      <c r="I63" s="12">
        <v>0</v>
      </c>
    </row>
    <row r="64" spans="2:9" ht="15" customHeight="1" x14ac:dyDescent="0.2">
      <c r="B64" t="s">
        <v>135</v>
      </c>
      <c r="C64" s="12">
        <v>25</v>
      </c>
      <c r="D64" s="8">
        <v>1.49</v>
      </c>
      <c r="E64" s="12">
        <v>17</v>
      </c>
      <c r="F64" s="8">
        <v>1.61</v>
      </c>
      <c r="G64" s="12">
        <v>8</v>
      </c>
      <c r="H64" s="8">
        <v>1.29</v>
      </c>
      <c r="I64" s="12">
        <v>0</v>
      </c>
    </row>
    <row r="65" spans="2:9" ht="15" customHeight="1" x14ac:dyDescent="0.2">
      <c r="B65" t="s">
        <v>144</v>
      </c>
      <c r="C65" s="12">
        <v>22</v>
      </c>
      <c r="D65" s="8">
        <v>1.31</v>
      </c>
      <c r="E65" s="12">
        <v>9</v>
      </c>
      <c r="F65" s="8">
        <v>0.85</v>
      </c>
      <c r="G65" s="12">
        <v>13</v>
      </c>
      <c r="H65" s="8">
        <v>2.1</v>
      </c>
      <c r="I65" s="12">
        <v>0</v>
      </c>
    </row>
    <row r="66" spans="2:9" ht="15" customHeight="1" x14ac:dyDescent="0.2">
      <c r="B66" t="s">
        <v>127</v>
      </c>
      <c r="C66" s="12">
        <v>20</v>
      </c>
      <c r="D66" s="8">
        <v>1.19</v>
      </c>
      <c r="E66" s="12">
        <v>11</v>
      </c>
      <c r="F66" s="8">
        <v>1.04</v>
      </c>
      <c r="G66" s="12">
        <v>9</v>
      </c>
      <c r="H66" s="8">
        <v>1.46</v>
      </c>
      <c r="I66" s="12">
        <v>0</v>
      </c>
    </row>
    <row r="67" spans="2:9" ht="15" customHeight="1" x14ac:dyDescent="0.2">
      <c r="B67" t="s">
        <v>145</v>
      </c>
      <c r="C67" s="12">
        <v>20</v>
      </c>
      <c r="D67" s="8">
        <v>1.19</v>
      </c>
      <c r="E67" s="12">
        <v>19</v>
      </c>
      <c r="F67" s="8">
        <v>1.8</v>
      </c>
      <c r="G67" s="12">
        <v>1</v>
      </c>
      <c r="H67" s="8">
        <v>0.16</v>
      </c>
      <c r="I67" s="12">
        <v>0</v>
      </c>
    </row>
    <row r="68" spans="2:9" ht="15" customHeight="1" x14ac:dyDescent="0.2">
      <c r="B68" t="s">
        <v>142</v>
      </c>
      <c r="C68" s="12">
        <v>19</v>
      </c>
      <c r="D68" s="8">
        <v>1.1299999999999999</v>
      </c>
      <c r="E68" s="12">
        <v>12</v>
      </c>
      <c r="F68" s="8">
        <v>1.1399999999999999</v>
      </c>
      <c r="G68" s="12">
        <v>7</v>
      </c>
      <c r="H68" s="8">
        <v>1.1299999999999999</v>
      </c>
      <c r="I68" s="12">
        <v>0</v>
      </c>
    </row>
    <row r="69" spans="2:9" ht="15" customHeight="1" x14ac:dyDescent="0.2">
      <c r="B69" t="s">
        <v>147</v>
      </c>
      <c r="C69" s="12">
        <v>19</v>
      </c>
      <c r="D69" s="8">
        <v>1.1299999999999999</v>
      </c>
      <c r="E69" s="12">
        <v>7</v>
      </c>
      <c r="F69" s="8">
        <v>0.66</v>
      </c>
      <c r="G69" s="12">
        <v>12</v>
      </c>
      <c r="H69" s="8">
        <v>1.94</v>
      </c>
      <c r="I69" s="12">
        <v>0</v>
      </c>
    </row>
    <row r="70" spans="2:9" ht="15" customHeight="1" x14ac:dyDescent="0.2">
      <c r="B70" t="s">
        <v>143</v>
      </c>
      <c r="C70" s="12">
        <v>19</v>
      </c>
      <c r="D70" s="8">
        <v>1.1299999999999999</v>
      </c>
      <c r="E70" s="12">
        <v>2</v>
      </c>
      <c r="F70" s="8">
        <v>0.19</v>
      </c>
      <c r="G70" s="12">
        <v>17</v>
      </c>
      <c r="H70" s="8">
        <v>2.75</v>
      </c>
      <c r="I70" s="12">
        <v>0</v>
      </c>
    </row>
    <row r="72" spans="2:9" ht="15" customHeight="1" x14ac:dyDescent="0.2">
      <c r="B72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20E3F-5D76-49D7-BF78-F6269D1383F9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121</v>
      </c>
      <c r="D6" s="8">
        <v>10.87</v>
      </c>
      <c r="E6" s="12">
        <v>32</v>
      </c>
      <c r="F6" s="8">
        <v>4.83</v>
      </c>
      <c r="G6" s="12">
        <v>89</v>
      </c>
      <c r="H6" s="8">
        <v>19.96</v>
      </c>
      <c r="I6" s="12">
        <v>0</v>
      </c>
    </row>
    <row r="7" spans="2:9" ht="15" customHeight="1" x14ac:dyDescent="0.2">
      <c r="B7" t="s">
        <v>43</v>
      </c>
      <c r="C7" s="12">
        <v>34</v>
      </c>
      <c r="D7" s="8">
        <v>3.05</v>
      </c>
      <c r="E7" s="12">
        <v>16</v>
      </c>
      <c r="F7" s="8">
        <v>2.41</v>
      </c>
      <c r="G7" s="12">
        <v>18</v>
      </c>
      <c r="H7" s="8">
        <v>4.04</v>
      </c>
      <c r="I7" s="12">
        <v>0</v>
      </c>
    </row>
    <row r="8" spans="2:9" ht="15" customHeight="1" x14ac:dyDescent="0.2">
      <c r="B8" t="s">
        <v>44</v>
      </c>
      <c r="C8" s="12">
        <v>2</v>
      </c>
      <c r="D8" s="8">
        <v>0.18</v>
      </c>
      <c r="E8" s="12">
        <v>0</v>
      </c>
      <c r="F8" s="8">
        <v>0</v>
      </c>
      <c r="G8" s="12">
        <v>2</v>
      </c>
      <c r="H8" s="8">
        <v>0.45</v>
      </c>
      <c r="I8" s="12">
        <v>0</v>
      </c>
    </row>
    <row r="9" spans="2:9" ht="15" customHeight="1" x14ac:dyDescent="0.2">
      <c r="B9" t="s">
        <v>45</v>
      </c>
      <c r="C9" s="12">
        <v>6</v>
      </c>
      <c r="D9" s="8">
        <v>0.54</v>
      </c>
      <c r="E9" s="12">
        <v>0</v>
      </c>
      <c r="F9" s="8">
        <v>0</v>
      </c>
      <c r="G9" s="12">
        <v>5</v>
      </c>
      <c r="H9" s="8">
        <v>1.1200000000000001</v>
      </c>
      <c r="I9" s="12">
        <v>0</v>
      </c>
    </row>
    <row r="10" spans="2:9" ht="15" customHeight="1" x14ac:dyDescent="0.2">
      <c r="B10" t="s">
        <v>46</v>
      </c>
      <c r="C10" s="12">
        <v>5</v>
      </c>
      <c r="D10" s="8">
        <v>0.45</v>
      </c>
      <c r="E10" s="12">
        <v>2</v>
      </c>
      <c r="F10" s="8">
        <v>0.3</v>
      </c>
      <c r="G10" s="12">
        <v>3</v>
      </c>
      <c r="H10" s="8">
        <v>0.67</v>
      </c>
      <c r="I10" s="12">
        <v>0</v>
      </c>
    </row>
    <row r="11" spans="2:9" ht="15" customHeight="1" x14ac:dyDescent="0.2">
      <c r="B11" t="s">
        <v>47</v>
      </c>
      <c r="C11" s="12">
        <v>197</v>
      </c>
      <c r="D11" s="8">
        <v>17.7</v>
      </c>
      <c r="E11" s="12">
        <v>93</v>
      </c>
      <c r="F11" s="8">
        <v>14.03</v>
      </c>
      <c r="G11" s="12">
        <v>104</v>
      </c>
      <c r="H11" s="8">
        <v>23.32</v>
      </c>
      <c r="I11" s="12">
        <v>0</v>
      </c>
    </row>
    <row r="12" spans="2:9" ht="15" customHeight="1" x14ac:dyDescent="0.2">
      <c r="B12" t="s">
        <v>48</v>
      </c>
      <c r="C12" s="12">
        <v>16</v>
      </c>
      <c r="D12" s="8">
        <v>1.44</v>
      </c>
      <c r="E12" s="12">
        <v>5</v>
      </c>
      <c r="F12" s="8">
        <v>0.75</v>
      </c>
      <c r="G12" s="12">
        <v>11</v>
      </c>
      <c r="H12" s="8">
        <v>2.4700000000000002</v>
      </c>
      <c r="I12" s="12">
        <v>0</v>
      </c>
    </row>
    <row r="13" spans="2:9" ht="15" customHeight="1" x14ac:dyDescent="0.2">
      <c r="B13" t="s">
        <v>49</v>
      </c>
      <c r="C13" s="12">
        <v>74</v>
      </c>
      <c r="D13" s="8">
        <v>6.65</v>
      </c>
      <c r="E13" s="12">
        <v>21</v>
      </c>
      <c r="F13" s="8">
        <v>3.17</v>
      </c>
      <c r="G13" s="12">
        <v>53</v>
      </c>
      <c r="H13" s="8">
        <v>11.88</v>
      </c>
      <c r="I13" s="12">
        <v>0</v>
      </c>
    </row>
    <row r="14" spans="2:9" ht="15" customHeight="1" x14ac:dyDescent="0.2">
      <c r="B14" t="s">
        <v>50</v>
      </c>
      <c r="C14" s="12">
        <v>46</v>
      </c>
      <c r="D14" s="8">
        <v>4.13</v>
      </c>
      <c r="E14" s="12">
        <v>21</v>
      </c>
      <c r="F14" s="8">
        <v>3.17</v>
      </c>
      <c r="G14" s="12">
        <v>24</v>
      </c>
      <c r="H14" s="8">
        <v>5.38</v>
      </c>
      <c r="I14" s="12">
        <v>0</v>
      </c>
    </row>
    <row r="15" spans="2:9" ht="15" customHeight="1" x14ac:dyDescent="0.2">
      <c r="B15" t="s">
        <v>51</v>
      </c>
      <c r="C15" s="12">
        <v>256</v>
      </c>
      <c r="D15" s="8">
        <v>23</v>
      </c>
      <c r="E15" s="12">
        <v>214</v>
      </c>
      <c r="F15" s="8">
        <v>32.28</v>
      </c>
      <c r="G15" s="12">
        <v>42</v>
      </c>
      <c r="H15" s="8">
        <v>9.42</v>
      </c>
      <c r="I15" s="12">
        <v>0</v>
      </c>
    </row>
    <row r="16" spans="2:9" ht="15" customHeight="1" x14ac:dyDescent="0.2">
      <c r="B16" t="s">
        <v>52</v>
      </c>
      <c r="C16" s="12">
        <v>196</v>
      </c>
      <c r="D16" s="8">
        <v>17.61</v>
      </c>
      <c r="E16" s="12">
        <v>160</v>
      </c>
      <c r="F16" s="8">
        <v>24.13</v>
      </c>
      <c r="G16" s="12">
        <v>35</v>
      </c>
      <c r="H16" s="8">
        <v>7.85</v>
      </c>
      <c r="I16" s="12">
        <v>0</v>
      </c>
    </row>
    <row r="17" spans="2:9" ht="15" customHeight="1" x14ac:dyDescent="0.2">
      <c r="B17" t="s">
        <v>53</v>
      </c>
      <c r="C17" s="12">
        <v>59</v>
      </c>
      <c r="D17" s="8">
        <v>5.3</v>
      </c>
      <c r="E17" s="12">
        <v>47</v>
      </c>
      <c r="F17" s="8">
        <v>7.09</v>
      </c>
      <c r="G17" s="12">
        <v>12</v>
      </c>
      <c r="H17" s="8">
        <v>2.69</v>
      </c>
      <c r="I17" s="12">
        <v>0</v>
      </c>
    </row>
    <row r="18" spans="2:9" ht="15" customHeight="1" x14ac:dyDescent="0.2">
      <c r="B18" t="s">
        <v>54</v>
      </c>
      <c r="C18" s="12">
        <v>54</v>
      </c>
      <c r="D18" s="8">
        <v>4.8499999999999996</v>
      </c>
      <c r="E18" s="12">
        <v>30</v>
      </c>
      <c r="F18" s="8">
        <v>4.5199999999999996</v>
      </c>
      <c r="G18" s="12">
        <v>23</v>
      </c>
      <c r="H18" s="8">
        <v>5.16</v>
      </c>
      <c r="I18" s="12">
        <v>1</v>
      </c>
    </row>
    <row r="19" spans="2:9" ht="15" customHeight="1" x14ac:dyDescent="0.2">
      <c r="B19" t="s">
        <v>55</v>
      </c>
      <c r="C19" s="12">
        <v>47</v>
      </c>
      <c r="D19" s="8">
        <v>4.22</v>
      </c>
      <c r="E19" s="12">
        <v>22</v>
      </c>
      <c r="F19" s="8">
        <v>3.32</v>
      </c>
      <c r="G19" s="12">
        <v>25</v>
      </c>
      <c r="H19" s="8">
        <v>5.61</v>
      </c>
      <c r="I19" s="12">
        <v>0</v>
      </c>
    </row>
    <row r="20" spans="2:9" ht="15" customHeight="1" x14ac:dyDescent="0.2">
      <c r="B20" s="9" t="s">
        <v>254</v>
      </c>
      <c r="C20" s="12">
        <f>SUM(LTBL_02207[総数／事業所数])</f>
        <v>1113</v>
      </c>
      <c r="E20" s="12">
        <f>SUBTOTAL(109,LTBL_02207[個人／事業所数])</f>
        <v>663</v>
      </c>
      <c r="G20" s="12">
        <f>SUBTOTAL(109,LTBL_02207[法人／事業所数])</f>
        <v>446</v>
      </c>
      <c r="I20" s="12">
        <f>SUBTOTAL(109,LTBL_02207[法人以外の団体／事業所数])</f>
        <v>1</v>
      </c>
    </row>
    <row r="21" spans="2:9" ht="15" customHeight="1" x14ac:dyDescent="0.2">
      <c r="E21" s="11">
        <f>LTBL_02207[[#Totals],[個人／事業所数]]/LTBL_02207[[#Totals],[総数／事業所数]]</f>
        <v>0.59568733153638809</v>
      </c>
      <c r="G21" s="11">
        <f>LTBL_02207[[#Totals],[法人／事業所数]]/LTBL_02207[[#Totals],[総数／事業所数]]</f>
        <v>0.40071877807726863</v>
      </c>
      <c r="I21" s="11">
        <f>LTBL_02207[[#Totals],[法人以外の団体／事業所数]]/LTBL_02207[[#Totals],[総数／事業所数]]</f>
        <v>8.9847259658580418E-4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241</v>
      </c>
      <c r="D24" s="8">
        <v>21.65</v>
      </c>
      <c r="E24" s="12">
        <v>210</v>
      </c>
      <c r="F24" s="8">
        <v>31.67</v>
      </c>
      <c r="G24" s="12">
        <v>31</v>
      </c>
      <c r="H24" s="8">
        <v>6.95</v>
      </c>
      <c r="I24" s="12">
        <v>0</v>
      </c>
    </row>
    <row r="25" spans="2:9" ht="15" customHeight="1" x14ac:dyDescent="0.2">
      <c r="B25" t="s">
        <v>78</v>
      </c>
      <c r="C25" s="12">
        <v>168</v>
      </c>
      <c r="D25" s="8">
        <v>15.09</v>
      </c>
      <c r="E25" s="12">
        <v>149</v>
      </c>
      <c r="F25" s="8">
        <v>22.47</v>
      </c>
      <c r="G25" s="12">
        <v>19</v>
      </c>
      <c r="H25" s="8">
        <v>4.26</v>
      </c>
      <c r="I25" s="12">
        <v>0</v>
      </c>
    </row>
    <row r="26" spans="2:9" ht="15" customHeight="1" x14ac:dyDescent="0.2">
      <c r="B26" t="s">
        <v>73</v>
      </c>
      <c r="C26" s="12">
        <v>63</v>
      </c>
      <c r="D26" s="8">
        <v>5.66</v>
      </c>
      <c r="E26" s="12">
        <v>31</v>
      </c>
      <c r="F26" s="8">
        <v>4.68</v>
      </c>
      <c r="G26" s="12">
        <v>32</v>
      </c>
      <c r="H26" s="8">
        <v>7.17</v>
      </c>
      <c r="I26" s="12">
        <v>0</v>
      </c>
    </row>
    <row r="27" spans="2:9" ht="15" customHeight="1" x14ac:dyDescent="0.2">
      <c r="B27" t="s">
        <v>64</v>
      </c>
      <c r="C27" s="12">
        <v>62</v>
      </c>
      <c r="D27" s="8">
        <v>5.57</v>
      </c>
      <c r="E27" s="12">
        <v>13</v>
      </c>
      <c r="F27" s="8">
        <v>1.96</v>
      </c>
      <c r="G27" s="12">
        <v>49</v>
      </c>
      <c r="H27" s="8">
        <v>10.99</v>
      </c>
      <c r="I27" s="12">
        <v>0</v>
      </c>
    </row>
    <row r="28" spans="2:9" ht="15" customHeight="1" x14ac:dyDescent="0.2">
      <c r="B28" t="s">
        <v>74</v>
      </c>
      <c r="C28" s="12">
        <v>60</v>
      </c>
      <c r="D28" s="8">
        <v>5.39</v>
      </c>
      <c r="E28" s="12">
        <v>18</v>
      </c>
      <c r="F28" s="8">
        <v>2.71</v>
      </c>
      <c r="G28" s="12">
        <v>42</v>
      </c>
      <c r="H28" s="8">
        <v>9.42</v>
      </c>
      <c r="I28" s="12">
        <v>0</v>
      </c>
    </row>
    <row r="29" spans="2:9" ht="15" customHeight="1" x14ac:dyDescent="0.2">
      <c r="B29" t="s">
        <v>80</v>
      </c>
      <c r="C29" s="12">
        <v>59</v>
      </c>
      <c r="D29" s="8">
        <v>5.3</v>
      </c>
      <c r="E29" s="12">
        <v>47</v>
      </c>
      <c r="F29" s="8">
        <v>7.09</v>
      </c>
      <c r="G29" s="12">
        <v>12</v>
      </c>
      <c r="H29" s="8">
        <v>2.69</v>
      </c>
      <c r="I29" s="12">
        <v>0</v>
      </c>
    </row>
    <row r="30" spans="2:9" ht="15" customHeight="1" x14ac:dyDescent="0.2">
      <c r="B30" t="s">
        <v>71</v>
      </c>
      <c r="C30" s="12">
        <v>46</v>
      </c>
      <c r="D30" s="8">
        <v>4.13</v>
      </c>
      <c r="E30" s="12">
        <v>30</v>
      </c>
      <c r="F30" s="8">
        <v>4.5199999999999996</v>
      </c>
      <c r="G30" s="12">
        <v>16</v>
      </c>
      <c r="H30" s="8">
        <v>3.59</v>
      </c>
      <c r="I30" s="12">
        <v>0</v>
      </c>
    </row>
    <row r="31" spans="2:9" ht="15" customHeight="1" x14ac:dyDescent="0.2">
      <c r="B31" t="s">
        <v>81</v>
      </c>
      <c r="C31" s="12">
        <v>33</v>
      </c>
      <c r="D31" s="8">
        <v>2.96</v>
      </c>
      <c r="E31" s="12">
        <v>30</v>
      </c>
      <c r="F31" s="8">
        <v>4.5199999999999996</v>
      </c>
      <c r="G31" s="12">
        <v>3</v>
      </c>
      <c r="H31" s="8">
        <v>0.67</v>
      </c>
      <c r="I31" s="12">
        <v>0</v>
      </c>
    </row>
    <row r="32" spans="2:9" ht="15" customHeight="1" x14ac:dyDescent="0.2">
      <c r="B32" t="s">
        <v>65</v>
      </c>
      <c r="C32" s="12">
        <v>31</v>
      </c>
      <c r="D32" s="8">
        <v>2.79</v>
      </c>
      <c r="E32" s="12">
        <v>12</v>
      </c>
      <c r="F32" s="8">
        <v>1.81</v>
      </c>
      <c r="G32" s="12">
        <v>19</v>
      </c>
      <c r="H32" s="8">
        <v>4.26</v>
      </c>
      <c r="I32" s="12">
        <v>0</v>
      </c>
    </row>
    <row r="33" spans="2:9" ht="15" customHeight="1" x14ac:dyDescent="0.2">
      <c r="B33" t="s">
        <v>66</v>
      </c>
      <c r="C33" s="12">
        <v>28</v>
      </c>
      <c r="D33" s="8">
        <v>2.52</v>
      </c>
      <c r="E33" s="12">
        <v>7</v>
      </c>
      <c r="F33" s="8">
        <v>1.06</v>
      </c>
      <c r="G33" s="12">
        <v>21</v>
      </c>
      <c r="H33" s="8">
        <v>4.71</v>
      </c>
      <c r="I33" s="12">
        <v>0</v>
      </c>
    </row>
    <row r="34" spans="2:9" ht="15" customHeight="1" x14ac:dyDescent="0.2">
      <c r="B34" t="s">
        <v>76</v>
      </c>
      <c r="C34" s="12">
        <v>27</v>
      </c>
      <c r="D34" s="8">
        <v>2.4300000000000002</v>
      </c>
      <c r="E34" s="12">
        <v>9</v>
      </c>
      <c r="F34" s="8">
        <v>1.36</v>
      </c>
      <c r="G34" s="12">
        <v>17</v>
      </c>
      <c r="H34" s="8">
        <v>3.81</v>
      </c>
      <c r="I34" s="12">
        <v>0</v>
      </c>
    </row>
    <row r="35" spans="2:9" ht="15" customHeight="1" x14ac:dyDescent="0.2">
      <c r="B35" t="s">
        <v>83</v>
      </c>
      <c r="C35" s="12">
        <v>26</v>
      </c>
      <c r="D35" s="8">
        <v>2.34</v>
      </c>
      <c r="E35" s="12">
        <v>15</v>
      </c>
      <c r="F35" s="8">
        <v>2.2599999999999998</v>
      </c>
      <c r="G35" s="12">
        <v>11</v>
      </c>
      <c r="H35" s="8">
        <v>2.4700000000000002</v>
      </c>
      <c r="I35" s="12">
        <v>0</v>
      </c>
    </row>
    <row r="36" spans="2:9" ht="15" customHeight="1" x14ac:dyDescent="0.2">
      <c r="B36" t="s">
        <v>70</v>
      </c>
      <c r="C36" s="12">
        <v>25</v>
      </c>
      <c r="D36" s="8">
        <v>2.25</v>
      </c>
      <c r="E36" s="12">
        <v>13</v>
      </c>
      <c r="F36" s="8">
        <v>1.96</v>
      </c>
      <c r="G36" s="12">
        <v>12</v>
      </c>
      <c r="H36" s="8">
        <v>2.69</v>
      </c>
      <c r="I36" s="12">
        <v>0</v>
      </c>
    </row>
    <row r="37" spans="2:9" ht="15" customHeight="1" x14ac:dyDescent="0.2">
      <c r="B37" t="s">
        <v>72</v>
      </c>
      <c r="C37" s="12">
        <v>21</v>
      </c>
      <c r="D37" s="8">
        <v>1.89</v>
      </c>
      <c r="E37" s="12">
        <v>13</v>
      </c>
      <c r="F37" s="8">
        <v>1.96</v>
      </c>
      <c r="G37" s="12">
        <v>8</v>
      </c>
      <c r="H37" s="8">
        <v>1.79</v>
      </c>
      <c r="I37" s="12">
        <v>0</v>
      </c>
    </row>
    <row r="38" spans="2:9" ht="15" customHeight="1" x14ac:dyDescent="0.2">
      <c r="B38" t="s">
        <v>82</v>
      </c>
      <c r="C38" s="12">
        <v>21</v>
      </c>
      <c r="D38" s="8">
        <v>1.89</v>
      </c>
      <c r="E38" s="12">
        <v>0</v>
      </c>
      <c r="F38" s="8">
        <v>0</v>
      </c>
      <c r="G38" s="12">
        <v>20</v>
      </c>
      <c r="H38" s="8">
        <v>4.4800000000000004</v>
      </c>
      <c r="I38" s="12">
        <v>1</v>
      </c>
    </row>
    <row r="39" spans="2:9" ht="15" customHeight="1" x14ac:dyDescent="0.2">
      <c r="B39" t="s">
        <v>79</v>
      </c>
      <c r="C39" s="12">
        <v>20</v>
      </c>
      <c r="D39" s="8">
        <v>1.8</v>
      </c>
      <c r="E39" s="12">
        <v>10</v>
      </c>
      <c r="F39" s="8">
        <v>1.51</v>
      </c>
      <c r="G39" s="12">
        <v>9</v>
      </c>
      <c r="H39" s="8">
        <v>2.02</v>
      </c>
      <c r="I39" s="12">
        <v>0</v>
      </c>
    </row>
    <row r="40" spans="2:9" ht="15" customHeight="1" x14ac:dyDescent="0.2">
      <c r="B40" t="s">
        <v>75</v>
      </c>
      <c r="C40" s="12">
        <v>17</v>
      </c>
      <c r="D40" s="8">
        <v>1.53</v>
      </c>
      <c r="E40" s="12">
        <v>12</v>
      </c>
      <c r="F40" s="8">
        <v>1.81</v>
      </c>
      <c r="G40" s="12">
        <v>5</v>
      </c>
      <c r="H40" s="8">
        <v>1.1200000000000001</v>
      </c>
      <c r="I40" s="12">
        <v>0</v>
      </c>
    </row>
    <row r="41" spans="2:9" ht="15" customHeight="1" x14ac:dyDescent="0.2">
      <c r="B41" t="s">
        <v>87</v>
      </c>
      <c r="C41" s="12">
        <v>16</v>
      </c>
      <c r="D41" s="8">
        <v>1.44</v>
      </c>
      <c r="E41" s="12">
        <v>5</v>
      </c>
      <c r="F41" s="8">
        <v>0.75</v>
      </c>
      <c r="G41" s="12">
        <v>11</v>
      </c>
      <c r="H41" s="8">
        <v>2.4700000000000002</v>
      </c>
      <c r="I41" s="12">
        <v>0</v>
      </c>
    </row>
    <row r="42" spans="2:9" ht="15" customHeight="1" x14ac:dyDescent="0.2">
      <c r="B42" t="s">
        <v>68</v>
      </c>
      <c r="C42" s="12">
        <v>12</v>
      </c>
      <c r="D42" s="8">
        <v>1.08</v>
      </c>
      <c r="E42" s="12">
        <v>0</v>
      </c>
      <c r="F42" s="8">
        <v>0</v>
      </c>
      <c r="G42" s="12">
        <v>12</v>
      </c>
      <c r="H42" s="8">
        <v>2.69</v>
      </c>
      <c r="I42" s="12">
        <v>0</v>
      </c>
    </row>
    <row r="43" spans="2:9" ht="15" customHeight="1" x14ac:dyDescent="0.2">
      <c r="B43" t="s">
        <v>90</v>
      </c>
      <c r="C43" s="12">
        <v>11</v>
      </c>
      <c r="D43" s="8">
        <v>0.99</v>
      </c>
      <c r="E43" s="12">
        <v>2</v>
      </c>
      <c r="F43" s="8">
        <v>0.3</v>
      </c>
      <c r="G43" s="12">
        <v>9</v>
      </c>
      <c r="H43" s="8">
        <v>2.02</v>
      </c>
      <c r="I43" s="12">
        <v>0</v>
      </c>
    </row>
    <row r="44" spans="2:9" ht="15" customHeight="1" x14ac:dyDescent="0.2">
      <c r="B44" t="s">
        <v>91</v>
      </c>
      <c r="C44" s="12">
        <v>11</v>
      </c>
      <c r="D44" s="8">
        <v>0.99</v>
      </c>
      <c r="E44" s="12">
        <v>3</v>
      </c>
      <c r="F44" s="8">
        <v>0.45</v>
      </c>
      <c r="G44" s="12">
        <v>8</v>
      </c>
      <c r="H44" s="8">
        <v>1.79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134</v>
      </c>
      <c r="C48" s="12">
        <v>116</v>
      </c>
      <c r="D48" s="8">
        <v>10.42</v>
      </c>
      <c r="E48" s="12">
        <v>110</v>
      </c>
      <c r="F48" s="8">
        <v>16.59</v>
      </c>
      <c r="G48" s="12">
        <v>6</v>
      </c>
      <c r="H48" s="8">
        <v>1.35</v>
      </c>
      <c r="I48" s="12">
        <v>0</v>
      </c>
    </row>
    <row r="49" spans="2:9" ht="15" customHeight="1" x14ac:dyDescent="0.2">
      <c r="B49" t="s">
        <v>137</v>
      </c>
      <c r="C49" s="12">
        <v>89</v>
      </c>
      <c r="D49" s="8">
        <v>8</v>
      </c>
      <c r="E49" s="12">
        <v>80</v>
      </c>
      <c r="F49" s="8">
        <v>12.07</v>
      </c>
      <c r="G49" s="12">
        <v>9</v>
      </c>
      <c r="H49" s="8">
        <v>2.02</v>
      </c>
      <c r="I49" s="12">
        <v>0</v>
      </c>
    </row>
    <row r="50" spans="2:9" ht="15" customHeight="1" x14ac:dyDescent="0.2">
      <c r="B50" t="s">
        <v>136</v>
      </c>
      <c r="C50" s="12">
        <v>51</v>
      </c>
      <c r="D50" s="8">
        <v>4.58</v>
      </c>
      <c r="E50" s="12">
        <v>50</v>
      </c>
      <c r="F50" s="8">
        <v>7.54</v>
      </c>
      <c r="G50" s="12">
        <v>1</v>
      </c>
      <c r="H50" s="8">
        <v>0.22</v>
      </c>
      <c r="I50" s="12">
        <v>0</v>
      </c>
    </row>
    <row r="51" spans="2:9" ht="15" customHeight="1" x14ac:dyDescent="0.2">
      <c r="B51" t="s">
        <v>130</v>
      </c>
      <c r="C51" s="12">
        <v>45</v>
      </c>
      <c r="D51" s="8">
        <v>4.04</v>
      </c>
      <c r="E51" s="12">
        <v>14</v>
      </c>
      <c r="F51" s="8">
        <v>2.11</v>
      </c>
      <c r="G51" s="12">
        <v>31</v>
      </c>
      <c r="H51" s="8">
        <v>6.95</v>
      </c>
      <c r="I51" s="12">
        <v>0</v>
      </c>
    </row>
    <row r="52" spans="2:9" ht="15" customHeight="1" x14ac:dyDescent="0.2">
      <c r="B52" t="s">
        <v>133</v>
      </c>
      <c r="C52" s="12">
        <v>45</v>
      </c>
      <c r="D52" s="8">
        <v>4.04</v>
      </c>
      <c r="E52" s="12">
        <v>38</v>
      </c>
      <c r="F52" s="8">
        <v>5.73</v>
      </c>
      <c r="G52" s="12">
        <v>7</v>
      </c>
      <c r="H52" s="8">
        <v>1.57</v>
      </c>
      <c r="I52" s="12">
        <v>0</v>
      </c>
    </row>
    <row r="53" spans="2:9" ht="15" customHeight="1" x14ac:dyDescent="0.2">
      <c r="B53" t="s">
        <v>138</v>
      </c>
      <c r="C53" s="12">
        <v>38</v>
      </c>
      <c r="D53" s="8">
        <v>3.41</v>
      </c>
      <c r="E53" s="12">
        <v>31</v>
      </c>
      <c r="F53" s="8">
        <v>4.68</v>
      </c>
      <c r="G53" s="12">
        <v>7</v>
      </c>
      <c r="H53" s="8">
        <v>1.57</v>
      </c>
      <c r="I53" s="12">
        <v>0</v>
      </c>
    </row>
    <row r="54" spans="2:9" ht="15" customHeight="1" x14ac:dyDescent="0.2">
      <c r="B54" t="s">
        <v>132</v>
      </c>
      <c r="C54" s="12">
        <v>35</v>
      </c>
      <c r="D54" s="8">
        <v>3.14</v>
      </c>
      <c r="E54" s="12">
        <v>29</v>
      </c>
      <c r="F54" s="8">
        <v>4.37</v>
      </c>
      <c r="G54" s="12">
        <v>6</v>
      </c>
      <c r="H54" s="8">
        <v>1.35</v>
      </c>
      <c r="I54" s="12">
        <v>0</v>
      </c>
    </row>
    <row r="55" spans="2:9" ht="15" customHeight="1" x14ac:dyDescent="0.2">
      <c r="B55" t="s">
        <v>139</v>
      </c>
      <c r="C55" s="12">
        <v>28</v>
      </c>
      <c r="D55" s="8">
        <v>2.52</v>
      </c>
      <c r="E55" s="12">
        <v>26</v>
      </c>
      <c r="F55" s="8">
        <v>3.92</v>
      </c>
      <c r="G55" s="12">
        <v>2</v>
      </c>
      <c r="H55" s="8">
        <v>0.45</v>
      </c>
      <c r="I55" s="12">
        <v>0</v>
      </c>
    </row>
    <row r="56" spans="2:9" ht="15" customHeight="1" x14ac:dyDescent="0.2">
      <c r="B56" t="s">
        <v>140</v>
      </c>
      <c r="C56" s="12">
        <v>26</v>
      </c>
      <c r="D56" s="8">
        <v>2.34</v>
      </c>
      <c r="E56" s="12">
        <v>15</v>
      </c>
      <c r="F56" s="8">
        <v>2.2599999999999998</v>
      </c>
      <c r="G56" s="12">
        <v>11</v>
      </c>
      <c r="H56" s="8">
        <v>2.4700000000000002</v>
      </c>
      <c r="I56" s="12">
        <v>0</v>
      </c>
    </row>
    <row r="57" spans="2:9" ht="15" customHeight="1" x14ac:dyDescent="0.2">
      <c r="B57" t="s">
        <v>122</v>
      </c>
      <c r="C57" s="12">
        <v>25</v>
      </c>
      <c r="D57" s="8">
        <v>2.25</v>
      </c>
      <c r="E57" s="12">
        <v>10</v>
      </c>
      <c r="F57" s="8">
        <v>1.51</v>
      </c>
      <c r="G57" s="12">
        <v>15</v>
      </c>
      <c r="H57" s="8">
        <v>3.36</v>
      </c>
      <c r="I57" s="12">
        <v>0</v>
      </c>
    </row>
    <row r="58" spans="2:9" ht="15" customHeight="1" x14ac:dyDescent="0.2">
      <c r="B58" t="s">
        <v>129</v>
      </c>
      <c r="C58" s="12">
        <v>23</v>
      </c>
      <c r="D58" s="8">
        <v>2.0699999999999998</v>
      </c>
      <c r="E58" s="12">
        <v>17</v>
      </c>
      <c r="F58" s="8">
        <v>2.56</v>
      </c>
      <c r="G58" s="12">
        <v>6</v>
      </c>
      <c r="H58" s="8">
        <v>1.35</v>
      </c>
      <c r="I58" s="12">
        <v>0</v>
      </c>
    </row>
    <row r="59" spans="2:9" ht="15" customHeight="1" x14ac:dyDescent="0.2">
      <c r="B59" t="s">
        <v>144</v>
      </c>
      <c r="C59" s="12">
        <v>19</v>
      </c>
      <c r="D59" s="8">
        <v>1.71</v>
      </c>
      <c r="E59" s="12">
        <v>6</v>
      </c>
      <c r="F59" s="8">
        <v>0.9</v>
      </c>
      <c r="G59" s="12">
        <v>12</v>
      </c>
      <c r="H59" s="8">
        <v>2.69</v>
      </c>
      <c r="I59" s="12">
        <v>0</v>
      </c>
    </row>
    <row r="60" spans="2:9" ht="15" customHeight="1" x14ac:dyDescent="0.2">
      <c r="B60" t="s">
        <v>131</v>
      </c>
      <c r="C60" s="12">
        <v>19</v>
      </c>
      <c r="D60" s="8">
        <v>1.71</v>
      </c>
      <c r="E60" s="12">
        <v>16</v>
      </c>
      <c r="F60" s="8">
        <v>2.41</v>
      </c>
      <c r="G60" s="12">
        <v>3</v>
      </c>
      <c r="H60" s="8">
        <v>0.67</v>
      </c>
      <c r="I60" s="12">
        <v>0</v>
      </c>
    </row>
    <row r="61" spans="2:9" ht="15" customHeight="1" x14ac:dyDescent="0.2">
      <c r="B61" t="s">
        <v>121</v>
      </c>
      <c r="C61" s="12">
        <v>17</v>
      </c>
      <c r="D61" s="8">
        <v>1.53</v>
      </c>
      <c r="E61" s="12">
        <v>3</v>
      </c>
      <c r="F61" s="8">
        <v>0.45</v>
      </c>
      <c r="G61" s="12">
        <v>14</v>
      </c>
      <c r="H61" s="8">
        <v>3.14</v>
      </c>
      <c r="I61" s="12">
        <v>0</v>
      </c>
    </row>
    <row r="62" spans="2:9" ht="15" customHeight="1" x14ac:dyDescent="0.2">
      <c r="B62" t="s">
        <v>153</v>
      </c>
      <c r="C62" s="12">
        <v>17</v>
      </c>
      <c r="D62" s="8">
        <v>1.53</v>
      </c>
      <c r="E62" s="12">
        <v>14</v>
      </c>
      <c r="F62" s="8">
        <v>2.11</v>
      </c>
      <c r="G62" s="12">
        <v>3</v>
      </c>
      <c r="H62" s="8">
        <v>0.67</v>
      </c>
      <c r="I62" s="12">
        <v>0</v>
      </c>
    </row>
    <row r="63" spans="2:9" ht="15" customHeight="1" x14ac:dyDescent="0.2">
      <c r="B63" t="s">
        <v>135</v>
      </c>
      <c r="C63" s="12">
        <v>16</v>
      </c>
      <c r="D63" s="8">
        <v>1.44</v>
      </c>
      <c r="E63" s="12">
        <v>8</v>
      </c>
      <c r="F63" s="8">
        <v>1.21</v>
      </c>
      <c r="G63" s="12">
        <v>8</v>
      </c>
      <c r="H63" s="8">
        <v>1.79</v>
      </c>
      <c r="I63" s="12">
        <v>0</v>
      </c>
    </row>
    <row r="64" spans="2:9" ht="15" customHeight="1" x14ac:dyDescent="0.2">
      <c r="B64" t="s">
        <v>123</v>
      </c>
      <c r="C64" s="12">
        <v>15</v>
      </c>
      <c r="D64" s="8">
        <v>1.35</v>
      </c>
      <c r="E64" s="12">
        <v>6</v>
      </c>
      <c r="F64" s="8">
        <v>0.9</v>
      </c>
      <c r="G64" s="12">
        <v>9</v>
      </c>
      <c r="H64" s="8">
        <v>2.02</v>
      </c>
      <c r="I64" s="12">
        <v>0</v>
      </c>
    </row>
    <row r="65" spans="2:9" ht="15" customHeight="1" x14ac:dyDescent="0.2">
      <c r="B65" t="s">
        <v>147</v>
      </c>
      <c r="C65" s="12">
        <v>15</v>
      </c>
      <c r="D65" s="8">
        <v>1.35</v>
      </c>
      <c r="E65" s="12">
        <v>5</v>
      </c>
      <c r="F65" s="8">
        <v>0.75</v>
      </c>
      <c r="G65" s="12">
        <v>10</v>
      </c>
      <c r="H65" s="8">
        <v>2.2400000000000002</v>
      </c>
      <c r="I65" s="12">
        <v>0</v>
      </c>
    </row>
    <row r="66" spans="2:9" ht="15" customHeight="1" x14ac:dyDescent="0.2">
      <c r="B66" t="s">
        <v>124</v>
      </c>
      <c r="C66" s="12">
        <v>14</v>
      </c>
      <c r="D66" s="8">
        <v>1.26</v>
      </c>
      <c r="E66" s="12">
        <v>8</v>
      </c>
      <c r="F66" s="8">
        <v>1.21</v>
      </c>
      <c r="G66" s="12">
        <v>6</v>
      </c>
      <c r="H66" s="8">
        <v>1.35</v>
      </c>
      <c r="I66" s="12">
        <v>0</v>
      </c>
    </row>
    <row r="67" spans="2:9" ht="15" customHeight="1" x14ac:dyDescent="0.2">
      <c r="B67" t="s">
        <v>125</v>
      </c>
      <c r="C67" s="12">
        <v>14</v>
      </c>
      <c r="D67" s="8">
        <v>1.26</v>
      </c>
      <c r="E67" s="12">
        <v>9</v>
      </c>
      <c r="F67" s="8">
        <v>1.36</v>
      </c>
      <c r="G67" s="12">
        <v>5</v>
      </c>
      <c r="H67" s="8">
        <v>1.1200000000000001</v>
      </c>
      <c r="I67" s="12">
        <v>0</v>
      </c>
    </row>
    <row r="68" spans="2:9" ht="15" customHeight="1" x14ac:dyDescent="0.2">
      <c r="B68" t="s">
        <v>126</v>
      </c>
      <c r="C68" s="12">
        <v>14</v>
      </c>
      <c r="D68" s="8">
        <v>1.26</v>
      </c>
      <c r="E68" s="12">
        <v>7</v>
      </c>
      <c r="F68" s="8">
        <v>1.06</v>
      </c>
      <c r="G68" s="12">
        <v>7</v>
      </c>
      <c r="H68" s="8">
        <v>1.57</v>
      </c>
      <c r="I68" s="12">
        <v>0</v>
      </c>
    </row>
    <row r="70" spans="2:9" ht="15" customHeight="1" x14ac:dyDescent="0.2">
      <c r="B70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5621-A56D-4CFE-9A96-EB2765ED2F2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179</v>
      </c>
      <c r="D6" s="8">
        <v>11.48</v>
      </c>
      <c r="E6" s="12">
        <v>106</v>
      </c>
      <c r="F6" s="8">
        <v>10.28</v>
      </c>
      <c r="G6" s="12">
        <v>73</v>
      </c>
      <c r="H6" s="8">
        <v>14.2</v>
      </c>
      <c r="I6" s="12">
        <v>0</v>
      </c>
    </row>
    <row r="7" spans="2:9" ht="15" customHeight="1" x14ac:dyDescent="0.2">
      <c r="B7" t="s">
        <v>43</v>
      </c>
      <c r="C7" s="12">
        <v>74</v>
      </c>
      <c r="D7" s="8">
        <v>4.75</v>
      </c>
      <c r="E7" s="12">
        <v>42</v>
      </c>
      <c r="F7" s="8">
        <v>4.07</v>
      </c>
      <c r="G7" s="12">
        <v>32</v>
      </c>
      <c r="H7" s="8">
        <v>6.23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19</v>
      </c>
      <c r="D9" s="8">
        <v>1.22</v>
      </c>
      <c r="E9" s="12">
        <v>3</v>
      </c>
      <c r="F9" s="8">
        <v>0.28999999999999998</v>
      </c>
      <c r="G9" s="12">
        <v>16</v>
      </c>
      <c r="H9" s="8">
        <v>3.11</v>
      </c>
      <c r="I9" s="12">
        <v>0</v>
      </c>
    </row>
    <row r="10" spans="2:9" ht="15" customHeight="1" x14ac:dyDescent="0.2">
      <c r="B10" t="s">
        <v>46</v>
      </c>
      <c r="C10" s="12">
        <v>12</v>
      </c>
      <c r="D10" s="8">
        <v>0.77</v>
      </c>
      <c r="E10" s="12">
        <v>3</v>
      </c>
      <c r="F10" s="8">
        <v>0.28999999999999998</v>
      </c>
      <c r="G10" s="12">
        <v>9</v>
      </c>
      <c r="H10" s="8">
        <v>1.75</v>
      </c>
      <c r="I10" s="12">
        <v>0</v>
      </c>
    </row>
    <row r="11" spans="2:9" ht="15" customHeight="1" x14ac:dyDescent="0.2">
      <c r="B11" t="s">
        <v>47</v>
      </c>
      <c r="C11" s="12">
        <v>378</v>
      </c>
      <c r="D11" s="8">
        <v>24.25</v>
      </c>
      <c r="E11" s="12">
        <v>198</v>
      </c>
      <c r="F11" s="8">
        <v>19.2</v>
      </c>
      <c r="G11" s="12">
        <v>180</v>
      </c>
      <c r="H11" s="8">
        <v>35.020000000000003</v>
      </c>
      <c r="I11" s="12">
        <v>0</v>
      </c>
    </row>
    <row r="12" spans="2:9" ht="15" customHeight="1" x14ac:dyDescent="0.2">
      <c r="B12" t="s">
        <v>48</v>
      </c>
      <c r="C12" s="12">
        <v>19</v>
      </c>
      <c r="D12" s="8">
        <v>1.22</v>
      </c>
      <c r="E12" s="12">
        <v>6</v>
      </c>
      <c r="F12" s="8">
        <v>0.57999999999999996</v>
      </c>
      <c r="G12" s="12">
        <v>13</v>
      </c>
      <c r="H12" s="8">
        <v>2.5299999999999998</v>
      </c>
      <c r="I12" s="12">
        <v>0</v>
      </c>
    </row>
    <row r="13" spans="2:9" ht="15" customHeight="1" x14ac:dyDescent="0.2">
      <c r="B13" t="s">
        <v>49</v>
      </c>
      <c r="C13" s="12">
        <v>96</v>
      </c>
      <c r="D13" s="8">
        <v>6.16</v>
      </c>
      <c r="E13" s="12">
        <v>43</v>
      </c>
      <c r="F13" s="8">
        <v>4.17</v>
      </c>
      <c r="G13" s="12">
        <v>53</v>
      </c>
      <c r="H13" s="8">
        <v>10.31</v>
      </c>
      <c r="I13" s="12">
        <v>0</v>
      </c>
    </row>
    <row r="14" spans="2:9" ht="15" customHeight="1" x14ac:dyDescent="0.2">
      <c r="B14" t="s">
        <v>50</v>
      </c>
      <c r="C14" s="12">
        <v>48</v>
      </c>
      <c r="D14" s="8">
        <v>3.08</v>
      </c>
      <c r="E14" s="12">
        <v>33</v>
      </c>
      <c r="F14" s="8">
        <v>3.2</v>
      </c>
      <c r="G14" s="12">
        <v>15</v>
      </c>
      <c r="H14" s="8">
        <v>2.92</v>
      </c>
      <c r="I14" s="12">
        <v>0</v>
      </c>
    </row>
    <row r="15" spans="2:9" ht="15" customHeight="1" x14ac:dyDescent="0.2">
      <c r="B15" t="s">
        <v>51</v>
      </c>
      <c r="C15" s="12">
        <v>276</v>
      </c>
      <c r="D15" s="8">
        <v>17.7</v>
      </c>
      <c r="E15" s="12">
        <v>251</v>
      </c>
      <c r="F15" s="8">
        <v>24.35</v>
      </c>
      <c r="G15" s="12">
        <v>25</v>
      </c>
      <c r="H15" s="8">
        <v>4.8600000000000003</v>
      </c>
      <c r="I15" s="12">
        <v>0</v>
      </c>
    </row>
    <row r="16" spans="2:9" ht="15" customHeight="1" x14ac:dyDescent="0.2">
      <c r="B16" t="s">
        <v>52</v>
      </c>
      <c r="C16" s="12">
        <v>258</v>
      </c>
      <c r="D16" s="8">
        <v>16.55</v>
      </c>
      <c r="E16" s="12">
        <v>219</v>
      </c>
      <c r="F16" s="8">
        <v>21.24</v>
      </c>
      <c r="G16" s="12">
        <v>35</v>
      </c>
      <c r="H16" s="8">
        <v>6.81</v>
      </c>
      <c r="I16" s="12">
        <v>0</v>
      </c>
    </row>
    <row r="17" spans="2:9" ht="15" customHeight="1" x14ac:dyDescent="0.2">
      <c r="B17" t="s">
        <v>53</v>
      </c>
      <c r="C17" s="12">
        <v>74</v>
      </c>
      <c r="D17" s="8">
        <v>4.75</v>
      </c>
      <c r="E17" s="12">
        <v>62</v>
      </c>
      <c r="F17" s="8">
        <v>6.01</v>
      </c>
      <c r="G17" s="12">
        <v>7</v>
      </c>
      <c r="H17" s="8">
        <v>1.36</v>
      </c>
      <c r="I17" s="12">
        <v>0</v>
      </c>
    </row>
    <row r="18" spans="2:9" ht="15" customHeight="1" x14ac:dyDescent="0.2">
      <c r="B18" t="s">
        <v>54</v>
      </c>
      <c r="C18" s="12">
        <v>63</v>
      </c>
      <c r="D18" s="8">
        <v>4.04</v>
      </c>
      <c r="E18" s="12">
        <v>32</v>
      </c>
      <c r="F18" s="8">
        <v>3.1</v>
      </c>
      <c r="G18" s="12">
        <v>27</v>
      </c>
      <c r="H18" s="8">
        <v>5.25</v>
      </c>
      <c r="I18" s="12">
        <v>0</v>
      </c>
    </row>
    <row r="19" spans="2:9" ht="15" customHeight="1" x14ac:dyDescent="0.2">
      <c r="B19" t="s">
        <v>55</v>
      </c>
      <c r="C19" s="12">
        <v>63</v>
      </c>
      <c r="D19" s="8">
        <v>4.04</v>
      </c>
      <c r="E19" s="12">
        <v>33</v>
      </c>
      <c r="F19" s="8">
        <v>3.2</v>
      </c>
      <c r="G19" s="12">
        <v>29</v>
      </c>
      <c r="H19" s="8">
        <v>5.64</v>
      </c>
      <c r="I19" s="12">
        <v>0</v>
      </c>
    </row>
    <row r="20" spans="2:9" ht="15" customHeight="1" x14ac:dyDescent="0.2">
      <c r="B20" s="9" t="s">
        <v>254</v>
      </c>
      <c r="C20" s="12">
        <f>SUM(LTBL_02208[総数／事業所数])</f>
        <v>1559</v>
      </c>
      <c r="E20" s="12">
        <f>SUBTOTAL(109,LTBL_02208[個人／事業所数])</f>
        <v>1031</v>
      </c>
      <c r="G20" s="12">
        <f>SUBTOTAL(109,LTBL_02208[法人／事業所数])</f>
        <v>514</v>
      </c>
      <c r="I20" s="12">
        <f>SUBTOTAL(109,LTBL_02208[法人以外の団体／事業所数])</f>
        <v>0</v>
      </c>
    </row>
    <row r="21" spans="2:9" ht="15" customHeight="1" x14ac:dyDescent="0.2">
      <c r="E21" s="11">
        <f>LTBL_02208[[#Totals],[個人／事業所数]]/LTBL_02208[[#Totals],[総数／事業所数]]</f>
        <v>0.66132135984605511</v>
      </c>
      <c r="G21" s="11">
        <f>LTBL_02208[[#Totals],[法人／事業所数]]/LTBL_02208[[#Totals],[総数／事業所数]]</f>
        <v>0.32969852469531752</v>
      </c>
      <c r="I21" s="11">
        <f>LTBL_02208[[#Totals],[法人以外の団体／事業所数]]/LTBL_02208[[#Totals],[総数／事業所数]]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237</v>
      </c>
      <c r="D24" s="8">
        <v>15.2</v>
      </c>
      <c r="E24" s="12">
        <v>225</v>
      </c>
      <c r="F24" s="8">
        <v>21.82</v>
      </c>
      <c r="G24" s="12">
        <v>12</v>
      </c>
      <c r="H24" s="8">
        <v>2.33</v>
      </c>
      <c r="I24" s="12">
        <v>0</v>
      </c>
    </row>
    <row r="25" spans="2:9" ht="15" customHeight="1" x14ac:dyDescent="0.2">
      <c r="B25" t="s">
        <v>78</v>
      </c>
      <c r="C25" s="12">
        <v>221</v>
      </c>
      <c r="D25" s="8">
        <v>14.18</v>
      </c>
      <c r="E25" s="12">
        <v>201</v>
      </c>
      <c r="F25" s="8">
        <v>19.5</v>
      </c>
      <c r="G25" s="12">
        <v>19</v>
      </c>
      <c r="H25" s="8">
        <v>3.7</v>
      </c>
      <c r="I25" s="12">
        <v>0</v>
      </c>
    </row>
    <row r="26" spans="2:9" ht="15" customHeight="1" x14ac:dyDescent="0.2">
      <c r="B26" t="s">
        <v>73</v>
      </c>
      <c r="C26" s="12">
        <v>110</v>
      </c>
      <c r="D26" s="8">
        <v>7.06</v>
      </c>
      <c r="E26" s="12">
        <v>57</v>
      </c>
      <c r="F26" s="8">
        <v>5.53</v>
      </c>
      <c r="G26" s="12">
        <v>53</v>
      </c>
      <c r="H26" s="8">
        <v>10.31</v>
      </c>
      <c r="I26" s="12">
        <v>0</v>
      </c>
    </row>
    <row r="27" spans="2:9" ht="15" customHeight="1" x14ac:dyDescent="0.2">
      <c r="B27" t="s">
        <v>71</v>
      </c>
      <c r="C27" s="12">
        <v>87</v>
      </c>
      <c r="D27" s="8">
        <v>5.58</v>
      </c>
      <c r="E27" s="12">
        <v>63</v>
      </c>
      <c r="F27" s="8">
        <v>6.11</v>
      </c>
      <c r="G27" s="12">
        <v>24</v>
      </c>
      <c r="H27" s="8">
        <v>4.67</v>
      </c>
      <c r="I27" s="12">
        <v>0</v>
      </c>
    </row>
    <row r="28" spans="2:9" ht="15" customHeight="1" x14ac:dyDescent="0.2">
      <c r="B28" t="s">
        <v>64</v>
      </c>
      <c r="C28" s="12">
        <v>78</v>
      </c>
      <c r="D28" s="8">
        <v>5</v>
      </c>
      <c r="E28" s="12">
        <v>42</v>
      </c>
      <c r="F28" s="8">
        <v>4.07</v>
      </c>
      <c r="G28" s="12">
        <v>36</v>
      </c>
      <c r="H28" s="8">
        <v>7</v>
      </c>
      <c r="I28" s="12">
        <v>0</v>
      </c>
    </row>
    <row r="29" spans="2:9" ht="15" customHeight="1" x14ac:dyDescent="0.2">
      <c r="B29" t="s">
        <v>74</v>
      </c>
      <c r="C29" s="12">
        <v>78</v>
      </c>
      <c r="D29" s="8">
        <v>5</v>
      </c>
      <c r="E29" s="12">
        <v>41</v>
      </c>
      <c r="F29" s="8">
        <v>3.98</v>
      </c>
      <c r="G29" s="12">
        <v>37</v>
      </c>
      <c r="H29" s="8">
        <v>7.2</v>
      </c>
      <c r="I29" s="12">
        <v>0</v>
      </c>
    </row>
    <row r="30" spans="2:9" ht="15" customHeight="1" x14ac:dyDescent="0.2">
      <c r="B30" t="s">
        <v>80</v>
      </c>
      <c r="C30" s="12">
        <v>74</v>
      </c>
      <c r="D30" s="8">
        <v>4.75</v>
      </c>
      <c r="E30" s="12">
        <v>62</v>
      </c>
      <c r="F30" s="8">
        <v>6.01</v>
      </c>
      <c r="G30" s="12">
        <v>7</v>
      </c>
      <c r="H30" s="8">
        <v>1.36</v>
      </c>
      <c r="I30" s="12">
        <v>0</v>
      </c>
    </row>
    <row r="31" spans="2:9" ht="15" customHeight="1" x14ac:dyDescent="0.2">
      <c r="B31" t="s">
        <v>65</v>
      </c>
      <c r="C31" s="12">
        <v>54</v>
      </c>
      <c r="D31" s="8">
        <v>3.46</v>
      </c>
      <c r="E31" s="12">
        <v>39</v>
      </c>
      <c r="F31" s="8">
        <v>3.78</v>
      </c>
      <c r="G31" s="12">
        <v>15</v>
      </c>
      <c r="H31" s="8">
        <v>2.92</v>
      </c>
      <c r="I31" s="12">
        <v>0</v>
      </c>
    </row>
    <row r="32" spans="2:9" ht="15" customHeight="1" x14ac:dyDescent="0.2">
      <c r="B32" t="s">
        <v>72</v>
      </c>
      <c r="C32" s="12">
        <v>51</v>
      </c>
      <c r="D32" s="8">
        <v>3.27</v>
      </c>
      <c r="E32" s="12">
        <v>34</v>
      </c>
      <c r="F32" s="8">
        <v>3.3</v>
      </c>
      <c r="G32" s="12">
        <v>17</v>
      </c>
      <c r="H32" s="8">
        <v>3.31</v>
      </c>
      <c r="I32" s="12">
        <v>0</v>
      </c>
    </row>
    <row r="33" spans="2:9" ht="15" customHeight="1" x14ac:dyDescent="0.2">
      <c r="B33" t="s">
        <v>70</v>
      </c>
      <c r="C33" s="12">
        <v>48</v>
      </c>
      <c r="D33" s="8">
        <v>3.08</v>
      </c>
      <c r="E33" s="12">
        <v>27</v>
      </c>
      <c r="F33" s="8">
        <v>2.62</v>
      </c>
      <c r="G33" s="12">
        <v>21</v>
      </c>
      <c r="H33" s="8">
        <v>4.09</v>
      </c>
      <c r="I33" s="12">
        <v>0</v>
      </c>
    </row>
    <row r="34" spans="2:9" ht="15" customHeight="1" x14ac:dyDescent="0.2">
      <c r="B34" t="s">
        <v>66</v>
      </c>
      <c r="C34" s="12">
        <v>47</v>
      </c>
      <c r="D34" s="8">
        <v>3.01</v>
      </c>
      <c r="E34" s="12">
        <v>25</v>
      </c>
      <c r="F34" s="8">
        <v>2.42</v>
      </c>
      <c r="G34" s="12">
        <v>22</v>
      </c>
      <c r="H34" s="8">
        <v>4.28</v>
      </c>
      <c r="I34" s="12">
        <v>0</v>
      </c>
    </row>
    <row r="35" spans="2:9" ht="15" customHeight="1" x14ac:dyDescent="0.2">
      <c r="B35" t="s">
        <v>81</v>
      </c>
      <c r="C35" s="12">
        <v>35</v>
      </c>
      <c r="D35" s="8">
        <v>2.25</v>
      </c>
      <c r="E35" s="12">
        <v>32</v>
      </c>
      <c r="F35" s="8">
        <v>3.1</v>
      </c>
      <c r="G35" s="12">
        <v>3</v>
      </c>
      <c r="H35" s="8">
        <v>0.57999999999999996</v>
      </c>
      <c r="I35" s="12">
        <v>0</v>
      </c>
    </row>
    <row r="36" spans="2:9" ht="15" customHeight="1" x14ac:dyDescent="0.2">
      <c r="B36" t="s">
        <v>86</v>
      </c>
      <c r="C36" s="12">
        <v>30</v>
      </c>
      <c r="D36" s="8">
        <v>1.92</v>
      </c>
      <c r="E36" s="12">
        <v>22</v>
      </c>
      <c r="F36" s="8">
        <v>2.13</v>
      </c>
      <c r="G36" s="12">
        <v>8</v>
      </c>
      <c r="H36" s="8">
        <v>1.56</v>
      </c>
      <c r="I36" s="12">
        <v>0</v>
      </c>
    </row>
    <row r="37" spans="2:9" ht="15" customHeight="1" x14ac:dyDescent="0.2">
      <c r="B37" t="s">
        <v>83</v>
      </c>
      <c r="C37" s="12">
        <v>29</v>
      </c>
      <c r="D37" s="8">
        <v>1.86</v>
      </c>
      <c r="E37" s="12">
        <v>23</v>
      </c>
      <c r="F37" s="8">
        <v>2.23</v>
      </c>
      <c r="G37" s="12">
        <v>6</v>
      </c>
      <c r="H37" s="8">
        <v>1.17</v>
      </c>
      <c r="I37" s="12">
        <v>0</v>
      </c>
    </row>
    <row r="38" spans="2:9" ht="15" customHeight="1" x14ac:dyDescent="0.2">
      <c r="B38" t="s">
        <v>82</v>
      </c>
      <c r="C38" s="12">
        <v>28</v>
      </c>
      <c r="D38" s="8">
        <v>1.8</v>
      </c>
      <c r="E38" s="12">
        <v>0</v>
      </c>
      <c r="F38" s="8">
        <v>0</v>
      </c>
      <c r="G38" s="12">
        <v>24</v>
      </c>
      <c r="H38" s="8">
        <v>4.67</v>
      </c>
      <c r="I38" s="12">
        <v>0</v>
      </c>
    </row>
    <row r="39" spans="2:9" ht="15" customHeight="1" x14ac:dyDescent="0.2">
      <c r="B39" t="s">
        <v>75</v>
      </c>
      <c r="C39" s="12">
        <v>27</v>
      </c>
      <c r="D39" s="8">
        <v>1.73</v>
      </c>
      <c r="E39" s="12">
        <v>22</v>
      </c>
      <c r="F39" s="8">
        <v>2.13</v>
      </c>
      <c r="G39" s="12">
        <v>5</v>
      </c>
      <c r="H39" s="8">
        <v>0.97</v>
      </c>
      <c r="I39" s="12">
        <v>0</v>
      </c>
    </row>
    <row r="40" spans="2:9" ht="15" customHeight="1" x14ac:dyDescent="0.2">
      <c r="B40" t="s">
        <v>79</v>
      </c>
      <c r="C40" s="12">
        <v>23</v>
      </c>
      <c r="D40" s="8">
        <v>1.48</v>
      </c>
      <c r="E40" s="12">
        <v>11</v>
      </c>
      <c r="F40" s="8">
        <v>1.07</v>
      </c>
      <c r="G40" s="12">
        <v>11</v>
      </c>
      <c r="H40" s="8">
        <v>2.14</v>
      </c>
      <c r="I40" s="12">
        <v>0</v>
      </c>
    </row>
    <row r="41" spans="2:9" ht="15" customHeight="1" x14ac:dyDescent="0.2">
      <c r="B41" t="s">
        <v>87</v>
      </c>
      <c r="C41" s="12">
        <v>19</v>
      </c>
      <c r="D41" s="8">
        <v>1.22</v>
      </c>
      <c r="E41" s="12">
        <v>6</v>
      </c>
      <c r="F41" s="8">
        <v>0.57999999999999996</v>
      </c>
      <c r="G41" s="12">
        <v>13</v>
      </c>
      <c r="H41" s="8">
        <v>2.5299999999999998</v>
      </c>
      <c r="I41" s="12">
        <v>0</v>
      </c>
    </row>
    <row r="42" spans="2:9" ht="15" customHeight="1" x14ac:dyDescent="0.2">
      <c r="B42" t="s">
        <v>76</v>
      </c>
      <c r="C42" s="12">
        <v>19</v>
      </c>
      <c r="D42" s="8">
        <v>1.22</v>
      </c>
      <c r="E42" s="12">
        <v>10</v>
      </c>
      <c r="F42" s="8">
        <v>0.97</v>
      </c>
      <c r="G42" s="12">
        <v>9</v>
      </c>
      <c r="H42" s="8">
        <v>1.75</v>
      </c>
      <c r="I42" s="12">
        <v>0</v>
      </c>
    </row>
    <row r="43" spans="2:9" ht="15" customHeight="1" x14ac:dyDescent="0.2">
      <c r="B43" t="s">
        <v>67</v>
      </c>
      <c r="C43" s="12">
        <v>18</v>
      </c>
      <c r="D43" s="8">
        <v>1.1499999999999999</v>
      </c>
      <c r="E43" s="12">
        <v>5</v>
      </c>
      <c r="F43" s="8">
        <v>0.48</v>
      </c>
      <c r="G43" s="12">
        <v>13</v>
      </c>
      <c r="H43" s="8">
        <v>2.5299999999999998</v>
      </c>
      <c r="I43" s="12">
        <v>0</v>
      </c>
    </row>
    <row r="44" spans="2:9" ht="15" customHeight="1" x14ac:dyDescent="0.2">
      <c r="B44" t="s">
        <v>92</v>
      </c>
      <c r="C44" s="12">
        <v>18</v>
      </c>
      <c r="D44" s="8">
        <v>1.1499999999999999</v>
      </c>
      <c r="E44" s="12">
        <v>4</v>
      </c>
      <c r="F44" s="8">
        <v>0.39</v>
      </c>
      <c r="G44" s="12">
        <v>14</v>
      </c>
      <c r="H44" s="8">
        <v>2.72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137</v>
      </c>
      <c r="C48" s="12">
        <v>108</v>
      </c>
      <c r="D48" s="8">
        <v>6.93</v>
      </c>
      <c r="E48" s="12">
        <v>98</v>
      </c>
      <c r="F48" s="8">
        <v>9.51</v>
      </c>
      <c r="G48" s="12">
        <v>10</v>
      </c>
      <c r="H48" s="8">
        <v>1.95</v>
      </c>
      <c r="I48" s="12">
        <v>0</v>
      </c>
    </row>
    <row r="49" spans="2:9" ht="15" customHeight="1" x14ac:dyDescent="0.2">
      <c r="B49" t="s">
        <v>134</v>
      </c>
      <c r="C49" s="12">
        <v>96</v>
      </c>
      <c r="D49" s="8">
        <v>6.16</v>
      </c>
      <c r="E49" s="12">
        <v>94</v>
      </c>
      <c r="F49" s="8">
        <v>9.1199999999999992</v>
      </c>
      <c r="G49" s="12">
        <v>2</v>
      </c>
      <c r="H49" s="8">
        <v>0.39</v>
      </c>
      <c r="I49" s="12">
        <v>0</v>
      </c>
    </row>
    <row r="50" spans="2:9" ht="15" customHeight="1" x14ac:dyDescent="0.2">
      <c r="B50" t="s">
        <v>136</v>
      </c>
      <c r="C50" s="12">
        <v>87</v>
      </c>
      <c r="D50" s="8">
        <v>5.58</v>
      </c>
      <c r="E50" s="12">
        <v>85</v>
      </c>
      <c r="F50" s="8">
        <v>8.24</v>
      </c>
      <c r="G50" s="12">
        <v>2</v>
      </c>
      <c r="H50" s="8">
        <v>0.39</v>
      </c>
      <c r="I50" s="12">
        <v>0</v>
      </c>
    </row>
    <row r="51" spans="2:9" ht="15" customHeight="1" x14ac:dyDescent="0.2">
      <c r="B51" t="s">
        <v>130</v>
      </c>
      <c r="C51" s="12">
        <v>59</v>
      </c>
      <c r="D51" s="8">
        <v>3.78</v>
      </c>
      <c r="E51" s="12">
        <v>36</v>
      </c>
      <c r="F51" s="8">
        <v>3.49</v>
      </c>
      <c r="G51" s="12">
        <v>23</v>
      </c>
      <c r="H51" s="8">
        <v>4.47</v>
      </c>
      <c r="I51" s="12">
        <v>0</v>
      </c>
    </row>
    <row r="52" spans="2:9" ht="15" customHeight="1" x14ac:dyDescent="0.2">
      <c r="B52" t="s">
        <v>133</v>
      </c>
      <c r="C52" s="12">
        <v>50</v>
      </c>
      <c r="D52" s="8">
        <v>3.21</v>
      </c>
      <c r="E52" s="12">
        <v>47</v>
      </c>
      <c r="F52" s="8">
        <v>4.5599999999999996</v>
      </c>
      <c r="G52" s="12">
        <v>3</v>
      </c>
      <c r="H52" s="8">
        <v>0.57999999999999996</v>
      </c>
      <c r="I52" s="12">
        <v>0</v>
      </c>
    </row>
    <row r="53" spans="2:9" ht="15" customHeight="1" x14ac:dyDescent="0.2">
      <c r="B53" t="s">
        <v>138</v>
      </c>
      <c r="C53" s="12">
        <v>42</v>
      </c>
      <c r="D53" s="8">
        <v>2.69</v>
      </c>
      <c r="E53" s="12">
        <v>41</v>
      </c>
      <c r="F53" s="8">
        <v>3.98</v>
      </c>
      <c r="G53" s="12">
        <v>1</v>
      </c>
      <c r="H53" s="8">
        <v>0.19</v>
      </c>
      <c r="I53" s="12">
        <v>0</v>
      </c>
    </row>
    <row r="54" spans="2:9" ht="15" customHeight="1" x14ac:dyDescent="0.2">
      <c r="B54" t="s">
        <v>122</v>
      </c>
      <c r="C54" s="12">
        <v>41</v>
      </c>
      <c r="D54" s="8">
        <v>2.63</v>
      </c>
      <c r="E54" s="12">
        <v>30</v>
      </c>
      <c r="F54" s="8">
        <v>2.91</v>
      </c>
      <c r="G54" s="12">
        <v>11</v>
      </c>
      <c r="H54" s="8">
        <v>2.14</v>
      </c>
      <c r="I54" s="12">
        <v>0</v>
      </c>
    </row>
    <row r="55" spans="2:9" ht="15" customHeight="1" x14ac:dyDescent="0.2">
      <c r="B55" t="s">
        <v>132</v>
      </c>
      <c r="C55" s="12">
        <v>41</v>
      </c>
      <c r="D55" s="8">
        <v>2.63</v>
      </c>
      <c r="E55" s="12">
        <v>38</v>
      </c>
      <c r="F55" s="8">
        <v>3.69</v>
      </c>
      <c r="G55" s="12">
        <v>3</v>
      </c>
      <c r="H55" s="8">
        <v>0.57999999999999996</v>
      </c>
      <c r="I55" s="12">
        <v>0</v>
      </c>
    </row>
    <row r="56" spans="2:9" ht="15" customHeight="1" x14ac:dyDescent="0.2">
      <c r="B56" t="s">
        <v>129</v>
      </c>
      <c r="C56" s="12">
        <v>38</v>
      </c>
      <c r="D56" s="8">
        <v>2.44</v>
      </c>
      <c r="E56" s="12">
        <v>19</v>
      </c>
      <c r="F56" s="8">
        <v>1.84</v>
      </c>
      <c r="G56" s="12">
        <v>19</v>
      </c>
      <c r="H56" s="8">
        <v>3.7</v>
      </c>
      <c r="I56" s="12">
        <v>0</v>
      </c>
    </row>
    <row r="57" spans="2:9" ht="15" customHeight="1" x14ac:dyDescent="0.2">
      <c r="B57" t="s">
        <v>139</v>
      </c>
      <c r="C57" s="12">
        <v>30</v>
      </c>
      <c r="D57" s="8">
        <v>1.92</v>
      </c>
      <c r="E57" s="12">
        <v>29</v>
      </c>
      <c r="F57" s="8">
        <v>2.81</v>
      </c>
      <c r="G57" s="12">
        <v>1</v>
      </c>
      <c r="H57" s="8">
        <v>0.19</v>
      </c>
      <c r="I57" s="12">
        <v>0</v>
      </c>
    </row>
    <row r="58" spans="2:9" ht="15" customHeight="1" x14ac:dyDescent="0.2">
      <c r="B58" t="s">
        <v>125</v>
      </c>
      <c r="C58" s="12">
        <v>29</v>
      </c>
      <c r="D58" s="8">
        <v>1.86</v>
      </c>
      <c r="E58" s="12">
        <v>21</v>
      </c>
      <c r="F58" s="8">
        <v>2.04</v>
      </c>
      <c r="G58" s="12">
        <v>8</v>
      </c>
      <c r="H58" s="8">
        <v>1.56</v>
      </c>
      <c r="I58" s="12">
        <v>0</v>
      </c>
    </row>
    <row r="59" spans="2:9" ht="15" customHeight="1" x14ac:dyDescent="0.2">
      <c r="B59" t="s">
        <v>140</v>
      </c>
      <c r="C59" s="12">
        <v>29</v>
      </c>
      <c r="D59" s="8">
        <v>1.86</v>
      </c>
      <c r="E59" s="12">
        <v>23</v>
      </c>
      <c r="F59" s="8">
        <v>2.23</v>
      </c>
      <c r="G59" s="12">
        <v>6</v>
      </c>
      <c r="H59" s="8">
        <v>1.17</v>
      </c>
      <c r="I59" s="12">
        <v>0</v>
      </c>
    </row>
    <row r="60" spans="2:9" ht="15" customHeight="1" x14ac:dyDescent="0.2">
      <c r="B60" t="s">
        <v>123</v>
      </c>
      <c r="C60" s="12">
        <v>26</v>
      </c>
      <c r="D60" s="8">
        <v>1.67</v>
      </c>
      <c r="E60" s="12">
        <v>18</v>
      </c>
      <c r="F60" s="8">
        <v>1.75</v>
      </c>
      <c r="G60" s="12">
        <v>8</v>
      </c>
      <c r="H60" s="8">
        <v>1.56</v>
      </c>
      <c r="I60" s="12">
        <v>0</v>
      </c>
    </row>
    <row r="61" spans="2:9" ht="15" customHeight="1" x14ac:dyDescent="0.2">
      <c r="B61" t="s">
        <v>152</v>
      </c>
      <c r="C61" s="12">
        <v>26</v>
      </c>
      <c r="D61" s="8">
        <v>1.67</v>
      </c>
      <c r="E61" s="12">
        <v>21</v>
      </c>
      <c r="F61" s="8">
        <v>2.04</v>
      </c>
      <c r="G61" s="12">
        <v>5</v>
      </c>
      <c r="H61" s="8">
        <v>0.97</v>
      </c>
      <c r="I61" s="12">
        <v>0</v>
      </c>
    </row>
    <row r="62" spans="2:9" ht="15" customHeight="1" x14ac:dyDescent="0.2">
      <c r="B62" t="s">
        <v>131</v>
      </c>
      <c r="C62" s="12">
        <v>25</v>
      </c>
      <c r="D62" s="8">
        <v>1.6</v>
      </c>
      <c r="E62" s="12">
        <v>24</v>
      </c>
      <c r="F62" s="8">
        <v>2.33</v>
      </c>
      <c r="G62" s="12">
        <v>1</v>
      </c>
      <c r="H62" s="8">
        <v>0.19</v>
      </c>
      <c r="I62" s="12">
        <v>0</v>
      </c>
    </row>
    <row r="63" spans="2:9" ht="15" customHeight="1" x14ac:dyDescent="0.2">
      <c r="B63" t="s">
        <v>154</v>
      </c>
      <c r="C63" s="12">
        <v>24</v>
      </c>
      <c r="D63" s="8">
        <v>1.54</v>
      </c>
      <c r="E63" s="12">
        <v>16</v>
      </c>
      <c r="F63" s="8">
        <v>1.55</v>
      </c>
      <c r="G63" s="12">
        <v>8</v>
      </c>
      <c r="H63" s="8">
        <v>1.56</v>
      </c>
      <c r="I63" s="12">
        <v>0</v>
      </c>
    </row>
    <row r="64" spans="2:9" ht="15" customHeight="1" x14ac:dyDescent="0.2">
      <c r="B64" t="s">
        <v>128</v>
      </c>
      <c r="C64" s="12">
        <v>24</v>
      </c>
      <c r="D64" s="8">
        <v>1.54</v>
      </c>
      <c r="E64" s="12">
        <v>3</v>
      </c>
      <c r="F64" s="8">
        <v>0.28999999999999998</v>
      </c>
      <c r="G64" s="12">
        <v>21</v>
      </c>
      <c r="H64" s="8">
        <v>4.09</v>
      </c>
      <c r="I64" s="12">
        <v>0</v>
      </c>
    </row>
    <row r="65" spans="2:9" ht="15" customHeight="1" x14ac:dyDescent="0.2">
      <c r="B65" t="s">
        <v>153</v>
      </c>
      <c r="C65" s="12">
        <v>24</v>
      </c>
      <c r="D65" s="8">
        <v>1.54</v>
      </c>
      <c r="E65" s="12">
        <v>21</v>
      </c>
      <c r="F65" s="8">
        <v>2.04</v>
      </c>
      <c r="G65" s="12">
        <v>3</v>
      </c>
      <c r="H65" s="8">
        <v>0.57999999999999996</v>
      </c>
      <c r="I65" s="12">
        <v>0</v>
      </c>
    </row>
    <row r="66" spans="2:9" ht="15" customHeight="1" x14ac:dyDescent="0.2">
      <c r="B66" t="s">
        <v>126</v>
      </c>
      <c r="C66" s="12">
        <v>22</v>
      </c>
      <c r="D66" s="8">
        <v>1.41</v>
      </c>
      <c r="E66" s="12">
        <v>13</v>
      </c>
      <c r="F66" s="8">
        <v>1.26</v>
      </c>
      <c r="G66" s="12">
        <v>9</v>
      </c>
      <c r="H66" s="8">
        <v>1.75</v>
      </c>
      <c r="I66" s="12">
        <v>0</v>
      </c>
    </row>
    <row r="67" spans="2:9" ht="15" customHeight="1" x14ac:dyDescent="0.2">
      <c r="B67" t="s">
        <v>142</v>
      </c>
      <c r="C67" s="12">
        <v>21</v>
      </c>
      <c r="D67" s="8">
        <v>1.35</v>
      </c>
      <c r="E67" s="12">
        <v>13</v>
      </c>
      <c r="F67" s="8">
        <v>1.26</v>
      </c>
      <c r="G67" s="12">
        <v>8</v>
      </c>
      <c r="H67" s="8">
        <v>1.56</v>
      </c>
      <c r="I67" s="12">
        <v>0</v>
      </c>
    </row>
    <row r="69" spans="2:9" ht="15" customHeight="1" x14ac:dyDescent="0.2">
      <c r="B69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E71F-D271-4AFA-A5CF-8E0FF27C3511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0.48</v>
      </c>
      <c r="I5" s="12">
        <v>0</v>
      </c>
    </row>
    <row r="6" spans="2:9" ht="15" customHeight="1" x14ac:dyDescent="0.2">
      <c r="B6" t="s">
        <v>42</v>
      </c>
      <c r="C6" s="12">
        <v>120</v>
      </c>
      <c r="D6" s="8">
        <v>17.88</v>
      </c>
      <c r="E6" s="12">
        <v>73</v>
      </c>
      <c r="F6" s="8">
        <v>15.9</v>
      </c>
      <c r="G6" s="12">
        <v>47</v>
      </c>
      <c r="H6" s="8">
        <v>22.49</v>
      </c>
      <c r="I6" s="12">
        <v>0</v>
      </c>
    </row>
    <row r="7" spans="2:9" ht="15" customHeight="1" x14ac:dyDescent="0.2">
      <c r="B7" t="s">
        <v>43</v>
      </c>
      <c r="C7" s="12">
        <v>36</v>
      </c>
      <c r="D7" s="8">
        <v>5.37</v>
      </c>
      <c r="E7" s="12">
        <v>18</v>
      </c>
      <c r="F7" s="8">
        <v>3.92</v>
      </c>
      <c r="G7" s="12">
        <v>18</v>
      </c>
      <c r="H7" s="8">
        <v>8.61</v>
      </c>
      <c r="I7" s="12">
        <v>0</v>
      </c>
    </row>
    <row r="8" spans="2:9" ht="15" customHeight="1" x14ac:dyDescent="0.2">
      <c r="B8" t="s">
        <v>44</v>
      </c>
      <c r="C8" s="12">
        <v>2</v>
      </c>
      <c r="D8" s="8">
        <v>0.3</v>
      </c>
      <c r="E8" s="12">
        <v>0</v>
      </c>
      <c r="F8" s="8">
        <v>0</v>
      </c>
      <c r="G8" s="12">
        <v>2</v>
      </c>
      <c r="H8" s="8">
        <v>0.96</v>
      </c>
      <c r="I8" s="12">
        <v>0</v>
      </c>
    </row>
    <row r="9" spans="2:9" ht="15" customHeight="1" x14ac:dyDescent="0.2">
      <c r="B9" t="s">
        <v>45</v>
      </c>
      <c r="C9" s="12">
        <v>2</v>
      </c>
      <c r="D9" s="8">
        <v>0.3</v>
      </c>
      <c r="E9" s="12">
        <v>1</v>
      </c>
      <c r="F9" s="8">
        <v>0.22</v>
      </c>
      <c r="G9" s="12">
        <v>1</v>
      </c>
      <c r="H9" s="8">
        <v>0.48</v>
      </c>
      <c r="I9" s="12">
        <v>0</v>
      </c>
    </row>
    <row r="10" spans="2:9" ht="15" customHeight="1" x14ac:dyDescent="0.2">
      <c r="B10" t="s">
        <v>46</v>
      </c>
      <c r="C10" s="12">
        <v>6</v>
      </c>
      <c r="D10" s="8">
        <v>0.89</v>
      </c>
      <c r="E10" s="12">
        <v>2</v>
      </c>
      <c r="F10" s="8">
        <v>0.44</v>
      </c>
      <c r="G10" s="12">
        <v>4</v>
      </c>
      <c r="H10" s="8">
        <v>1.91</v>
      </c>
      <c r="I10" s="12">
        <v>0</v>
      </c>
    </row>
    <row r="11" spans="2:9" ht="15" customHeight="1" x14ac:dyDescent="0.2">
      <c r="B11" t="s">
        <v>47</v>
      </c>
      <c r="C11" s="12">
        <v>197</v>
      </c>
      <c r="D11" s="8">
        <v>29.36</v>
      </c>
      <c r="E11" s="12">
        <v>121</v>
      </c>
      <c r="F11" s="8">
        <v>26.36</v>
      </c>
      <c r="G11" s="12">
        <v>76</v>
      </c>
      <c r="H11" s="8">
        <v>36.36</v>
      </c>
      <c r="I11" s="12">
        <v>0</v>
      </c>
    </row>
    <row r="12" spans="2:9" ht="15" customHeight="1" x14ac:dyDescent="0.2">
      <c r="B12" t="s">
        <v>48</v>
      </c>
      <c r="C12" s="12">
        <v>6</v>
      </c>
      <c r="D12" s="8">
        <v>0.89</v>
      </c>
      <c r="E12" s="12">
        <v>3</v>
      </c>
      <c r="F12" s="8">
        <v>0.65</v>
      </c>
      <c r="G12" s="12">
        <v>3</v>
      </c>
      <c r="H12" s="8">
        <v>1.44</v>
      </c>
      <c r="I12" s="12">
        <v>0</v>
      </c>
    </row>
    <row r="13" spans="2:9" ht="15" customHeight="1" x14ac:dyDescent="0.2">
      <c r="B13" t="s">
        <v>49</v>
      </c>
      <c r="C13" s="12">
        <v>19</v>
      </c>
      <c r="D13" s="8">
        <v>2.83</v>
      </c>
      <c r="E13" s="12">
        <v>8</v>
      </c>
      <c r="F13" s="8">
        <v>1.74</v>
      </c>
      <c r="G13" s="12">
        <v>11</v>
      </c>
      <c r="H13" s="8">
        <v>5.26</v>
      </c>
      <c r="I13" s="12">
        <v>0</v>
      </c>
    </row>
    <row r="14" spans="2:9" ht="15" customHeight="1" x14ac:dyDescent="0.2">
      <c r="B14" t="s">
        <v>50</v>
      </c>
      <c r="C14" s="12">
        <v>12</v>
      </c>
      <c r="D14" s="8">
        <v>1.79</v>
      </c>
      <c r="E14" s="12">
        <v>7</v>
      </c>
      <c r="F14" s="8">
        <v>1.53</v>
      </c>
      <c r="G14" s="12">
        <v>5</v>
      </c>
      <c r="H14" s="8">
        <v>2.39</v>
      </c>
      <c r="I14" s="12">
        <v>0</v>
      </c>
    </row>
    <row r="15" spans="2:9" ht="15" customHeight="1" x14ac:dyDescent="0.2">
      <c r="B15" t="s">
        <v>51</v>
      </c>
      <c r="C15" s="12">
        <v>60</v>
      </c>
      <c r="D15" s="8">
        <v>8.94</v>
      </c>
      <c r="E15" s="12">
        <v>51</v>
      </c>
      <c r="F15" s="8">
        <v>11.11</v>
      </c>
      <c r="G15" s="12">
        <v>8</v>
      </c>
      <c r="H15" s="8">
        <v>3.83</v>
      </c>
      <c r="I15" s="12">
        <v>0</v>
      </c>
    </row>
    <row r="16" spans="2:9" ht="15" customHeight="1" x14ac:dyDescent="0.2">
      <c r="B16" t="s">
        <v>52</v>
      </c>
      <c r="C16" s="12">
        <v>110</v>
      </c>
      <c r="D16" s="8">
        <v>16.39</v>
      </c>
      <c r="E16" s="12">
        <v>105</v>
      </c>
      <c r="F16" s="8">
        <v>22.88</v>
      </c>
      <c r="G16" s="12">
        <v>5</v>
      </c>
      <c r="H16" s="8">
        <v>2.39</v>
      </c>
      <c r="I16" s="12">
        <v>0</v>
      </c>
    </row>
    <row r="17" spans="2:9" ht="15" customHeight="1" x14ac:dyDescent="0.2">
      <c r="B17" t="s">
        <v>53</v>
      </c>
      <c r="C17" s="12">
        <v>18</v>
      </c>
      <c r="D17" s="8">
        <v>2.68</v>
      </c>
      <c r="E17" s="12">
        <v>14</v>
      </c>
      <c r="F17" s="8">
        <v>3.05</v>
      </c>
      <c r="G17" s="12">
        <v>4</v>
      </c>
      <c r="H17" s="8">
        <v>1.91</v>
      </c>
      <c r="I17" s="12">
        <v>0</v>
      </c>
    </row>
    <row r="18" spans="2:9" ht="15" customHeight="1" x14ac:dyDescent="0.2">
      <c r="B18" t="s">
        <v>54</v>
      </c>
      <c r="C18" s="12">
        <v>37</v>
      </c>
      <c r="D18" s="8">
        <v>5.51</v>
      </c>
      <c r="E18" s="12">
        <v>20</v>
      </c>
      <c r="F18" s="8">
        <v>4.3600000000000003</v>
      </c>
      <c r="G18" s="12">
        <v>15</v>
      </c>
      <c r="H18" s="8">
        <v>7.18</v>
      </c>
      <c r="I18" s="12">
        <v>0</v>
      </c>
    </row>
    <row r="19" spans="2:9" ht="15" customHeight="1" x14ac:dyDescent="0.2">
      <c r="B19" t="s">
        <v>55</v>
      </c>
      <c r="C19" s="12">
        <v>45</v>
      </c>
      <c r="D19" s="8">
        <v>6.71</v>
      </c>
      <c r="E19" s="12">
        <v>36</v>
      </c>
      <c r="F19" s="8">
        <v>7.84</v>
      </c>
      <c r="G19" s="12">
        <v>9</v>
      </c>
      <c r="H19" s="8">
        <v>4.3099999999999996</v>
      </c>
      <c r="I19" s="12">
        <v>0</v>
      </c>
    </row>
    <row r="20" spans="2:9" ht="15" customHeight="1" x14ac:dyDescent="0.2">
      <c r="B20" s="9" t="s">
        <v>254</v>
      </c>
      <c r="C20" s="12">
        <f>SUM(LTBL_02209[総数／事業所数])</f>
        <v>671</v>
      </c>
      <c r="E20" s="12">
        <f>SUBTOTAL(109,LTBL_02209[個人／事業所数])</f>
        <v>459</v>
      </c>
      <c r="G20" s="12">
        <f>SUBTOTAL(109,LTBL_02209[法人／事業所数])</f>
        <v>209</v>
      </c>
      <c r="I20" s="12">
        <f>SUBTOTAL(109,LTBL_02209[法人以外の団体／事業所数])</f>
        <v>0</v>
      </c>
    </row>
    <row r="21" spans="2:9" ht="15" customHeight="1" x14ac:dyDescent="0.2">
      <c r="E21" s="11">
        <f>LTBL_02209[[#Totals],[個人／事業所数]]/LTBL_02209[[#Totals],[総数／事業所数]]</f>
        <v>0.68405365126676598</v>
      </c>
      <c r="G21" s="11">
        <f>LTBL_02209[[#Totals],[法人／事業所数]]/LTBL_02209[[#Totals],[総数／事業所数]]</f>
        <v>0.31147540983606559</v>
      </c>
      <c r="I21" s="11">
        <f>LTBL_02209[[#Totals],[法人以外の団体／事業所数]]/LTBL_02209[[#Totals],[総数／事業所数]]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102</v>
      </c>
      <c r="D24" s="8">
        <v>15.2</v>
      </c>
      <c r="E24" s="12">
        <v>99</v>
      </c>
      <c r="F24" s="8">
        <v>21.57</v>
      </c>
      <c r="G24" s="12">
        <v>3</v>
      </c>
      <c r="H24" s="8">
        <v>1.44</v>
      </c>
      <c r="I24" s="12">
        <v>0</v>
      </c>
    </row>
    <row r="25" spans="2:9" ht="15" customHeight="1" x14ac:dyDescent="0.2">
      <c r="B25" t="s">
        <v>73</v>
      </c>
      <c r="C25" s="12">
        <v>69</v>
      </c>
      <c r="D25" s="8">
        <v>10.28</v>
      </c>
      <c r="E25" s="12">
        <v>41</v>
      </c>
      <c r="F25" s="8">
        <v>8.93</v>
      </c>
      <c r="G25" s="12">
        <v>28</v>
      </c>
      <c r="H25" s="8">
        <v>13.4</v>
      </c>
      <c r="I25" s="12">
        <v>0</v>
      </c>
    </row>
    <row r="26" spans="2:9" ht="15" customHeight="1" x14ac:dyDescent="0.2">
      <c r="B26" t="s">
        <v>64</v>
      </c>
      <c r="C26" s="12">
        <v>53</v>
      </c>
      <c r="D26" s="8">
        <v>7.9</v>
      </c>
      <c r="E26" s="12">
        <v>25</v>
      </c>
      <c r="F26" s="8">
        <v>5.45</v>
      </c>
      <c r="G26" s="12">
        <v>28</v>
      </c>
      <c r="H26" s="8">
        <v>13.4</v>
      </c>
      <c r="I26" s="12">
        <v>0</v>
      </c>
    </row>
    <row r="27" spans="2:9" ht="15" customHeight="1" x14ac:dyDescent="0.2">
      <c r="B27" t="s">
        <v>77</v>
      </c>
      <c r="C27" s="12">
        <v>53</v>
      </c>
      <c r="D27" s="8">
        <v>7.9</v>
      </c>
      <c r="E27" s="12">
        <v>49</v>
      </c>
      <c r="F27" s="8">
        <v>10.68</v>
      </c>
      <c r="G27" s="12">
        <v>4</v>
      </c>
      <c r="H27" s="8">
        <v>1.91</v>
      </c>
      <c r="I27" s="12">
        <v>0</v>
      </c>
    </row>
    <row r="28" spans="2:9" ht="15" customHeight="1" x14ac:dyDescent="0.2">
      <c r="B28" t="s">
        <v>71</v>
      </c>
      <c r="C28" s="12">
        <v>51</v>
      </c>
      <c r="D28" s="8">
        <v>7.6</v>
      </c>
      <c r="E28" s="12">
        <v>43</v>
      </c>
      <c r="F28" s="8">
        <v>9.3699999999999992</v>
      </c>
      <c r="G28" s="12">
        <v>8</v>
      </c>
      <c r="H28" s="8">
        <v>3.83</v>
      </c>
      <c r="I28" s="12">
        <v>0</v>
      </c>
    </row>
    <row r="29" spans="2:9" ht="15" customHeight="1" x14ac:dyDescent="0.2">
      <c r="B29" t="s">
        <v>65</v>
      </c>
      <c r="C29" s="12">
        <v>43</v>
      </c>
      <c r="D29" s="8">
        <v>6.41</v>
      </c>
      <c r="E29" s="12">
        <v>30</v>
      </c>
      <c r="F29" s="8">
        <v>6.54</v>
      </c>
      <c r="G29" s="12">
        <v>13</v>
      </c>
      <c r="H29" s="8">
        <v>6.22</v>
      </c>
      <c r="I29" s="12">
        <v>0</v>
      </c>
    </row>
    <row r="30" spans="2:9" ht="15" customHeight="1" x14ac:dyDescent="0.2">
      <c r="B30" t="s">
        <v>83</v>
      </c>
      <c r="C30" s="12">
        <v>35</v>
      </c>
      <c r="D30" s="8">
        <v>5.22</v>
      </c>
      <c r="E30" s="12">
        <v>33</v>
      </c>
      <c r="F30" s="8">
        <v>7.19</v>
      </c>
      <c r="G30" s="12">
        <v>2</v>
      </c>
      <c r="H30" s="8">
        <v>0.96</v>
      </c>
      <c r="I30" s="12">
        <v>0</v>
      </c>
    </row>
    <row r="31" spans="2:9" ht="15" customHeight="1" x14ac:dyDescent="0.2">
      <c r="B31" t="s">
        <v>72</v>
      </c>
      <c r="C31" s="12">
        <v>28</v>
      </c>
      <c r="D31" s="8">
        <v>4.17</v>
      </c>
      <c r="E31" s="12">
        <v>22</v>
      </c>
      <c r="F31" s="8">
        <v>4.79</v>
      </c>
      <c r="G31" s="12">
        <v>6</v>
      </c>
      <c r="H31" s="8">
        <v>2.87</v>
      </c>
      <c r="I31" s="12">
        <v>0</v>
      </c>
    </row>
    <row r="32" spans="2:9" ht="15" customHeight="1" x14ac:dyDescent="0.2">
      <c r="B32" t="s">
        <v>66</v>
      </c>
      <c r="C32" s="12">
        <v>24</v>
      </c>
      <c r="D32" s="8">
        <v>3.58</v>
      </c>
      <c r="E32" s="12">
        <v>18</v>
      </c>
      <c r="F32" s="8">
        <v>3.92</v>
      </c>
      <c r="G32" s="12">
        <v>6</v>
      </c>
      <c r="H32" s="8">
        <v>2.87</v>
      </c>
      <c r="I32" s="12">
        <v>0</v>
      </c>
    </row>
    <row r="33" spans="2:9" ht="15" customHeight="1" x14ac:dyDescent="0.2">
      <c r="B33" t="s">
        <v>70</v>
      </c>
      <c r="C33" s="12">
        <v>24</v>
      </c>
      <c r="D33" s="8">
        <v>3.58</v>
      </c>
      <c r="E33" s="12">
        <v>8</v>
      </c>
      <c r="F33" s="8">
        <v>1.74</v>
      </c>
      <c r="G33" s="12">
        <v>16</v>
      </c>
      <c r="H33" s="8">
        <v>7.66</v>
      </c>
      <c r="I33" s="12">
        <v>0</v>
      </c>
    </row>
    <row r="34" spans="2:9" ht="15" customHeight="1" x14ac:dyDescent="0.2">
      <c r="B34" t="s">
        <v>81</v>
      </c>
      <c r="C34" s="12">
        <v>20</v>
      </c>
      <c r="D34" s="8">
        <v>2.98</v>
      </c>
      <c r="E34" s="12">
        <v>19</v>
      </c>
      <c r="F34" s="8">
        <v>4.1399999999999997</v>
      </c>
      <c r="G34" s="12">
        <v>1</v>
      </c>
      <c r="H34" s="8">
        <v>0.48</v>
      </c>
      <c r="I34" s="12">
        <v>0</v>
      </c>
    </row>
    <row r="35" spans="2:9" ht="15" customHeight="1" x14ac:dyDescent="0.2">
      <c r="B35" t="s">
        <v>80</v>
      </c>
      <c r="C35" s="12">
        <v>18</v>
      </c>
      <c r="D35" s="8">
        <v>2.68</v>
      </c>
      <c r="E35" s="12">
        <v>14</v>
      </c>
      <c r="F35" s="8">
        <v>3.05</v>
      </c>
      <c r="G35" s="12">
        <v>4</v>
      </c>
      <c r="H35" s="8">
        <v>1.91</v>
      </c>
      <c r="I35" s="12">
        <v>0</v>
      </c>
    </row>
    <row r="36" spans="2:9" ht="15" customHeight="1" x14ac:dyDescent="0.2">
      <c r="B36" t="s">
        <v>74</v>
      </c>
      <c r="C36" s="12">
        <v>17</v>
      </c>
      <c r="D36" s="8">
        <v>2.5299999999999998</v>
      </c>
      <c r="E36" s="12">
        <v>8</v>
      </c>
      <c r="F36" s="8">
        <v>1.74</v>
      </c>
      <c r="G36" s="12">
        <v>9</v>
      </c>
      <c r="H36" s="8">
        <v>4.3099999999999996</v>
      </c>
      <c r="I36" s="12">
        <v>0</v>
      </c>
    </row>
    <row r="37" spans="2:9" ht="15" customHeight="1" x14ac:dyDescent="0.2">
      <c r="B37" t="s">
        <v>82</v>
      </c>
      <c r="C37" s="12">
        <v>17</v>
      </c>
      <c r="D37" s="8">
        <v>2.5299999999999998</v>
      </c>
      <c r="E37" s="12">
        <v>1</v>
      </c>
      <c r="F37" s="8">
        <v>0.22</v>
      </c>
      <c r="G37" s="12">
        <v>14</v>
      </c>
      <c r="H37" s="8">
        <v>6.7</v>
      </c>
      <c r="I37" s="12">
        <v>0</v>
      </c>
    </row>
    <row r="38" spans="2:9" ht="15" customHeight="1" x14ac:dyDescent="0.2">
      <c r="B38" t="s">
        <v>88</v>
      </c>
      <c r="C38" s="12">
        <v>11</v>
      </c>
      <c r="D38" s="8">
        <v>1.64</v>
      </c>
      <c r="E38" s="12">
        <v>1</v>
      </c>
      <c r="F38" s="8">
        <v>0.22</v>
      </c>
      <c r="G38" s="12">
        <v>10</v>
      </c>
      <c r="H38" s="8">
        <v>4.78</v>
      </c>
      <c r="I38" s="12">
        <v>0</v>
      </c>
    </row>
    <row r="39" spans="2:9" ht="15" customHeight="1" x14ac:dyDescent="0.2">
      <c r="B39" t="s">
        <v>67</v>
      </c>
      <c r="C39" s="12">
        <v>9</v>
      </c>
      <c r="D39" s="8">
        <v>1.34</v>
      </c>
      <c r="E39" s="12">
        <v>1</v>
      </c>
      <c r="F39" s="8">
        <v>0.22</v>
      </c>
      <c r="G39" s="12">
        <v>8</v>
      </c>
      <c r="H39" s="8">
        <v>3.83</v>
      </c>
      <c r="I39" s="12">
        <v>0</v>
      </c>
    </row>
    <row r="40" spans="2:9" ht="15" customHeight="1" x14ac:dyDescent="0.2">
      <c r="B40" t="s">
        <v>76</v>
      </c>
      <c r="C40" s="12">
        <v>9</v>
      </c>
      <c r="D40" s="8">
        <v>1.34</v>
      </c>
      <c r="E40" s="12">
        <v>5</v>
      </c>
      <c r="F40" s="8">
        <v>1.0900000000000001</v>
      </c>
      <c r="G40" s="12">
        <v>4</v>
      </c>
      <c r="H40" s="8">
        <v>1.91</v>
      </c>
      <c r="I40" s="12">
        <v>0</v>
      </c>
    </row>
    <row r="41" spans="2:9" ht="15" customHeight="1" x14ac:dyDescent="0.2">
      <c r="B41" t="s">
        <v>84</v>
      </c>
      <c r="C41" s="12">
        <v>7</v>
      </c>
      <c r="D41" s="8">
        <v>1.04</v>
      </c>
      <c r="E41" s="12">
        <v>3</v>
      </c>
      <c r="F41" s="8">
        <v>0.65</v>
      </c>
      <c r="G41" s="12">
        <v>4</v>
      </c>
      <c r="H41" s="8">
        <v>1.91</v>
      </c>
      <c r="I41" s="12">
        <v>0</v>
      </c>
    </row>
    <row r="42" spans="2:9" ht="15" customHeight="1" x14ac:dyDescent="0.2">
      <c r="B42" t="s">
        <v>87</v>
      </c>
      <c r="C42" s="12">
        <v>6</v>
      </c>
      <c r="D42" s="8">
        <v>0.89</v>
      </c>
      <c r="E42" s="12">
        <v>3</v>
      </c>
      <c r="F42" s="8">
        <v>0.65</v>
      </c>
      <c r="G42" s="12">
        <v>3</v>
      </c>
      <c r="H42" s="8">
        <v>1.44</v>
      </c>
      <c r="I42" s="12">
        <v>0</v>
      </c>
    </row>
    <row r="43" spans="2:9" ht="15" customHeight="1" x14ac:dyDescent="0.2">
      <c r="B43" t="s">
        <v>93</v>
      </c>
      <c r="C43" s="12">
        <v>5</v>
      </c>
      <c r="D43" s="8">
        <v>0.75</v>
      </c>
      <c r="E43" s="12">
        <v>4</v>
      </c>
      <c r="F43" s="8">
        <v>0.87</v>
      </c>
      <c r="G43" s="12">
        <v>1</v>
      </c>
      <c r="H43" s="8">
        <v>0.48</v>
      </c>
      <c r="I43" s="12">
        <v>0</v>
      </c>
    </row>
    <row r="44" spans="2:9" ht="15" customHeight="1" x14ac:dyDescent="0.2">
      <c r="B44" t="s">
        <v>94</v>
      </c>
      <c r="C44" s="12">
        <v>5</v>
      </c>
      <c r="D44" s="8">
        <v>0.75</v>
      </c>
      <c r="E44" s="12">
        <v>4</v>
      </c>
      <c r="F44" s="8">
        <v>0.87</v>
      </c>
      <c r="G44" s="12">
        <v>1</v>
      </c>
      <c r="H44" s="8">
        <v>0.48</v>
      </c>
      <c r="I44" s="12">
        <v>0</v>
      </c>
    </row>
    <row r="45" spans="2:9" ht="15" customHeight="1" x14ac:dyDescent="0.2">
      <c r="B45" t="s">
        <v>69</v>
      </c>
      <c r="C45" s="12">
        <v>5</v>
      </c>
      <c r="D45" s="8">
        <v>0.75</v>
      </c>
      <c r="E45" s="12">
        <v>1</v>
      </c>
      <c r="F45" s="8">
        <v>0.22</v>
      </c>
      <c r="G45" s="12">
        <v>4</v>
      </c>
      <c r="H45" s="8">
        <v>1.91</v>
      </c>
      <c r="I45" s="12">
        <v>0</v>
      </c>
    </row>
    <row r="46" spans="2:9" ht="15" customHeight="1" x14ac:dyDescent="0.2">
      <c r="B46" t="s">
        <v>79</v>
      </c>
      <c r="C46" s="12">
        <v>5</v>
      </c>
      <c r="D46" s="8">
        <v>0.75</v>
      </c>
      <c r="E46" s="12">
        <v>4</v>
      </c>
      <c r="F46" s="8">
        <v>0.87</v>
      </c>
      <c r="G46" s="12">
        <v>1</v>
      </c>
      <c r="H46" s="8">
        <v>0.48</v>
      </c>
      <c r="I46" s="12">
        <v>0</v>
      </c>
    </row>
    <row r="49" spans="2:9" ht="33" customHeight="1" x14ac:dyDescent="0.2">
      <c r="B49" t="s">
        <v>256</v>
      </c>
      <c r="C49" s="10" t="s">
        <v>57</v>
      </c>
      <c r="D49" s="10" t="s">
        <v>58</v>
      </c>
      <c r="E49" s="10" t="s">
        <v>59</v>
      </c>
      <c r="F49" s="10" t="s">
        <v>60</v>
      </c>
      <c r="G49" s="10" t="s">
        <v>61</v>
      </c>
      <c r="H49" s="10" t="s">
        <v>62</v>
      </c>
      <c r="I49" s="10" t="s">
        <v>63</v>
      </c>
    </row>
    <row r="50" spans="2:9" ht="15" customHeight="1" x14ac:dyDescent="0.2">
      <c r="B50" t="s">
        <v>136</v>
      </c>
      <c r="C50" s="12">
        <v>51</v>
      </c>
      <c r="D50" s="8">
        <v>7.6</v>
      </c>
      <c r="E50" s="12">
        <v>51</v>
      </c>
      <c r="F50" s="8">
        <v>11.11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137</v>
      </c>
      <c r="C51" s="12">
        <v>42</v>
      </c>
      <c r="D51" s="8">
        <v>6.26</v>
      </c>
      <c r="E51" s="12">
        <v>41</v>
      </c>
      <c r="F51" s="8">
        <v>8.93</v>
      </c>
      <c r="G51" s="12">
        <v>1</v>
      </c>
      <c r="H51" s="8">
        <v>0.48</v>
      </c>
      <c r="I51" s="12">
        <v>0</v>
      </c>
    </row>
    <row r="52" spans="2:9" ht="15" customHeight="1" x14ac:dyDescent="0.2">
      <c r="B52" t="s">
        <v>140</v>
      </c>
      <c r="C52" s="12">
        <v>35</v>
      </c>
      <c r="D52" s="8">
        <v>5.22</v>
      </c>
      <c r="E52" s="12">
        <v>33</v>
      </c>
      <c r="F52" s="8">
        <v>7.19</v>
      </c>
      <c r="G52" s="12">
        <v>2</v>
      </c>
      <c r="H52" s="8">
        <v>0.96</v>
      </c>
      <c r="I52" s="12">
        <v>0</v>
      </c>
    </row>
    <row r="53" spans="2:9" ht="15" customHeight="1" x14ac:dyDescent="0.2">
      <c r="B53" t="s">
        <v>128</v>
      </c>
      <c r="C53" s="12">
        <v>23</v>
      </c>
      <c r="D53" s="8">
        <v>3.43</v>
      </c>
      <c r="E53" s="12">
        <v>12</v>
      </c>
      <c r="F53" s="8">
        <v>2.61</v>
      </c>
      <c r="G53" s="12">
        <v>11</v>
      </c>
      <c r="H53" s="8">
        <v>5.26</v>
      </c>
      <c r="I53" s="12">
        <v>0</v>
      </c>
    </row>
    <row r="54" spans="2:9" ht="15" customHeight="1" x14ac:dyDescent="0.2">
      <c r="B54" t="s">
        <v>122</v>
      </c>
      <c r="C54" s="12">
        <v>22</v>
      </c>
      <c r="D54" s="8">
        <v>3.28</v>
      </c>
      <c r="E54" s="12">
        <v>19</v>
      </c>
      <c r="F54" s="8">
        <v>4.1399999999999997</v>
      </c>
      <c r="G54" s="12">
        <v>3</v>
      </c>
      <c r="H54" s="8">
        <v>1.44</v>
      </c>
      <c r="I54" s="12">
        <v>0</v>
      </c>
    </row>
    <row r="55" spans="2:9" ht="15" customHeight="1" x14ac:dyDescent="0.2">
      <c r="B55" t="s">
        <v>121</v>
      </c>
      <c r="C55" s="12">
        <v>18</v>
      </c>
      <c r="D55" s="8">
        <v>2.68</v>
      </c>
      <c r="E55" s="12">
        <v>1</v>
      </c>
      <c r="F55" s="8">
        <v>0.22</v>
      </c>
      <c r="G55" s="12">
        <v>17</v>
      </c>
      <c r="H55" s="8">
        <v>8.1300000000000008</v>
      </c>
      <c r="I55" s="12">
        <v>0</v>
      </c>
    </row>
    <row r="56" spans="2:9" ht="15" customHeight="1" x14ac:dyDescent="0.2">
      <c r="B56" t="s">
        <v>126</v>
      </c>
      <c r="C56" s="12">
        <v>18</v>
      </c>
      <c r="D56" s="8">
        <v>2.68</v>
      </c>
      <c r="E56" s="12">
        <v>14</v>
      </c>
      <c r="F56" s="8">
        <v>3.05</v>
      </c>
      <c r="G56" s="12">
        <v>4</v>
      </c>
      <c r="H56" s="8">
        <v>1.91</v>
      </c>
      <c r="I56" s="12">
        <v>0</v>
      </c>
    </row>
    <row r="57" spans="2:9" ht="15" customHeight="1" x14ac:dyDescent="0.2">
      <c r="B57" t="s">
        <v>130</v>
      </c>
      <c r="C57" s="12">
        <v>15</v>
      </c>
      <c r="D57" s="8">
        <v>2.2400000000000002</v>
      </c>
      <c r="E57" s="12">
        <v>8</v>
      </c>
      <c r="F57" s="8">
        <v>1.74</v>
      </c>
      <c r="G57" s="12">
        <v>7</v>
      </c>
      <c r="H57" s="8">
        <v>3.35</v>
      </c>
      <c r="I57" s="12">
        <v>0</v>
      </c>
    </row>
    <row r="58" spans="2:9" ht="15" customHeight="1" x14ac:dyDescent="0.2">
      <c r="B58" t="s">
        <v>142</v>
      </c>
      <c r="C58" s="12">
        <v>14</v>
      </c>
      <c r="D58" s="8">
        <v>2.09</v>
      </c>
      <c r="E58" s="12">
        <v>4</v>
      </c>
      <c r="F58" s="8">
        <v>0.87</v>
      </c>
      <c r="G58" s="12">
        <v>10</v>
      </c>
      <c r="H58" s="8">
        <v>4.78</v>
      </c>
      <c r="I58" s="12">
        <v>0</v>
      </c>
    </row>
    <row r="59" spans="2:9" ht="15" customHeight="1" x14ac:dyDescent="0.2">
      <c r="B59" t="s">
        <v>138</v>
      </c>
      <c r="C59" s="12">
        <v>14</v>
      </c>
      <c r="D59" s="8">
        <v>2.09</v>
      </c>
      <c r="E59" s="12">
        <v>11</v>
      </c>
      <c r="F59" s="8">
        <v>2.4</v>
      </c>
      <c r="G59" s="12">
        <v>3</v>
      </c>
      <c r="H59" s="8">
        <v>1.44</v>
      </c>
      <c r="I59" s="12">
        <v>0</v>
      </c>
    </row>
    <row r="60" spans="2:9" ht="15" customHeight="1" x14ac:dyDescent="0.2">
      <c r="B60" t="s">
        <v>139</v>
      </c>
      <c r="C60" s="12">
        <v>14</v>
      </c>
      <c r="D60" s="8">
        <v>2.09</v>
      </c>
      <c r="E60" s="12">
        <v>14</v>
      </c>
      <c r="F60" s="8">
        <v>3.05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123</v>
      </c>
      <c r="C61" s="12">
        <v>13</v>
      </c>
      <c r="D61" s="8">
        <v>1.94</v>
      </c>
      <c r="E61" s="12">
        <v>10</v>
      </c>
      <c r="F61" s="8">
        <v>2.1800000000000002</v>
      </c>
      <c r="G61" s="12">
        <v>3</v>
      </c>
      <c r="H61" s="8">
        <v>1.44</v>
      </c>
      <c r="I61" s="12">
        <v>0</v>
      </c>
    </row>
    <row r="62" spans="2:9" ht="15" customHeight="1" x14ac:dyDescent="0.2">
      <c r="B62" t="s">
        <v>156</v>
      </c>
      <c r="C62" s="12">
        <v>13</v>
      </c>
      <c r="D62" s="8">
        <v>1.94</v>
      </c>
      <c r="E62" s="12">
        <v>11</v>
      </c>
      <c r="F62" s="8">
        <v>2.4</v>
      </c>
      <c r="G62" s="12">
        <v>2</v>
      </c>
      <c r="H62" s="8">
        <v>0.96</v>
      </c>
      <c r="I62" s="12">
        <v>0</v>
      </c>
    </row>
    <row r="63" spans="2:9" ht="15" customHeight="1" x14ac:dyDescent="0.2">
      <c r="B63" t="s">
        <v>124</v>
      </c>
      <c r="C63" s="12">
        <v>13</v>
      </c>
      <c r="D63" s="8">
        <v>1.94</v>
      </c>
      <c r="E63" s="12">
        <v>11</v>
      </c>
      <c r="F63" s="8">
        <v>2.4</v>
      </c>
      <c r="G63" s="12">
        <v>2</v>
      </c>
      <c r="H63" s="8">
        <v>0.96</v>
      </c>
      <c r="I63" s="12">
        <v>0</v>
      </c>
    </row>
    <row r="64" spans="2:9" ht="15" customHeight="1" x14ac:dyDescent="0.2">
      <c r="B64" t="s">
        <v>129</v>
      </c>
      <c r="C64" s="12">
        <v>13</v>
      </c>
      <c r="D64" s="8">
        <v>1.94</v>
      </c>
      <c r="E64" s="12">
        <v>9</v>
      </c>
      <c r="F64" s="8">
        <v>1.96</v>
      </c>
      <c r="G64" s="12">
        <v>4</v>
      </c>
      <c r="H64" s="8">
        <v>1.91</v>
      </c>
      <c r="I64" s="12">
        <v>0</v>
      </c>
    </row>
    <row r="65" spans="2:9" ht="15" customHeight="1" x14ac:dyDescent="0.2">
      <c r="B65" t="s">
        <v>133</v>
      </c>
      <c r="C65" s="12">
        <v>13</v>
      </c>
      <c r="D65" s="8">
        <v>1.94</v>
      </c>
      <c r="E65" s="12">
        <v>13</v>
      </c>
      <c r="F65" s="8">
        <v>2.83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157</v>
      </c>
      <c r="C66" s="12">
        <v>12</v>
      </c>
      <c r="D66" s="8">
        <v>1.79</v>
      </c>
      <c r="E66" s="12">
        <v>6</v>
      </c>
      <c r="F66" s="8">
        <v>1.31</v>
      </c>
      <c r="G66" s="12">
        <v>6</v>
      </c>
      <c r="H66" s="8">
        <v>2.87</v>
      </c>
      <c r="I66" s="12">
        <v>0</v>
      </c>
    </row>
    <row r="67" spans="2:9" ht="15" customHeight="1" x14ac:dyDescent="0.2">
      <c r="B67" t="s">
        <v>131</v>
      </c>
      <c r="C67" s="12">
        <v>12</v>
      </c>
      <c r="D67" s="8">
        <v>1.79</v>
      </c>
      <c r="E67" s="12">
        <v>9</v>
      </c>
      <c r="F67" s="8">
        <v>1.96</v>
      </c>
      <c r="G67" s="12">
        <v>3</v>
      </c>
      <c r="H67" s="8">
        <v>1.44</v>
      </c>
      <c r="I67" s="12">
        <v>0</v>
      </c>
    </row>
    <row r="68" spans="2:9" ht="15" customHeight="1" x14ac:dyDescent="0.2">
      <c r="B68" t="s">
        <v>132</v>
      </c>
      <c r="C68" s="12">
        <v>12</v>
      </c>
      <c r="D68" s="8">
        <v>1.79</v>
      </c>
      <c r="E68" s="12">
        <v>12</v>
      </c>
      <c r="F68" s="8">
        <v>2.61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155</v>
      </c>
      <c r="C69" s="12">
        <v>10</v>
      </c>
      <c r="D69" s="8">
        <v>1.49</v>
      </c>
      <c r="E69" s="12">
        <v>4</v>
      </c>
      <c r="F69" s="8">
        <v>0.87</v>
      </c>
      <c r="G69" s="12">
        <v>6</v>
      </c>
      <c r="H69" s="8">
        <v>2.87</v>
      </c>
      <c r="I69" s="12">
        <v>0</v>
      </c>
    </row>
    <row r="70" spans="2:9" ht="15" customHeight="1" x14ac:dyDescent="0.2">
      <c r="B70" t="s">
        <v>149</v>
      </c>
      <c r="C70" s="12">
        <v>10</v>
      </c>
      <c r="D70" s="8">
        <v>1.49</v>
      </c>
      <c r="E70" s="12">
        <v>7</v>
      </c>
      <c r="F70" s="8">
        <v>1.53</v>
      </c>
      <c r="G70" s="12">
        <v>3</v>
      </c>
      <c r="H70" s="8">
        <v>1.44</v>
      </c>
      <c r="I70" s="12">
        <v>0</v>
      </c>
    </row>
    <row r="71" spans="2:9" ht="15" customHeight="1" x14ac:dyDescent="0.2">
      <c r="B71" t="s">
        <v>125</v>
      </c>
      <c r="C71" s="12">
        <v>10</v>
      </c>
      <c r="D71" s="8">
        <v>1.49</v>
      </c>
      <c r="E71" s="12">
        <v>7</v>
      </c>
      <c r="F71" s="8">
        <v>1.53</v>
      </c>
      <c r="G71" s="12">
        <v>3</v>
      </c>
      <c r="H71" s="8">
        <v>1.44</v>
      </c>
      <c r="I71" s="12">
        <v>0</v>
      </c>
    </row>
    <row r="73" spans="2:9" ht="15" customHeight="1" x14ac:dyDescent="0.2">
      <c r="B73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D2152-947A-437A-BADD-ABE8EF2B08D7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123</v>
      </c>
      <c r="D6" s="8">
        <v>20.78</v>
      </c>
      <c r="E6" s="12">
        <v>87</v>
      </c>
      <c r="F6" s="8">
        <v>19.91</v>
      </c>
      <c r="G6" s="12">
        <v>36</v>
      </c>
      <c r="H6" s="8">
        <v>24.16</v>
      </c>
      <c r="I6" s="12">
        <v>0</v>
      </c>
    </row>
    <row r="7" spans="2:9" ht="15" customHeight="1" x14ac:dyDescent="0.2">
      <c r="B7" t="s">
        <v>43</v>
      </c>
      <c r="C7" s="12">
        <v>32</v>
      </c>
      <c r="D7" s="8">
        <v>5.41</v>
      </c>
      <c r="E7" s="12">
        <v>17</v>
      </c>
      <c r="F7" s="8">
        <v>3.89</v>
      </c>
      <c r="G7" s="12">
        <v>15</v>
      </c>
      <c r="H7" s="8">
        <v>10.07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0.67</v>
      </c>
      <c r="I8" s="12">
        <v>0</v>
      </c>
    </row>
    <row r="9" spans="2:9" ht="15" customHeight="1" x14ac:dyDescent="0.2">
      <c r="B9" t="s">
        <v>45</v>
      </c>
      <c r="C9" s="12">
        <v>2</v>
      </c>
      <c r="D9" s="8">
        <v>0.34</v>
      </c>
      <c r="E9" s="12">
        <v>0</v>
      </c>
      <c r="F9" s="8">
        <v>0</v>
      </c>
      <c r="G9" s="12">
        <v>2</v>
      </c>
      <c r="H9" s="8">
        <v>1.34</v>
      </c>
      <c r="I9" s="12">
        <v>0</v>
      </c>
    </row>
    <row r="10" spans="2:9" ht="15" customHeight="1" x14ac:dyDescent="0.2">
      <c r="B10" t="s">
        <v>46</v>
      </c>
      <c r="C10" s="12">
        <v>5</v>
      </c>
      <c r="D10" s="8">
        <v>0.84</v>
      </c>
      <c r="E10" s="12">
        <v>1</v>
      </c>
      <c r="F10" s="8">
        <v>0.23</v>
      </c>
      <c r="G10" s="12">
        <v>4</v>
      </c>
      <c r="H10" s="8">
        <v>2.68</v>
      </c>
      <c r="I10" s="12">
        <v>0</v>
      </c>
    </row>
    <row r="11" spans="2:9" ht="15" customHeight="1" x14ac:dyDescent="0.2">
      <c r="B11" t="s">
        <v>47</v>
      </c>
      <c r="C11" s="12">
        <v>146</v>
      </c>
      <c r="D11" s="8">
        <v>24.66</v>
      </c>
      <c r="E11" s="12">
        <v>105</v>
      </c>
      <c r="F11" s="8">
        <v>24.03</v>
      </c>
      <c r="G11" s="12">
        <v>41</v>
      </c>
      <c r="H11" s="8">
        <v>27.52</v>
      </c>
      <c r="I11" s="12">
        <v>0</v>
      </c>
    </row>
    <row r="12" spans="2:9" ht="15" customHeight="1" x14ac:dyDescent="0.2">
      <c r="B12" t="s">
        <v>48</v>
      </c>
      <c r="C12" s="12">
        <v>2</v>
      </c>
      <c r="D12" s="8">
        <v>0.34</v>
      </c>
      <c r="E12" s="12">
        <v>2</v>
      </c>
      <c r="F12" s="8">
        <v>0.46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20</v>
      </c>
      <c r="D13" s="8">
        <v>3.38</v>
      </c>
      <c r="E13" s="12">
        <v>13</v>
      </c>
      <c r="F13" s="8">
        <v>2.97</v>
      </c>
      <c r="G13" s="12">
        <v>7</v>
      </c>
      <c r="H13" s="8">
        <v>4.7</v>
      </c>
      <c r="I13" s="12">
        <v>0</v>
      </c>
    </row>
    <row r="14" spans="2:9" ht="15" customHeight="1" x14ac:dyDescent="0.2">
      <c r="B14" t="s">
        <v>50</v>
      </c>
      <c r="C14" s="12">
        <v>13</v>
      </c>
      <c r="D14" s="8">
        <v>2.2000000000000002</v>
      </c>
      <c r="E14" s="12">
        <v>7</v>
      </c>
      <c r="F14" s="8">
        <v>1.6</v>
      </c>
      <c r="G14" s="12">
        <v>6</v>
      </c>
      <c r="H14" s="8">
        <v>4.03</v>
      </c>
      <c r="I14" s="12">
        <v>0</v>
      </c>
    </row>
    <row r="15" spans="2:9" ht="15" customHeight="1" x14ac:dyDescent="0.2">
      <c r="B15" t="s">
        <v>51</v>
      </c>
      <c r="C15" s="12">
        <v>86</v>
      </c>
      <c r="D15" s="8">
        <v>14.53</v>
      </c>
      <c r="E15" s="12">
        <v>78</v>
      </c>
      <c r="F15" s="8">
        <v>17.850000000000001</v>
      </c>
      <c r="G15" s="12">
        <v>7</v>
      </c>
      <c r="H15" s="8">
        <v>4.7</v>
      </c>
      <c r="I15" s="12">
        <v>0</v>
      </c>
    </row>
    <row r="16" spans="2:9" ht="15" customHeight="1" x14ac:dyDescent="0.2">
      <c r="B16" t="s">
        <v>52</v>
      </c>
      <c r="C16" s="12">
        <v>97</v>
      </c>
      <c r="D16" s="8">
        <v>16.39</v>
      </c>
      <c r="E16" s="12">
        <v>86</v>
      </c>
      <c r="F16" s="8">
        <v>19.68</v>
      </c>
      <c r="G16" s="12">
        <v>9</v>
      </c>
      <c r="H16" s="8">
        <v>6.04</v>
      </c>
      <c r="I16" s="12">
        <v>2</v>
      </c>
    </row>
    <row r="17" spans="2:9" ht="15" customHeight="1" x14ac:dyDescent="0.2">
      <c r="B17" t="s">
        <v>53</v>
      </c>
      <c r="C17" s="12">
        <v>8</v>
      </c>
      <c r="D17" s="8">
        <v>1.35</v>
      </c>
      <c r="E17" s="12">
        <v>8</v>
      </c>
      <c r="F17" s="8">
        <v>1.83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29</v>
      </c>
      <c r="D18" s="8">
        <v>4.9000000000000004</v>
      </c>
      <c r="E18" s="12">
        <v>14</v>
      </c>
      <c r="F18" s="8">
        <v>3.2</v>
      </c>
      <c r="G18" s="12">
        <v>14</v>
      </c>
      <c r="H18" s="8">
        <v>9.4</v>
      </c>
      <c r="I18" s="12">
        <v>1</v>
      </c>
    </row>
    <row r="19" spans="2:9" ht="15" customHeight="1" x14ac:dyDescent="0.2">
      <c r="B19" t="s">
        <v>55</v>
      </c>
      <c r="C19" s="12">
        <v>28</v>
      </c>
      <c r="D19" s="8">
        <v>4.7300000000000004</v>
      </c>
      <c r="E19" s="12">
        <v>19</v>
      </c>
      <c r="F19" s="8">
        <v>4.3499999999999996</v>
      </c>
      <c r="G19" s="12">
        <v>7</v>
      </c>
      <c r="H19" s="8">
        <v>4.7</v>
      </c>
      <c r="I19" s="12">
        <v>0</v>
      </c>
    </row>
    <row r="20" spans="2:9" ht="15" customHeight="1" x14ac:dyDescent="0.2">
      <c r="B20" s="9" t="s">
        <v>254</v>
      </c>
      <c r="C20" s="12">
        <f>SUM(LTBL_02210[総数／事業所数])</f>
        <v>592</v>
      </c>
      <c r="E20" s="12">
        <f>SUBTOTAL(109,LTBL_02210[個人／事業所数])</f>
        <v>437</v>
      </c>
      <c r="G20" s="12">
        <f>SUBTOTAL(109,LTBL_02210[法人／事業所数])</f>
        <v>149</v>
      </c>
      <c r="I20" s="12">
        <f>SUBTOTAL(109,LTBL_02210[法人以外の団体／事業所数])</f>
        <v>3</v>
      </c>
    </row>
    <row r="21" spans="2:9" ht="15" customHeight="1" x14ac:dyDescent="0.2">
      <c r="E21" s="11">
        <f>LTBL_02210[[#Totals],[個人／事業所数]]/LTBL_02210[[#Totals],[総数／事業所数]]</f>
        <v>0.73817567567567566</v>
      </c>
      <c r="G21" s="11">
        <f>LTBL_02210[[#Totals],[法人／事業所数]]/LTBL_02210[[#Totals],[総数／事業所数]]</f>
        <v>0.2516891891891892</v>
      </c>
      <c r="I21" s="11">
        <f>LTBL_02210[[#Totals],[法人以外の団体／事業所数]]/LTBL_02210[[#Totals],[総数／事業所数]]</f>
        <v>5.0675675675675678E-3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84</v>
      </c>
      <c r="D24" s="8">
        <v>14.19</v>
      </c>
      <c r="E24" s="12">
        <v>77</v>
      </c>
      <c r="F24" s="8">
        <v>17.62</v>
      </c>
      <c r="G24" s="12">
        <v>5</v>
      </c>
      <c r="H24" s="8">
        <v>3.36</v>
      </c>
      <c r="I24" s="12">
        <v>2</v>
      </c>
    </row>
    <row r="25" spans="2:9" ht="15" customHeight="1" x14ac:dyDescent="0.2">
      <c r="B25" t="s">
        <v>77</v>
      </c>
      <c r="C25" s="12">
        <v>79</v>
      </c>
      <c r="D25" s="8">
        <v>13.34</v>
      </c>
      <c r="E25" s="12">
        <v>75</v>
      </c>
      <c r="F25" s="8">
        <v>17.16</v>
      </c>
      <c r="G25" s="12">
        <v>4</v>
      </c>
      <c r="H25" s="8">
        <v>2.68</v>
      </c>
      <c r="I25" s="12">
        <v>0</v>
      </c>
    </row>
    <row r="26" spans="2:9" ht="15" customHeight="1" x14ac:dyDescent="0.2">
      <c r="B26" t="s">
        <v>64</v>
      </c>
      <c r="C26" s="12">
        <v>65</v>
      </c>
      <c r="D26" s="8">
        <v>10.98</v>
      </c>
      <c r="E26" s="12">
        <v>42</v>
      </c>
      <c r="F26" s="8">
        <v>9.61</v>
      </c>
      <c r="G26" s="12">
        <v>23</v>
      </c>
      <c r="H26" s="8">
        <v>15.44</v>
      </c>
      <c r="I26" s="12">
        <v>0</v>
      </c>
    </row>
    <row r="27" spans="2:9" ht="15" customHeight="1" x14ac:dyDescent="0.2">
      <c r="B27" t="s">
        <v>73</v>
      </c>
      <c r="C27" s="12">
        <v>45</v>
      </c>
      <c r="D27" s="8">
        <v>7.6</v>
      </c>
      <c r="E27" s="12">
        <v>31</v>
      </c>
      <c r="F27" s="8">
        <v>7.09</v>
      </c>
      <c r="G27" s="12">
        <v>14</v>
      </c>
      <c r="H27" s="8">
        <v>9.4</v>
      </c>
      <c r="I27" s="12">
        <v>0</v>
      </c>
    </row>
    <row r="28" spans="2:9" ht="15" customHeight="1" x14ac:dyDescent="0.2">
      <c r="B28" t="s">
        <v>65</v>
      </c>
      <c r="C28" s="12">
        <v>43</v>
      </c>
      <c r="D28" s="8">
        <v>7.26</v>
      </c>
      <c r="E28" s="12">
        <v>34</v>
      </c>
      <c r="F28" s="8">
        <v>7.78</v>
      </c>
      <c r="G28" s="12">
        <v>9</v>
      </c>
      <c r="H28" s="8">
        <v>6.04</v>
      </c>
      <c r="I28" s="12">
        <v>0</v>
      </c>
    </row>
    <row r="29" spans="2:9" ht="15" customHeight="1" x14ac:dyDescent="0.2">
      <c r="B29" t="s">
        <v>71</v>
      </c>
      <c r="C29" s="12">
        <v>43</v>
      </c>
      <c r="D29" s="8">
        <v>7.26</v>
      </c>
      <c r="E29" s="12">
        <v>36</v>
      </c>
      <c r="F29" s="8">
        <v>8.24</v>
      </c>
      <c r="G29" s="12">
        <v>7</v>
      </c>
      <c r="H29" s="8">
        <v>4.7</v>
      </c>
      <c r="I29" s="12">
        <v>0</v>
      </c>
    </row>
    <row r="30" spans="2:9" ht="15" customHeight="1" x14ac:dyDescent="0.2">
      <c r="B30" t="s">
        <v>72</v>
      </c>
      <c r="C30" s="12">
        <v>27</v>
      </c>
      <c r="D30" s="8">
        <v>4.5599999999999996</v>
      </c>
      <c r="E30" s="12">
        <v>22</v>
      </c>
      <c r="F30" s="8">
        <v>5.03</v>
      </c>
      <c r="G30" s="12">
        <v>5</v>
      </c>
      <c r="H30" s="8">
        <v>3.36</v>
      </c>
      <c r="I30" s="12">
        <v>0</v>
      </c>
    </row>
    <row r="31" spans="2:9" ht="15" customHeight="1" x14ac:dyDescent="0.2">
      <c r="B31" t="s">
        <v>74</v>
      </c>
      <c r="C31" s="12">
        <v>18</v>
      </c>
      <c r="D31" s="8">
        <v>3.04</v>
      </c>
      <c r="E31" s="12">
        <v>12</v>
      </c>
      <c r="F31" s="8">
        <v>2.75</v>
      </c>
      <c r="G31" s="12">
        <v>6</v>
      </c>
      <c r="H31" s="8">
        <v>4.03</v>
      </c>
      <c r="I31" s="12">
        <v>0</v>
      </c>
    </row>
    <row r="32" spans="2:9" ht="15" customHeight="1" x14ac:dyDescent="0.2">
      <c r="B32" t="s">
        <v>81</v>
      </c>
      <c r="C32" s="12">
        <v>16</v>
      </c>
      <c r="D32" s="8">
        <v>2.7</v>
      </c>
      <c r="E32" s="12">
        <v>14</v>
      </c>
      <c r="F32" s="8">
        <v>3.2</v>
      </c>
      <c r="G32" s="12">
        <v>2</v>
      </c>
      <c r="H32" s="8">
        <v>1.34</v>
      </c>
      <c r="I32" s="12">
        <v>0</v>
      </c>
    </row>
    <row r="33" spans="2:9" ht="15" customHeight="1" x14ac:dyDescent="0.2">
      <c r="B33" t="s">
        <v>83</v>
      </c>
      <c r="C33" s="12">
        <v>16</v>
      </c>
      <c r="D33" s="8">
        <v>2.7</v>
      </c>
      <c r="E33" s="12">
        <v>14</v>
      </c>
      <c r="F33" s="8">
        <v>3.2</v>
      </c>
      <c r="G33" s="12">
        <v>2</v>
      </c>
      <c r="H33" s="8">
        <v>1.34</v>
      </c>
      <c r="I33" s="12">
        <v>0</v>
      </c>
    </row>
    <row r="34" spans="2:9" ht="15" customHeight="1" x14ac:dyDescent="0.2">
      <c r="B34" t="s">
        <v>66</v>
      </c>
      <c r="C34" s="12">
        <v>15</v>
      </c>
      <c r="D34" s="8">
        <v>2.5299999999999998</v>
      </c>
      <c r="E34" s="12">
        <v>11</v>
      </c>
      <c r="F34" s="8">
        <v>2.52</v>
      </c>
      <c r="G34" s="12">
        <v>4</v>
      </c>
      <c r="H34" s="8">
        <v>2.68</v>
      </c>
      <c r="I34" s="12">
        <v>0</v>
      </c>
    </row>
    <row r="35" spans="2:9" ht="15" customHeight="1" x14ac:dyDescent="0.2">
      <c r="B35" t="s">
        <v>82</v>
      </c>
      <c r="C35" s="12">
        <v>13</v>
      </c>
      <c r="D35" s="8">
        <v>2.2000000000000002</v>
      </c>
      <c r="E35" s="12">
        <v>0</v>
      </c>
      <c r="F35" s="8">
        <v>0</v>
      </c>
      <c r="G35" s="12">
        <v>12</v>
      </c>
      <c r="H35" s="8">
        <v>8.0500000000000007</v>
      </c>
      <c r="I35" s="12">
        <v>1</v>
      </c>
    </row>
    <row r="36" spans="2:9" ht="15" customHeight="1" x14ac:dyDescent="0.2">
      <c r="B36" t="s">
        <v>70</v>
      </c>
      <c r="C36" s="12">
        <v>9</v>
      </c>
      <c r="D36" s="8">
        <v>1.52</v>
      </c>
      <c r="E36" s="12">
        <v>6</v>
      </c>
      <c r="F36" s="8">
        <v>1.37</v>
      </c>
      <c r="G36" s="12">
        <v>3</v>
      </c>
      <c r="H36" s="8">
        <v>2.0099999999999998</v>
      </c>
      <c r="I36" s="12">
        <v>0</v>
      </c>
    </row>
    <row r="37" spans="2:9" ht="15" customHeight="1" x14ac:dyDescent="0.2">
      <c r="B37" t="s">
        <v>79</v>
      </c>
      <c r="C37" s="12">
        <v>9</v>
      </c>
      <c r="D37" s="8">
        <v>1.52</v>
      </c>
      <c r="E37" s="12">
        <v>7</v>
      </c>
      <c r="F37" s="8">
        <v>1.6</v>
      </c>
      <c r="G37" s="12">
        <v>2</v>
      </c>
      <c r="H37" s="8">
        <v>1.34</v>
      </c>
      <c r="I37" s="12">
        <v>0</v>
      </c>
    </row>
    <row r="38" spans="2:9" ht="15" customHeight="1" x14ac:dyDescent="0.2">
      <c r="B38" t="s">
        <v>80</v>
      </c>
      <c r="C38" s="12">
        <v>8</v>
      </c>
      <c r="D38" s="8">
        <v>1.35</v>
      </c>
      <c r="E38" s="12">
        <v>8</v>
      </c>
      <c r="F38" s="8">
        <v>1.83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88</v>
      </c>
      <c r="C39" s="12">
        <v>7</v>
      </c>
      <c r="D39" s="8">
        <v>1.18</v>
      </c>
      <c r="E39" s="12">
        <v>5</v>
      </c>
      <c r="F39" s="8">
        <v>1.1399999999999999</v>
      </c>
      <c r="G39" s="12">
        <v>2</v>
      </c>
      <c r="H39" s="8">
        <v>1.34</v>
      </c>
      <c r="I39" s="12">
        <v>0</v>
      </c>
    </row>
    <row r="40" spans="2:9" ht="15" customHeight="1" x14ac:dyDescent="0.2">
      <c r="B40" t="s">
        <v>96</v>
      </c>
      <c r="C40" s="12">
        <v>7</v>
      </c>
      <c r="D40" s="8">
        <v>1.18</v>
      </c>
      <c r="E40" s="12">
        <v>4</v>
      </c>
      <c r="F40" s="8">
        <v>0.92</v>
      </c>
      <c r="G40" s="12">
        <v>3</v>
      </c>
      <c r="H40" s="8">
        <v>2.0099999999999998</v>
      </c>
      <c r="I40" s="12">
        <v>0</v>
      </c>
    </row>
    <row r="41" spans="2:9" ht="15" customHeight="1" x14ac:dyDescent="0.2">
      <c r="B41" t="s">
        <v>75</v>
      </c>
      <c r="C41" s="12">
        <v>6</v>
      </c>
      <c r="D41" s="8">
        <v>1.01</v>
      </c>
      <c r="E41" s="12">
        <v>3</v>
      </c>
      <c r="F41" s="8">
        <v>0.69</v>
      </c>
      <c r="G41" s="12">
        <v>3</v>
      </c>
      <c r="H41" s="8">
        <v>2.0099999999999998</v>
      </c>
      <c r="I41" s="12">
        <v>0</v>
      </c>
    </row>
    <row r="42" spans="2:9" ht="15" customHeight="1" x14ac:dyDescent="0.2">
      <c r="B42" t="s">
        <v>76</v>
      </c>
      <c r="C42" s="12">
        <v>6</v>
      </c>
      <c r="D42" s="8">
        <v>1.01</v>
      </c>
      <c r="E42" s="12">
        <v>4</v>
      </c>
      <c r="F42" s="8">
        <v>0.92</v>
      </c>
      <c r="G42" s="12">
        <v>2</v>
      </c>
      <c r="H42" s="8">
        <v>1.34</v>
      </c>
      <c r="I42" s="12">
        <v>0</v>
      </c>
    </row>
    <row r="43" spans="2:9" ht="15" customHeight="1" x14ac:dyDescent="0.2">
      <c r="B43" t="s">
        <v>95</v>
      </c>
      <c r="C43" s="12">
        <v>5</v>
      </c>
      <c r="D43" s="8">
        <v>0.84</v>
      </c>
      <c r="E43" s="12">
        <v>5</v>
      </c>
      <c r="F43" s="8">
        <v>1.1399999999999999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67</v>
      </c>
      <c r="C44" s="12">
        <v>5</v>
      </c>
      <c r="D44" s="8">
        <v>0.84</v>
      </c>
      <c r="E44" s="12">
        <v>1</v>
      </c>
      <c r="F44" s="8">
        <v>0.23</v>
      </c>
      <c r="G44" s="12">
        <v>4</v>
      </c>
      <c r="H44" s="8">
        <v>2.68</v>
      </c>
      <c r="I44" s="12">
        <v>0</v>
      </c>
    </row>
    <row r="45" spans="2:9" ht="15" customHeight="1" x14ac:dyDescent="0.2">
      <c r="B45" t="s">
        <v>92</v>
      </c>
      <c r="C45" s="12">
        <v>5</v>
      </c>
      <c r="D45" s="8">
        <v>0.84</v>
      </c>
      <c r="E45" s="12">
        <v>1</v>
      </c>
      <c r="F45" s="8">
        <v>0.23</v>
      </c>
      <c r="G45" s="12">
        <v>4</v>
      </c>
      <c r="H45" s="8">
        <v>2.68</v>
      </c>
      <c r="I45" s="12">
        <v>0</v>
      </c>
    </row>
    <row r="46" spans="2:9" ht="15" customHeight="1" x14ac:dyDescent="0.2">
      <c r="B46" t="s">
        <v>90</v>
      </c>
      <c r="C46" s="12">
        <v>5</v>
      </c>
      <c r="D46" s="8">
        <v>0.84</v>
      </c>
      <c r="E46" s="12">
        <v>2</v>
      </c>
      <c r="F46" s="8">
        <v>0.46</v>
      </c>
      <c r="G46" s="12">
        <v>2</v>
      </c>
      <c r="H46" s="8">
        <v>1.34</v>
      </c>
      <c r="I46" s="12">
        <v>0</v>
      </c>
    </row>
    <row r="49" spans="2:9" ht="33" customHeight="1" x14ac:dyDescent="0.2">
      <c r="B49" t="s">
        <v>256</v>
      </c>
      <c r="C49" s="10" t="s">
        <v>57</v>
      </c>
      <c r="D49" s="10" t="s">
        <v>58</v>
      </c>
      <c r="E49" s="10" t="s">
        <v>59</v>
      </c>
      <c r="F49" s="10" t="s">
        <v>60</v>
      </c>
      <c r="G49" s="10" t="s">
        <v>61</v>
      </c>
      <c r="H49" s="10" t="s">
        <v>62</v>
      </c>
      <c r="I49" s="10" t="s">
        <v>63</v>
      </c>
    </row>
    <row r="50" spans="2:9" ht="15" customHeight="1" x14ac:dyDescent="0.2">
      <c r="B50" t="s">
        <v>137</v>
      </c>
      <c r="C50" s="12">
        <v>39</v>
      </c>
      <c r="D50" s="8">
        <v>6.59</v>
      </c>
      <c r="E50" s="12">
        <v>39</v>
      </c>
      <c r="F50" s="8">
        <v>8.92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134</v>
      </c>
      <c r="C51" s="12">
        <v>31</v>
      </c>
      <c r="D51" s="8">
        <v>5.24</v>
      </c>
      <c r="E51" s="12">
        <v>31</v>
      </c>
      <c r="F51" s="8">
        <v>7.09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27</v>
      </c>
      <c r="D52" s="8">
        <v>4.5599999999999996</v>
      </c>
      <c r="E52" s="12">
        <v>24</v>
      </c>
      <c r="F52" s="8">
        <v>5.49</v>
      </c>
      <c r="G52" s="12">
        <v>3</v>
      </c>
      <c r="H52" s="8">
        <v>2.0099999999999998</v>
      </c>
      <c r="I52" s="12">
        <v>0</v>
      </c>
    </row>
    <row r="53" spans="2:9" ht="15" customHeight="1" x14ac:dyDescent="0.2">
      <c r="B53" t="s">
        <v>136</v>
      </c>
      <c r="C53" s="12">
        <v>26</v>
      </c>
      <c r="D53" s="8">
        <v>4.3899999999999997</v>
      </c>
      <c r="E53" s="12">
        <v>26</v>
      </c>
      <c r="F53" s="8">
        <v>5.95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133</v>
      </c>
      <c r="C54" s="12">
        <v>22</v>
      </c>
      <c r="D54" s="8">
        <v>3.72</v>
      </c>
      <c r="E54" s="12">
        <v>22</v>
      </c>
      <c r="F54" s="8">
        <v>5.03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121</v>
      </c>
      <c r="C55" s="12">
        <v>21</v>
      </c>
      <c r="D55" s="8">
        <v>3.55</v>
      </c>
      <c r="E55" s="12">
        <v>7</v>
      </c>
      <c r="F55" s="8">
        <v>1.6</v>
      </c>
      <c r="G55" s="12">
        <v>14</v>
      </c>
      <c r="H55" s="8">
        <v>9.4</v>
      </c>
      <c r="I55" s="12">
        <v>0</v>
      </c>
    </row>
    <row r="56" spans="2:9" ht="15" customHeight="1" x14ac:dyDescent="0.2">
      <c r="B56" t="s">
        <v>126</v>
      </c>
      <c r="C56" s="12">
        <v>16</v>
      </c>
      <c r="D56" s="8">
        <v>2.7</v>
      </c>
      <c r="E56" s="12">
        <v>12</v>
      </c>
      <c r="F56" s="8">
        <v>2.75</v>
      </c>
      <c r="G56" s="12">
        <v>4</v>
      </c>
      <c r="H56" s="8">
        <v>2.68</v>
      </c>
      <c r="I56" s="12">
        <v>0</v>
      </c>
    </row>
    <row r="57" spans="2:9" ht="15" customHeight="1" x14ac:dyDescent="0.2">
      <c r="B57" t="s">
        <v>140</v>
      </c>
      <c r="C57" s="12">
        <v>16</v>
      </c>
      <c r="D57" s="8">
        <v>2.7</v>
      </c>
      <c r="E57" s="12">
        <v>14</v>
      </c>
      <c r="F57" s="8">
        <v>3.2</v>
      </c>
      <c r="G57" s="12">
        <v>2</v>
      </c>
      <c r="H57" s="8">
        <v>1.34</v>
      </c>
      <c r="I57" s="12">
        <v>0</v>
      </c>
    </row>
    <row r="58" spans="2:9" ht="15" customHeight="1" x14ac:dyDescent="0.2">
      <c r="B58" t="s">
        <v>130</v>
      </c>
      <c r="C58" s="12">
        <v>14</v>
      </c>
      <c r="D58" s="8">
        <v>2.36</v>
      </c>
      <c r="E58" s="12">
        <v>12</v>
      </c>
      <c r="F58" s="8">
        <v>2.75</v>
      </c>
      <c r="G58" s="12">
        <v>2</v>
      </c>
      <c r="H58" s="8">
        <v>1.34</v>
      </c>
      <c r="I58" s="12">
        <v>0</v>
      </c>
    </row>
    <row r="59" spans="2:9" ht="15" customHeight="1" x14ac:dyDescent="0.2">
      <c r="B59" t="s">
        <v>125</v>
      </c>
      <c r="C59" s="12">
        <v>13</v>
      </c>
      <c r="D59" s="8">
        <v>2.2000000000000002</v>
      </c>
      <c r="E59" s="12">
        <v>11</v>
      </c>
      <c r="F59" s="8">
        <v>2.52</v>
      </c>
      <c r="G59" s="12">
        <v>2</v>
      </c>
      <c r="H59" s="8">
        <v>1.34</v>
      </c>
      <c r="I59" s="12">
        <v>0</v>
      </c>
    </row>
    <row r="60" spans="2:9" ht="15" customHeight="1" x14ac:dyDescent="0.2">
      <c r="B60" t="s">
        <v>127</v>
      </c>
      <c r="C60" s="12">
        <v>13</v>
      </c>
      <c r="D60" s="8">
        <v>2.2000000000000002</v>
      </c>
      <c r="E60" s="12">
        <v>7</v>
      </c>
      <c r="F60" s="8">
        <v>1.6</v>
      </c>
      <c r="G60" s="12">
        <v>6</v>
      </c>
      <c r="H60" s="8">
        <v>4.03</v>
      </c>
      <c r="I60" s="12">
        <v>0</v>
      </c>
    </row>
    <row r="61" spans="2:9" ht="15" customHeight="1" x14ac:dyDescent="0.2">
      <c r="B61" t="s">
        <v>158</v>
      </c>
      <c r="C61" s="12">
        <v>10</v>
      </c>
      <c r="D61" s="8">
        <v>1.69</v>
      </c>
      <c r="E61" s="12">
        <v>9</v>
      </c>
      <c r="F61" s="8">
        <v>2.06</v>
      </c>
      <c r="G61" s="12">
        <v>1</v>
      </c>
      <c r="H61" s="8">
        <v>0.67</v>
      </c>
      <c r="I61" s="12">
        <v>0</v>
      </c>
    </row>
    <row r="62" spans="2:9" ht="15" customHeight="1" x14ac:dyDescent="0.2">
      <c r="B62" t="s">
        <v>149</v>
      </c>
      <c r="C62" s="12">
        <v>10</v>
      </c>
      <c r="D62" s="8">
        <v>1.69</v>
      </c>
      <c r="E62" s="12">
        <v>8</v>
      </c>
      <c r="F62" s="8">
        <v>1.83</v>
      </c>
      <c r="G62" s="12">
        <v>2</v>
      </c>
      <c r="H62" s="8">
        <v>1.34</v>
      </c>
      <c r="I62" s="12">
        <v>0</v>
      </c>
    </row>
    <row r="63" spans="2:9" ht="15" customHeight="1" x14ac:dyDescent="0.2">
      <c r="B63" t="s">
        <v>154</v>
      </c>
      <c r="C63" s="12">
        <v>10</v>
      </c>
      <c r="D63" s="8">
        <v>1.69</v>
      </c>
      <c r="E63" s="12">
        <v>9</v>
      </c>
      <c r="F63" s="8">
        <v>2.06</v>
      </c>
      <c r="G63" s="12">
        <v>1</v>
      </c>
      <c r="H63" s="8">
        <v>0.67</v>
      </c>
      <c r="I63" s="12">
        <v>0</v>
      </c>
    </row>
    <row r="64" spans="2:9" ht="15" customHeight="1" x14ac:dyDescent="0.2">
      <c r="B64" t="s">
        <v>128</v>
      </c>
      <c r="C64" s="12">
        <v>10</v>
      </c>
      <c r="D64" s="8">
        <v>1.69</v>
      </c>
      <c r="E64" s="12">
        <v>7</v>
      </c>
      <c r="F64" s="8">
        <v>1.6</v>
      </c>
      <c r="G64" s="12">
        <v>3</v>
      </c>
      <c r="H64" s="8">
        <v>2.0099999999999998</v>
      </c>
      <c r="I64" s="12">
        <v>0</v>
      </c>
    </row>
    <row r="65" spans="2:9" ht="15" customHeight="1" x14ac:dyDescent="0.2">
      <c r="B65" t="s">
        <v>135</v>
      </c>
      <c r="C65" s="12">
        <v>10</v>
      </c>
      <c r="D65" s="8">
        <v>1.69</v>
      </c>
      <c r="E65" s="12">
        <v>7</v>
      </c>
      <c r="F65" s="8">
        <v>1.6</v>
      </c>
      <c r="G65" s="12">
        <v>3</v>
      </c>
      <c r="H65" s="8">
        <v>2.0099999999999998</v>
      </c>
      <c r="I65" s="12">
        <v>0</v>
      </c>
    </row>
    <row r="66" spans="2:9" ht="15" customHeight="1" x14ac:dyDescent="0.2">
      <c r="B66" t="s">
        <v>139</v>
      </c>
      <c r="C66" s="12">
        <v>10</v>
      </c>
      <c r="D66" s="8">
        <v>1.69</v>
      </c>
      <c r="E66" s="12">
        <v>10</v>
      </c>
      <c r="F66" s="8">
        <v>2.29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129</v>
      </c>
      <c r="C67" s="12">
        <v>9</v>
      </c>
      <c r="D67" s="8">
        <v>1.52</v>
      </c>
      <c r="E67" s="12">
        <v>8</v>
      </c>
      <c r="F67" s="8">
        <v>1.83</v>
      </c>
      <c r="G67" s="12">
        <v>1</v>
      </c>
      <c r="H67" s="8">
        <v>0.67</v>
      </c>
      <c r="I67" s="12">
        <v>0</v>
      </c>
    </row>
    <row r="68" spans="2:9" ht="15" customHeight="1" x14ac:dyDescent="0.2">
      <c r="B68" t="s">
        <v>159</v>
      </c>
      <c r="C68" s="12">
        <v>8</v>
      </c>
      <c r="D68" s="8">
        <v>1.35</v>
      </c>
      <c r="E68" s="12">
        <v>8</v>
      </c>
      <c r="F68" s="8">
        <v>1.83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123</v>
      </c>
      <c r="C69" s="12">
        <v>8</v>
      </c>
      <c r="D69" s="8">
        <v>1.35</v>
      </c>
      <c r="E69" s="12">
        <v>6</v>
      </c>
      <c r="F69" s="8">
        <v>1.37</v>
      </c>
      <c r="G69" s="12">
        <v>2</v>
      </c>
      <c r="H69" s="8">
        <v>1.34</v>
      </c>
      <c r="I69" s="12">
        <v>0</v>
      </c>
    </row>
    <row r="70" spans="2:9" ht="15" customHeight="1" x14ac:dyDescent="0.2">
      <c r="B70" t="s">
        <v>124</v>
      </c>
      <c r="C70" s="12">
        <v>8</v>
      </c>
      <c r="D70" s="8">
        <v>1.35</v>
      </c>
      <c r="E70" s="12">
        <v>7</v>
      </c>
      <c r="F70" s="8">
        <v>1.6</v>
      </c>
      <c r="G70" s="12">
        <v>1</v>
      </c>
      <c r="H70" s="8">
        <v>0.67</v>
      </c>
      <c r="I70" s="12">
        <v>0</v>
      </c>
    </row>
    <row r="71" spans="2:9" ht="15" customHeight="1" x14ac:dyDescent="0.2">
      <c r="B71" t="s">
        <v>157</v>
      </c>
      <c r="C71" s="12">
        <v>8</v>
      </c>
      <c r="D71" s="8">
        <v>1.35</v>
      </c>
      <c r="E71" s="12">
        <v>4</v>
      </c>
      <c r="F71" s="8">
        <v>0.92</v>
      </c>
      <c r="G71" s="12">
        <v>4</v>
      </c>
      <c r="H71" s="8">
        <v>2.68</v>
      </c>
      <c r="I71" s="12">
        <v>0</v>
      </c>
    </row>
    <row r="73" spans="2:9" ht="15" customHeight="1" x14ac:dyDescent="0.2">
      <c r="B73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45F8-F3FD-49C5-A59D-049440B83B51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30</v>
      </c>
      <c r="D6" s="8">
        <v>13.1</v>
      </c>
      <c r="E6" s="12">
        <v>16</v>
      </c>
      <c r="F6" s="8">
        <v>9.82</v>
      </c>
      <c r="G6" s="12">
        <v>14</v>
      </c>
      <c r="H6" s="8">
        <v>25.93</v>
      </c>
      <c r="I6" s="12">
        <v>0</v>
      </c>
    </row>
    <row r="7" spans="2:9" ht="15" customHeight="1" x14ac:dyDescent="0.2">
      <c r="B7" t="s">
        <v>43</v>
      </c>
      <c r="C7" s="12">
        <v>17</v>
      </c>
      <c r="D7" s="8">
        <v>7.42</v>
      </c>
      <c r="E7" s="12">
        <v>9</v>
      </c>
      <c r="F7" s="8">
        <v>5.52</v>
      </c>
      <c r="G7" s="12">
        <v>8</v>
      </c>
      <c r="H7" s="8">
        <v>14.81</v>
      </c>
      <c r="I7" s="12">
        <v>0</v>
      </c>
    </row>
    <row r="8" spans="2:9" ht="15" customHeight="1" x14ac:dyDescent="0.2">
      <c r="B8" t="s">
        <v>44</v>
      </c>
      <c r="C8" s="12">
        <v>3</v>
      </c>
      <c r="D8" s="8">
        <v>1.31</v>
      </c>
      <c r="E8" s="12">
        <v>0</v>
      </c>
      <c r="F8" s="8">
        <v>0</v>
      </c>
      <c r="G8" s="12">
        <v>1</v>
      </c>
      <c r="H8" s="8">
        <v>1.85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6</v>
      </c>
      <c r="D10" s="8">
        <v>2.62</v>
      </c>
      <c r="E10" s="12">
        <v>2</v>
      </c>
      <c r="F10" s="8">
        <v>1.23</v>
      </c>
      <c r="G10" s="12">
        <v>4</v>
      </c>
      <c r="H10" s="8">
        <v>7.41</v>
      </c>
      <c r="I10" s="12">
        <v>0</v>
      </c>
    </row>
    <row r="11" spans="2:9" ht="15" customHeight="1" x14ac:dyDescent="0.2">
      <c r="B11" t="s">
        <v>47</v>
      </c>
      <c r="C11" s="12">
        <v>70</v>
      </c>
      <c r="D11" s="8">
        <v>30.57</v>
      </c>
      <c r="E11" s="12">
        <v>56</v>
      </c>
      <c r="F11" s="8">
        <v>34.36</v>
      </c>
      <c r="G11" s="12">
        <v>13</v>
      </c>
      <c r="H11" s="8">
        <v>24.07</v>
      </c>
      <c r="I11" s="12">
        <v>1</v>
      </c>
    </row>
    <row r="12" spans="2:9" ht="15" customHeight="1" x14ac:dyDescent="0.2">
      <c r="B12" t="s">
        <v>48</v>
      </c>
      <c r="C12" s="12">
        <v>1</v>
      </c>
      <c r="D12" s="8">
        <v>0.44</v>
      </c>
      <c r="E12" s="12">
        <v>0</v>
      </c>
      <c r="F12" s="8">
        <v>0</v>
      </c>
      <c r="G12" s="12">
        <v>1</v>
      </c>
      <c r="H12" s="8">
        <v>1.85</v>
      </c>
      <c r="I12" s="12">
        <v>0</v>
      </c>
    </row>
    <row r="13" spans="2:9" ht="15" customHeight="1" x14ac:dyDescent="0.2">
      <c r="B13" t="s">
        <v>49</v>
      </c>
      <c r="C13" s="12">
        <v>7</v>
      </c>
      <c r="D13" s="8">
        <v>3.06</v>
      </c>
      <c r="E13" s="12">
        <v>2</v>
      </c>
      <c r="F13" s="8">
        <v>1.23</v>
      </c>
      <c r="G13" s="12">
        <v>4</v>
      </c>
      <c r="H13" s="8">
        <v>7.41</v>
      </c>
      <c r="I13" s="12">
        <v>0</v>
      </c>
    </row>
    <row r="14" spans="2:9" ht="15" customHeight="1" x14ac:dyDescent="0.2">
      <c r="B14" t="s">
        <v>50</v>
      </c>
      <c r="C14" s="12">
        <v>2</v>
      </c>
      <c r="D14" s="8">
        <v>0.87</v>
      </c>
      <c r="E14" s="12">
        <v>2</v>
      </c>
      <c r="F14" s="8">
        <v>1.23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32</v>
      </c>
      <c r="D15" s="8">
        <v>13.97</v>
      </c>
      <c r="E15" s="12">
        <v>30</v>
      </c>
      <c r="F15" s="8">
        <v>18.399999999999999</v>
      </c>
      <c r="G15" s="12">
        <v>1</v>
      </c>
      <c r="H15" s="8">
        <v>1.85</v>
      </c>
      <c r="I15" s="12">
        <v>0</v>
      </c>
    </row>
    <row r="16" spans="2:9" ht="15" customHeight="1" x14ac:dyDescent="0.2">
      <c r="B16" t="s">
        <v>52</v>
      </c>
      <c r="C16" s="12">
        <v>38</v>
      </c>
      <c r="D16" s="8">
        <v>16.59</v>
      </c>
      <c r="E16" s="12">
        <v>34</v>
      </c>
      <c r="F16" s="8">
        <v>20.86</v>
      </c>
      <c r="G16" s="12">
        <v>1</v>
      </c>
      <c r="H16" s="8">
        <v>1.85</v>
      </c>
      <c r="I16" s="12">
        <v>0</v>
      </c>
    </row>
    <row r="17" spans="2:9" ht="15" customHeight="1" x14ac:dyDescent="0.2">
      <c r="B17" t="s">
        <v>53</v>
      </c>
      <c r="C17" s="12">
        <v>4</v>
      </c>
      <c r="D17" s="8">
        <v>1.75</v>
      </c>
      <c r="E17" s="12">
        <v>2</v>
      </c>
      <c r="F17" s="8">
        <v>1.23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5</v>
      </c>
      <c r="D18" s="8">
        <v>2.1800000000000002</v>
      </c>
      <c r="E18" s="12">
        <v>1</v>
      </c>
      <c r="F18" s="8">
        <v>0.61</v>
      </c>
      <c r="G18" s="12">
        <v>4</v>
      </c>
      <c r="H18" s="8">
        <v>7.41</v>
      </c>
      <c r="I18" s="12">
        <v>0</v>
      </c>
    </row>
    <row r="19" spans="2:9" ht="15" customHeight="1" x14ac:dyDescent="0.2">
      <c r="B19" t="s">
        <v>55</v>
      </c>
      <c r="C19" s="12">
        <v>14</v>
      </c>
      <c r="D19" s="8">
        <v>6.11</v>
      </c>
      <c r="E19" s="12">
        <v>9</v>
      </c>
      <c r="F19" s="8">
        <v>5.52</v>
      </c>
      <c r="G19" s="12">
        <v>3</v>
      </c>
      <c r="H19" s="8">
        <v>5.56</v>
      </c>
      <c r="I19" s="12">
        <v>1</v>
      </c>
    </row>
    <row r="20" spans="2:9" ht="15" customHeight="1" x14ac:dyDescent="0.2">
      <c r="B20" s="9" t="s">
        <v>254</v>
      </c>
      <c r="C20" s="12">
        <f>SUM(LTBL_02301[総数／事業所数])</f>
        <v>229</v>
      </c>
      <c r="E20" s="12">
        <f>SUBTOTAL(109,LTBL_02301[個人／事業所数])</f>
        <v>163</v>
      </c>
      <c r="G20" s="12">
        <f>SUBTOTAL(109,LTBL_02301[法人／事業所数])</f>
        <v>54</v>
      </c>
      <c r="I20" s="12">
        <f>SUBTOTAL(109,LTBL_02301[法人以外の団体／事業所数])</f>
        <v>2</v>
      </c>
    </row>
    <row r="21" spans="2:9" ht="15" customHeight="1" x14ac:dyDescent="0.2">
      <c r="E21" s="11">
        <f>LTBL_02301[[#Totals],[個人／事業所数]]/LTBL_02301[[#Totals],[総数／事業所数]]</f>
        <v>0.71179039301310043</v>
      </c>
      <c r="G21" s="11">
        <f>LTBL_02301[[#Totals],[法人／事業所数]]/LTBL_02301[[#Totals],[総数／事業所数]]</f>
        <v>0.23580786026200873</v>
      </c>
      <c r="I21" s="11">
        <f>LTBL_02301[[#Totals],[法人以外の団体／事業所数]]/LTBL_02301[[#Totals],[総数／事業所数]]</f>
        <v>8.7336244541484712E-3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71</v>
      </c>
      <c r="C24" s="12">
        <v>34</v>
      </c>
      <c r="D24" s="8">
        <v>14.85</v>
      </c>
      <c r="E24" s="12">
        <v>28</v>
      </c>
      <c r="F24" s="8">
        <v>17.18</v>
      </c>
      <c r="G24" s="12">
        <v>5</v>
      </c>
      <c r="H24" s="8">
        <v>9.26</v>
      </c>
      <c r="I24" s="12">
        <v>1</v>
      </c>
    </row>
    <row r="25" spans="2:9" ht="15" customHeight="1" x14ac:dyDescent="0.2">
      <c r="B25" t="s">
        <v>77</v>
      </c>
      <c r="C25" s="12">
        <v>30</v>
      </c>
      <c r="D25" s="8">
        <v>13.1</v>
      </c>
      <c r="E25" s="12">
        <v>30</v>
      </c>
      <c r="F25" s="8">
        <v>18.399999999999999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78</v>
      </c>
      <c r="C26" s="12">
        <v>30</v>
      </c>
      <c r="D26" s="8">
        <v>13.1</v>
      </c>
      <c r="E26" s="12">
        <v>29</v>
      </c>
      <c r="F26" s="8">
        <v>17.79</v>
      </c>
      <c r="G26" s="12">
        <v>1</v>
      </c>
      <c r="H26" s="8">
        <v>1.85</v>
      </c>
      <c r="I26" s="12">
        <v>0</v>
      </c>
    </row>
    <row r="27" spans="2:9" ht="15" customHeight="1" x14ac:dyDescent="0.2">
      <c r="B27" t="s">
        <v>73</v>
      </c>
      <c r="C27" s="12">
        <v>17</v>
      </c>
      <c r="D27" s="8">
        <v>7.42</v>
      </c>
      <c r="E27" s="12">
        <v>14</v>
      </c>
      <c r="F27" s="8">
        <v>8.59</v>
      </c>
      <c r="G27" s="12">
        <v>3</v>
      </c>
      <c r="H27" s="8">
        <v>5.56</v>
      </c>
      <c r="I27" s="12">
        <v>0</v>
      </c>
    </row>
    <row r="28" spans="2:9" ht="15" customHeight="1" x14ac:dyDescent="0.2">
      <c r="B28" t="s">
        <v>64</v>
      </c>
      <c r="C28" s="12">
        <v>16</v>
      </c>
      <c r="D28" s="8">
        <v>6.99</v>
      </c>
      <c r="E28" s="12">
        <v>8</v>
      </c>
      <c r="F28" s="8">
        <v>4.91</v>
      </c>
      <c r="G28" s="12">
        <v>8</v>
      </c>
      <c r="H28" s="8">
        <v>14.81</v>
      </c>
      <c r="I28" s="12">
        <v>0</v>
      </c>
    </row>
    <row r="29" spans="2:9" ht="15" customHeight="1" x14ac:dyDescent="0.2">
      <c r="B29" t="s">
        <v>65</v>
      </c>
      <c r="C29" s="12">
        <v>8</v>
      </c>
      <c r="D29" s="8">
        <v>3.49</v>
      </c>
      <c r="E29" s="12">
        <v>7</v>
      </c>
      <c r="F29" s="8">
        <v>4.29</v>
      </c>
      <c r="G29" s="12">
        <v>1</v>
      </c>
      <c r="H29" s="8">
        <v>1.85</v>
      </c>
      <c r="I29" s="12">
        <v>0</v>
      </c>
    </row>
    <row r="30" spans="2:9" ht="15" customHeight="1" x14ac:dyDescent="0.2">
      <c r="B30" t="s">
        <v>72</v>
      </c>
      <c r="C30" s="12">
        <v>8</v>
      </c>
      <c r="D30" s="8">
        <v>3.49</v>
      </c>
      <c r="E30" s="12">
        <v>8</v>
      </c>
      <c r="F30" s="8">
        <v>4.91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79</v>
      </c>
      <c r="C31" s="12">
        <v>7</v>
      </c>
      <c r="D31" s="8">
        <v>3.06</v>
      </c>
      <c r="E31" s="12">
        <v>4</v>
      </c>
      <c r="F31" s="8">
        <v>2.4500000000000002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66</v>
      </c>
      <c r="C32" s="12">
        <v>6</v>
      </c>
      <c r="D32" s="8">
        <v>2.62</v>
      </c>
      <c r="E32" s="12">
        <v>1</v>
      </c>
      <c r="F32" s="8">
        <v>0.61</v>
      </c>
      <c r="G32" s="12">
        <v>5</v>
      </c>
      <c r="H32" s="8">
        <v>9.26</v>
      </c>
      <c r="I32" s="12">
        <v>0</v>
      </c>
    </row>
    <row r="33" spans="2:9" ht="15" customHeight="1" x14ac:dyDescent="0.2">
      <c r="B33" t="s">
        <v>83</v>
      </c>
      <c r="C33" s="12">
        <v>6</v>
      </c>
      <c r="D33" s="8">
        <v>2.62</v>
      </c>
      <c r="E33" s="12">
        <v>6</v>
      </c>
      <c r="F33" s="8">
        <v>3.68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74</v>
      </c>
      <c r="C34" s="12">
        <v>4</v>
      </c>
      <c r="D34" s="8">
        <v>1.75</v>
      </c>
      <c r="E34" s="12">
        <v>1</v>
      </c>
      <c r="F34" s="8">
        <v>0.61</v>
      </c>
      <c r="G34" s="12">
        <v>2</v>
      </c>
      <c r="H34" s="8">
        <v>3.7</v>
      </c>
      <c r="I34" s="12">
        <v>0</v>
      </c>
    </row>
    <row r="35" spans="2:9" ht="15" customHeight="1" x14ac:dyDescent="0.2">
      <c r="B35" t="s">
        <v>80</v>
      </c>
      <c r="C35" s="12">
        <v>4</v>
      </c>
      <c r="D35" s="8">
        <v>1.75</v>
      </c>
      <c r="E35" s="12">
        <v>2</v>
      </c>
      <c r="F35" s="8">
        <v>1.23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82</v>
      </c>
      <c r="C36" s="12">
        <v>4</v>
      </c>
      <c r="D36" s="8">
        <v>1.75</v>
      </c>
      <c r="E36" s="12">
        <v>0</v>
      </c>
      <c r="F36" s="8">
        <v>0</v>
      </c>
      <c r="G36" s="12">
        <v>4</v>
      </c>
      <c r="H36" s="8">
        <v>7.41</v>
      </c>
      <c r="I36" s="12">
        <v>0</v>
      </c>
    </row>
    <row r="37" spans="2:9" ht="15" customHeight="1" x14ac:dyDescent="0.2">
      <c r="B37" t="s">
        <v>97</v>
      </c>
      <c r="C37" s="12">
        <v>3</v>
      </c>
      <c r="D37" s="8">
        <v>1.31</v>
      </c>
      <c r="E37" s="12">
        <v>2</v>
      </c>
      <c r="F37" s="8">
        <v>1.23</v>
      </c>
      <c r="G37" s="12">
        <v>1</v>
      </c>
      <c r="H37" s="8">
        <v>1.85</v>
      </c>
      <c r="I37" s="12">
        <v>0</v>
      </c>
    </row>
    <row r="38" spans="2:9" ht="15" customHeight="1" x14ac:dyDescent="0.2">
      <c r="B38" t="s">
        <v>94</v>
      </c>
      <c r="C38" s="12">
        <v>3</v>
      </c>
      <c r="D38" s="8">
        <v>1.31</v>
      </c>
      <c r="E38" s="12">
        <v>1</v>
      </c>
      <c r="F38" s="8">
        <v>0.61</v>
      </c>
      <c r="G38" s="12">
        <v>2</v>
      </c>
      <c r="H38" s="8">
        <v>3.7</v>
      </c>
      <c r="I38" s="12">
        <v>0</v>
      </c>
    </row>
    <row r="39" spans="2:9" ht="15" customHeight="1" x14ac:dyDescent="0.2">
      <c r="B39" t="s">
        <v>98</v>
      </c>
      <c r="C39" s="12">
        <v>3</v>
      </c>
      <c r="D39" s="8">
        <v>1.31</v>
      </c>
      <c r="E39" s="12">
        <v>0</v>
      </c>
      <c r="F39" s="8">
        <v>0</v>
      </c>
      <c r="G39" s="12">
        <v>1</v>
      </c>
      <c r="H39" s="8">
        <v>1.85</v>
      </c>
      <c r="I39" s="12">
        <v>0</v>
      </c>
    </row>
    <row r="40" spans="2:9" ht="15" customHeight="1" x14ac:dyDescent="0.2">
      <c r="B40" t="s">
        <v>99</v>
      </c>
      <c r="C40" s="12">
        <v>3</v>
      </c>
      <c r="D40" s="8">
        <v>1.31</v>
      </c>
      <c r="E40" s="12">
        <v>2</v>
      </c>
      <c r="F40" s="8">
        <v>1.23</v>
      </c>
      <c r="G40" s="12">
        <v>1</v>
      </c>
      <c r="H40" s="8">
        <v>1.85</v>
      </c>
      <c r="I40" s="12">
        <v>0</v>
      </c>
    </row>
    <row r="41" spans="2:9" ht="15" customHeight="1" x14ac:dyDescent="0.2">
      <c r="B41" t="s">
        <v>67</v>
      </c>
      <c r="C41" s="12">
        <v>3</v>
      </c>
      <c r="D41" s="8">
        <v>1.31</v>
      </c>
      <c r="E41" s="12">
        <v>2</v>
      </c>
      <c r="F41" s="8">
        <v>1.23</v>
      </c>
      <c r="G41" s="12">
        <v>1</v>
      </c>
      <c r="H41" s="8">
        <v>1.85</v>
      </c>
      <c r="I41" s="12">
        <v>0</v>
      </c>
    </row>
    <row r="42" spans="2:9" ht="15" customHeight="1" x14ac:dyDescent="0.2">
      <c r="B42" t="s">
        <v>70</v>
      </c>
      <c r="C42" s="12">
        <v>3</v>
      </c>
      <c r="D42" s="8">
        <v>1.31</v>
      </c>
      <c r="E42" s="12">
        <v>3</v>
      </c>
      <c r="F42" s="8">
        <v>1.84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100</v>
      </c>
      <c r="C43" s="12">
        <v>3</v>
      </c>
      <c r="D43" s="8">
        <v>1.31</v>
      </c>
      <c r="E43" s="12">
        <v>1</v>
      </c>
      <c r="F43" s="8">
        <v>0.61</v>
      </c>
      <c r="G43" s="12">
        <v>2</v>
      </c>
      <c r="H43" s="8">
        <v>3.7</v>
      </c>
      <c r="I43" s="12">
        <v>0</v>
      </c>
    </row>
    <row r="44" spans="2:9" ht="15" customHeight="1" x14ac:dyDescent="0.2">
      <c r="B44" t="s">
        <v>101</v>
      </c>
      <c r="C44" s="12">
        <v>3</v>
      </c>
      <c r="D44" s="8">
        <v>1.31</v>
      </c>
      <c r="E44" s="12">
        <v>1</v>
      </c>
      <c r="F44" s="8">
        <v>0.61</v>
      </c>
      <c r="G44" s="12">
        <v>2</v>
      </c>
      <c r="H44" s="8">
        <v>3.7</v>
      </c>
      <c r="I44" s="12">
        <v>0</v>
      </c>
    </row>
    <row r="45" spans="2:9" ht="15" customHeight="1" x14ac:dyDescent="0.2">
      <c r="B45" t="s">
        <v>96</v>
      </c>
      <c r="C45" s="12">
        <v>3</v>
      </c>
      <c r="D45" s="8">
        <v>1.31</v>
      </c>
      <c r="E45" s="12">
        <v>2</v>
      </c>
      <c r="F45" s="8">
        <v>1.23</v>
      </c>
      <c r="G45" s="12">
        <v>1</v>
      </c>
      <c r="H45" s="8">
        <v>1.85</v>
      </c>
      <c r="I45" s="12">
        <v>0</v>
      </c>
    </row>
    <row r="48" spans="2:9" ht="33" customHeight="1" x14ac:dyDescent="0.2">
      <c r="B48" t="s">
        <v>256</v>
      </c>
      <c r="C48" s="10" t="s">
        <v>57</v>
      </c>
      <c r="D48" s="10" t="s">
        <v>58</v>
      </c>
      <c r="E48" s="10" t="s">
        <v>59</v>
      </c>
      <c r="F48" s="10" t="s">
        <v>60</v>
      </c>
      <c r="G48" s="10" t="s">
        <v>61</v>
      </c>
      <c r="H48" s="10" t="s">
        <v>62</v>
      </c>
      <c r="I48" s="10" t="s">
        <v>63</v>
      </c>
    </row>
    <row r="49" spans="2:9" ht="15" customHeight="1" x14ac:dyDescent="0.2">
      <c r="B49" t="s">
        <v>137</v>
      </c>
      <c r="C49" s="12">
        <v>14</v>
      </c>
      <c r="D49" s="8">
        <v>6.11</v>
      </c>
      <c r="E49" s="12">
        <v>14</v>
      </c>
      <c r="F49" s="8">
        <v>8.59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136</v>
      </c>
      <c r="C50" s="12">
        <v>13</v>
      </c>
      <c r="D50" s="8">
        <v>5.68</v>
      </c>
      <c r="E50" s="12">
        <v>13</v>
      </c>
      <c r="F50" s="8">
        <v>7.98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164</v>
      </c>
      <c r="C51" s="12">
        <v>11</v>
      </c>
      <c r="D51" s="8">
        <v>4.8</v>
      </c>
      <c r="E51" s="12">
        <v>9</v>
      </c>
      <c r="F51" s="8">
        <v>5.52</v>
      </c>
      <c r="G51" s="12">
        <v>2</v>
      </c>
      <c r="H51" s="8">
        <v>3.7</v>
      </c>
      <c r="I51" s="12">
        <v>0</v>
      </c>
    </row>
    <row r="52" spans="2:9" ht="15" customHeight="1" x14ac:dyDescent="0.2">
      <c r="B52" t="s">
        <v>122</v>
      </c>
      <c r="C52" s="12">
        <v>8</v>
      </c>
      <c r="D52" s="8">
        <v>3.49</v>
      </c>
      <c r="E52" s="12">
        <v>7</v>
      </c>
      <c r="F52" s="8">
        <v>4.29</v>
      </c>
      <c r="G52" s="12">
        <v>1</v>
      </c>
      <c r="H52" s="8">
        <v>1.85</v>
      </c>
      <c r="I52" s="12">
        <v>0</v>
      </c>
    </row>
    <row r="53" spans="2:9" ht="15" customHeight="1" x14ac:dyDescent="0.2">
      <c r="B53" t="s">
        <v>131</v>
      </c>
      <c r="C53" s="12">
        <v>8</v>
      </c>
      <c r="D53" s="8">
        <v>3.49</v>
      </c>
      <c r="E53" s="12">
        <v>8</v>
      </c>
      <c r="F53" s="8">
        <v>4.91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156</v>
      </c>
      <c r="C54" s="12">
        <v>7</v>
      </c>
      <c r="D54" s="8">
        <v>3.06</v>
      </c>
      <c r="E54" s="12">
        <v>5</v>
      </c>
      <c r="F54" s="8">
        <v>3.07</v>
      </c>
      <c r="G54" s="12">
        <v>2</v>
      </c>
      <c r="H54" s="8">
        <v>3.7</v>
      </c>
      <c r="I54" s="12">
        <v>0</v>
      </c>
    </row>
    <row r="55" spans="2:9" ht="15" customHeight="1" x14ac:dyDescent="0.2">
      <c r="B55" t="s">
        <v>124</v>
      </c>
      <c r="C55" s="12">
        <v>7</v>
      </c>
      <c r="D55" s="8">
        <v>3.06</v>
      </c>
      <c r="E55" s="12">
        <v>7</v>
      </c>
      <c r="F55" s="8">
        <v>4.29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132</v>
      </c>
      <c r="C56" s="12">
        <v>7</v>
      </c>
      <c r="D56" s="8">
        <v>3.06</v>
      </c>
      <c r="E56" s="12">
        <v>7</v>
      </c>
      <c r="F56" s="8">
        <v>4.29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134</v>
      </c>
      <c r="C57" s="12">
        <v>7</v>
      </c>
      <c r="D57" s="8">
        <v>3.06</v>
      </c>
      <c r="E57" s="12">
        <v>7</v>
      </c>
      <c r="F57" s="8">
        <v>4.29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163</v>
      </c>
      <c r="C58" s="12">
        <v>6</v>
      </c>
      <c r="D58" s="8">
        <v>2.62</v>
      </c>
      <c r="E58" s="12">
        <v>5</v>
      </c>
      <c r="F58" s="8">
        <v>3.07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154</v>
      </c>
      <c r="C59" s="12">
        <v>6</v>
      </c>
      <c r="D59" s="8">
        <v>2.62</v>
      </c>
      <c r="E59" s="12">
        <v>6</v>
      </c>
      <c r="F59" s="8">
        <v>3.68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6</v>
      </c>
      <c r="D60" s="8">
        <v>2.62</v>
      </c>
      <c r="E60" s="12">
        <v>6</v>
      </c>
      <c r="F60" s="8">
        <v>3.68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127</v>
      </c>
      <c r="C61" s="12">
        <v>5</v>
      </c>
      <c r="D61" s="8">
        <v>2.1800000000000002</v>
      </c>
      <c r="E61" s="12">
        <v>4</v>
      </c>
      <c r="F61" s="8">
        <v>2.4500000000000002</v>
      </c>
      <c r="G61" s="12">
        <v>1</v>
      </c>
      <c r="H61" s="8">
        <v>1.85</v>
      </c>
      <c r="I61" s="12">
        <v>0</v>
      </c>
    </row>
    <row r="62" spans="2:9" ht="15" customHeight="1" x14ac:dyDescent="0.2">
      <c r="B62" t="s">
        <v>165</v>
      </c>
      <c r="C62" s="12">
        <v>5</v>
      </c>
      <c r="D62" s="8">
        <v>2.1800000000000002</v>
      </c>
      <c r="E62" s="12">
        <v>3</v>
      </c>
      <c r="F62" s="8">
        <v>1.84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155</v>
      </c>
      <c r="C63" s="12">
        <v>4</v>
      </c>
      <c r="D63" s="8">
        <v>1.75</v>
      </c>
      <c r="E63" s="12">
        <v>0</v>
      </c>
      <c r="F63" s="8">
        <v>0</v>
      </c>
      <c r="G63" s="12">
        <v>4</v>
      </c>
      <c r="H63" s="8">
        <v>7.41</v>
      </c>
      <c r="I63" s="12">
        <v>0</v>
      </c>
    </row>
    <row r="64" spans="2:9" ht="15" customHeight="1" x14ac:dyDescent="0.2">
      <c r="B64" t="s">
        <v>123</v>
      </c>
      <c r="C64" s="12">
        <v>4</v>
      </c>
      <c r="D64" s="8">
        <v>1.75</v>
      </c>
      <c r="E64" s="12">
        <v>1</v>
      </c>
      <c r="F64" s="8">
        <v>0.61</v>
      </c>
      <c r="G64" s="12">
        <v>3</v>
      </c>
      <c r="H64" s="8">
        <v>5.56</v>
      </c>
      <c r="I64" s="12">
        <v>0</v>
      </c>
    </row>
    <row r="65" spans="2:9" ht="15" customHeight="1" x14ac:dyDescent="0.2">
      <c r="B65" t="s">
        <v>129</v>
      </c>
      <c r="C65" s="12">
        <v>4</v>
      </c>
      <c r="D65" s="8">
        <v>1.75</v>
      </c>
      <c r="E65" s="12">
        <v>4</v>
      </c>
      <c r="F65" s="8">
        <v>2.4500000000000002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121</v>
      </c>
      <c r="C66" s="12">
        <v>3</v>
      </c>
      <c r="D66" s="8">
        <v>1.31</v>
      </c>
      <c r="E66" s="12">
        <v>0</v>
      </c>
      <c r="F66" s="8">
        <v>0</v>
      </c>
      <c r="G66" s="12">
        <v>3</v>
      </c>
      <c r="H66" s="8">
        <v>5.56</v>
      </c>
      <c r="I66" s="12">
        <v>0</v>
      </c>
    </row>
    <row r="67" spans="2:9" ht="15" customHeight="1" x14ac:dyDescent="0.2">
      <c r="B67" t="s">
        <v>160</v>
      </c>
      <c r="C67" s="12">
        <v>3</v>
      </c>
      <c r="D67" s="8">
        <v>1.31</v>
      </c>
      <c r="E67" s="12">
        <v>2</v>
      </c>
      <c r="F67" s="8">
        <v>1.23</v>
      </c>
      <c r="G67" s="12">
        <v>1</v>
      </c>
      <c r="H67" s="8">
        <v>1.85</v>
      </c>
      <c r="I67" s="12">
        <v>0</v>
      </c>
    </row>
    <row r="68" spans="2:9" ht="15" customHeight="1" x14ac:dyDescent="0.2">
      <c r="B68" t="s">
        <v>161</v>
      </c>
      <c r="C68" s="12">
        <v>3</v>
      </c>
      <c r="D68" s="8">
        <v>1.31</v>
      </c>
      <c r="E68" s="12">
        <v>2</v>
      </c>
      <c r="F68" s="8">
        <v>1.23</v>
      </c>
      <c r="G68" s="12">
        <v>1</v>
      </c>
      <c r="H68" s="8">
        <v>1.85</v>
      </c>
      <c r="I68" s="12">
        <v>0</v>
      </c>
    </row>
    <row r="69" spans="2:9" ht="15" customHeight="1" x14ac:dyDescent="0.2">
      <c r="B69" t="s">
        <v>162</v>
      </c>
      <c r="C69" s="12">
        <v>3</v>
      </c>
      <c r="D69" s="8">
        <v>1.31</v>
      </c>
      <c r="E69" s="12">
        <v>2</v>
      </c>
      <c r="F69" s="8">
        <v>1.23</v>
      </c>
      <c r="G69" s="12">
        <v>1</v>
      </c>
      <c r="H69" s="8">
        <v>1.85</v>
      </c>
      <c r="I69" s="12">
        <v>0</v>
      </c>
    </row>
    <row r="70" spans="2:9" ht="15" customHeight="1" x14ac:dyDescent="0.2">
      <c r="B70" t="s">
        <v>125</v>
      </c>
      <c r="C70" s="12">
        <v>3</v>
      </c>
      <c r="D70" s="8">
        <v>1.31</v>
      </c>
      <c r="E70" s="12">
        <v>2</v>
      </c>
      <c r="F70" s="8">
        <v>1.23</v>
      </c>
      <c r="G70" s="12">
        <v>1</v>
      </c>
      <c r="H70" s="8">
        <v>1.85</v>
      </c>
      <c r="I70" s="12">
        <v>0</v>
      </c>
    </row>
    <row r="71" spans="2:9" ht="15" customHeight="1" x14ac:dyDescent="0.2">
      <c r="B71" t="s">
        <v>133</v>
      </c>
      <c r="C71" s="12">
        <v>3</v>
      </c>
      <c r="D71" s="8">
        <v>1.31</v>
      </c>
      <c r="E71" s="12">
        <v>3</v>
      </c>
      <c r="F71" s="8">
        <v>1.84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145</v>
      </c>
      <c r="C72" s="12">
        <v>3</v>
      </c>
      <c r="D72" s="8">
        <v>1.31</v>
      </c>
      <c r="E72" s="12">
        <v>3</v>
      </c>
      <c r="F72" s="8">
        <v>1.84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135</v>
      </c>
      <c r="C73" s="12">
        <v>3</v>
      </c>
      <c r="D73" s="8">
        <v>1.31</v>
      </c>
      <c r="E73" s="12">
        <v>2</v>
      </c>
      <c r="F73" s="8">
        <v>1.23</v>
      </c>
      <c r="G73" s="12">
        <v>1</v>
      </c>
      <c r="H73" s="8">
        <v>1.85</v>
      </c>
      <c r="I73" s="12">
        <v>0</v>
      </c>
    </row>
    <row r="74" spans="2:9" ht="15" customHeight="1" x14ac:dyDescent="0.2">
      <c r="B74" t="s">
        <v>166</v>
      </c>
      <c r="C74" s="12">
        <v>3</v>
      </c>
      <c r="D74" s="8">
        <v>1.31</v>
      </c>
      <c r="E74" s="12">
        <v>0</v>
      </c>
      <c r="F74" s="8">
        <v>0</v>
      </c>
      <c r="G74" s="12">
        <v>3</v>
      </c>
      <c r="H74" s="8">
        <v>5.56</v>
      </c>
      <c r="I74" s="12">
        <v>0</v>
      </c>
    </row>
    <row r="75" spans="2:9" ht="15" customHeight="1" x14ac:dyDescent="0.2">
      <c r="B75" t="s">
        <v>167</v>
      </c>
      <c r="C75" s="12">
        <v>3</v>
      </c>
      <c r="D75" s="8">
        <v>1.31</v>
      </c>
      <c r="E75" s="12">
        <v>2</v>
      </c>
      <c r="F75" s="8">
        <v>1.23</v>
      </c>
      <c r="G75" s="12">
        <v>1</v>
      </c>
      <c r="H75" s="8">
        <v>1.85</v>
      </c>
      <c r="I75" s="12">
        <v>0</v>
      </c>
    </row>
    <row r="77" spans="2:9" ht="15" customHeight="1" x14ac:dyDescent="0.2">
      <c r="B77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57556-3272-4D58-9BC8-94CD4396037D}">
  <sheetPr>
    <pageSetUpPr fitToPage="1"/>
  </sheetPr>
  <dimension ref="B2:I10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19</v>
      </c>
      <c r="D6" s="8">
        <v>19.39</v>
      </c>
      <c r="E6" s="12">
        <v>15</v>
      </c>
      <c r="F6" s="8">
        <v>21.43</v>
      </c>
      <c r="G6" s="12">
        <v>4</v>
      </c>
      <c r="H6" s="8">
        <v>19.05</v>
      </c>
      <c r="I6" s="12">
        <v>0</v>
      </c>
    </row>
    <row r="7" spans="2:9" ht="15" customHeight="1" x14ac:dyDescent="0.2">
      <c r="B7" t="s">
        <v>43</v>
      </c>
      <c r="C7" s="12">
        <v>6</v>
      </c>
      <c r="D7" s="8">
        <v>6.12</v>
      </c>
      <c r="E7" s="12">
        <v>3</v>
      </c>
      <c r="F7" s="8">
        <v>4.29</v>
      </c>
      <c r="G7" s="12">
        <v>2</v>
      </c>
      <c r="H7" s="8">
        <v>9.52</v>
      </c>
      <c r="I7" s="12">
        <v>1</v>
      </c>
    </row>
    <row r="8" spans="2:9" ht="15" customHeight="1" x14ac:dyDescent="0.2">
      <c r="B8" t="s">
        <v>44</v>
      </c>
      <c r="C8" s="12">
        <v>1</v>
      </c>
      <c r="D8" s="8">
        <v>1.02</v>
      </c>
      <c r="E8" s="12">
        <v>0</v>
      </c>
      <c r="F8" s="8">
        <v>0</v>
      </c>
      <c r="G8" s="12">
        <v>1</v>
      </c>
      <c r="H8" s="8">
        <v>4.76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1.02</v>
      </c>
      <c r="E10" s="12">
        <v>0</v>
      </c>
      <c r="F10" s="8">
        <v>0</v>
      </c>
      <c r="G10" s="12">
        <v>1</v>
      </c>
      <c r="H10" s="8">
        <v>4.76</v>
      </c>
      <c r="I10" s="12">
        <v>0</v>
      </c>
    </row>
    <row r="11" spans="2:9" ht="15" customHeight="1" x14ac:dyDescent="0.2">
      <c r="B11" t="s">
        <v>47</v>
      </c>
      <c r="C11" s="12">
        <v>26</v>
      </c>
      <c r="D11" s="8">
        <v>26.53</v>
      </c>
      <c r="E11" s="12">
        <v>17</v>
      </c>
      <c r="F11" s="8">
        <v>24.29</v>
      </c>
      <c r="G11" s="12">
        <v>8</v>
      </c>
      <c r="H11" s="8">
        <v>38.1</v>
      </c>
      <c r="I11" s="12">
        <v>1</v>
      </c>
    </row>
    <row r="12" spans="2:9" ht="15" customHeight="1" x14ac:dyDescent="0.2">
      <c r="B12" t="s">
        <v>48</v>
      </c>
      <c r="C12" s="12">
        <v>1</v>
      </c>
      <c r="D12" s="8">
        <v>1.02</v>
      </c>
      <c r="E12" s="12">
        <v>0</v>
      </c>
      <c r="F12" s="8">
        <v>0</v>
      </c>
      <c r="G12" s="12">
        <v>1</v>
      </c>
      <c r="H12" s="8">
        <v>4.76</v>
      </c>
      <c r="I12" s="12">
        <v>0</v>
      </c>
    </row>
    <row r="13" spans="2:9" ht="15" customHeight="1" x14ac:dyDescent="0.2">
      <c r="B13" t="s">
        <v>49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50</v>
      </c>
      <c r="C14" s="12">
        <v>1</v>
      </c>
      <c r="D14" s="8">
        <v>1.02</v>
      </c>
      <c r="E14" s="12">
        <v>1</v>
      </c>
      <c r="F14" s="8">
        <v>1.43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14</v>
      </c>
      <c r="D15" s="8">
        <v>14.29</v>
      </c>
      <c r="E15" s="12">
        <v>12</v>
      </c>
      <c r="F15" s="8">
        <v>17.14</v>
      </c>
      <c r="G15" s="12">
        <v>1</v>
      </c>
      <c r="H15" s="8">
        <v>4.76</v>
      </c>
      <c r="I15" s="12">
        <v>0</v>
      </c>
    </row>
    <row r="16" spans="2:9" ht="15" customHeight="1" x14ac:dyDescent="0.2">
      <c r="B16" t="s">
        <v>52</v>
      </c>
      <c r="C16" s="12">
        <v>18</v>
      </c>
      <c r="D16" s="8">
        <v>18.37</v>
      </c>
      <c r="E16" s="12">
        <v>16</v>
      </c>
      <c r="F16" s="8">
        <v>22.86</v>
      </c>
      <c r="G16" s="12">
        <v>1</v>
      </c>
      <c r="H16" s="8">
        <v>4.76</v>
      </c>
      <c r="I16" s="12">
        <v>0</v>
      </c>
    </row>
    <row r="17" spans="2:9" ht="15" customHeight="1" x14ac:dyDescent="0.2">
      <c r="B17" t="s">
        <v>53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2</v>
      </c>
      <c r="D18" s="8">
        <v>2.04</v>
      </c>
      <c r="E18" s="12">
        <v>1</v>
      </c>
      <c r="F18" s="8">
        <v>1.43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55</v>
      </c>
      <c r="C19" s="12">
        <v>9</v>
      </c>
      <c r="D19" s="8">
        <v>9.18</v>
      </c>
      <c r="E19" s="12">
        <v>5</v>
      </c>
      <c r="F19" s="8">
        <v>7.14</v>
      </c>
      <c r="G19" s="12">
        <v>2</v>
      </c>
      <c r="H19" s="8">
        <v>9.52</v>
      </c>
      <c r="I19" s="12">
        <v>0</v>
      </c>
    </row>
    <row r="20" spans="2:9" ht="15" customHeight="1" x14ac:dyDescent="0.2">
      <c r="B20" s="9" t="s">
        <v>254</v>
      </c>
      <c r="C20" s="12">
        <f>SUM(LTBL_02303[総数／事業所数])</f>
        <v>98</v>
      </c>
      <c r="E20" s="12">
        <f>SUBTOTAL(109,LTBL_02303[個人／事業所数])</f>
        <v>70</v>
      </c>
      <c r="G20" s="12">
        <f>SUBTOTAL(109,LTBL_02303[法人／事業所数])</f>
        <v>21</v>
      </c>
      <c r="I20" s="12">
        <f>SUBTOTAL(109,LTBL_02303[法人以外の団体／事業所数])</f>
        <v>2</v>
      </c>
    </row>
    <row r="21" spans="2:9" ht="15" customHeight="1" x14ac:dyDescent="0.2">
      <c r="E21" s="11">
        <f>LTBL_02303[[#Totals],[個人／事業所数]]/LTBL_02303[[#Totals],[総数／事業所数]]</f>
        <v>0.7142857142857143</v>
      </c>
      <c r="G21" s="11">
        <f>LTBL_02303[[#Totals],[法人／事業所数]]/LTBL_02303[[#Totals],[総数／事業所数]]</f>
        <v>0.21428571428571427</v>
      </c>
      <c r="I21" s="11">
        <f>LTBL_02303[[#Totals],[法人以外の団体／事業所数]]/LTBL_02303[[#Totals],[総数／事業所数]]</f>
        <v>2.0408163265306121E-2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15</v>
      </c>
      <c r="D24" s="8">
        <v>15.31</v>
      </c>
      <c r="E24" s="12">
        <v>15</v>
      </c>
      <c r="F24" s="8">
        <v>21.43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77</v>
      </c>
      <c r="C25" s="12">
        <v>11</v>
      </c>
      <c r="D25" s="8">
        <v>11.22</v>
      </c>
      <c r="E25" s="12">
        <v>11</v>
      </c>
      <c r="F25" s="8">
        <v>15.71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64</v>
      </c>
      <c r="C26" s="12">
        <v>9</v>
      </c>
      <c r="D26" s="8">
        <v>9.18</v>
      </c>
      <c r="E26" s="12">
        <v>6</v>
      </c>
      <c r="F26" s="8">
        <v>8.57</v>
      </c>
      <c r="G26" s="12">
        <v>3</v>
      </c>
      <c r="H26" s="8">
        <v>14.29</v>
      </c>
      <c r="I26" s="12">
        <v>0</v>
      </c>
    </row>
    <row r="27" spans="2:9" ht="15" customHeight="1" x14ac:dyDescent="0.2">
      <c r="B27" t="s">
        <v>71</v>
      </c>
      <c r="C27" s="12">
        <v>9</v>
      </c>
      <c r="D27" s="8">
        <v>9.18</v>
      </c>
      <c r="E27" s="12">
        <v>8</v>
      </c>
      <c r="F27" s="8">
        <v>11.43</v>
      </c>
      <c r="G27" s="12">
        <v>1</v>
      </c>
      <c r="H27" s="8">
        <v>4.76</v>
      </c>
      <c r="I27" s="12">
        <v>0</v>
      </c>
    </row>
    <row r="28" spans="2:9" ht="15" customHeight="1" x14ac:dyDescent="0.2">
      <c r="B28" t="s">
        <v>73</v>
      </c>
      <c r="C28" s="12">
        <v>9</v>
      </c>
      <c r="D28" s="8">
        <v>9.18</v>
      </c>
      <c r="E28" s="12">
        <v>6</v>
      </c>
      <c r="F28" s="8">
        <v>8.57</v>
      </c>
      <c r="G28" s="12">
        <v>2</v>
      </c>
      <c r="H28" s="8">
        <v>9.52</v>
      </c>
      <c r="I28" s="12">
        <v>1</v>
      </c>
    </row>
    <row r="29" spans="2:9" ht="15" customHeight="1" x14ac:dyDescent="0.2">
      <c r="B29" t="s">
        <v>65</v>
      </c>
      <c r="C29" s="12">
        <v>7</v>
      </c>
      <c r="D29" s="8">
        <v>7.14</v>
      </c>
      <c r="E29" s="12">
        <v>6</v>
      </c>
      <c r="F29" s="8">
        <v>8.57</v>
      </c>
      <c r="G29" s="12">
        <v>1</v>
      </c>
      <c r="H29" s="8">
        <v>4.76</v>
      </c>
      <c r="I29" s="12">
        <v>0</v>
      </c>
    </row>
    <row r="30" spans="2:9" ht="15" customHeight="1" x14ac:dyDescent="0.2">
      <c r="B30" t="s">
        <v>101</v>
      </c>
      <c r="C30" s="12">
        <v>6</v>
      </c>
      <c r="D30" s="8">
        <v>6.12</v>
      </c>
      <c r="E30" s="12">
        <v>3</v>
      </c>
      <c r="F30" s="8">
        <v>4.29</v>
      </c>
      <c r="G30" s="12">
        <v>1</v>
      </c>
      <c r="H30" s="8">
        <v>4.76</v>
      </c>
      <c r="I30" s="12">
        <v>0</v>
      </c>
    </row>
    <row r="31" spans="2:9" ht="15" customHeight="1" x14ac:dyDescent="0.2">
      <c r="B31" t="s">
        <v>72</v>
      </c>
      <c r="C31" s="12">
        <v>5</v>
      </c>
      <c r="D31" s="8">
        <v>5.0999999999999996</v>
      </c>
      <c r="E31" s="12">
        <v>3</v>
      </c>
      <c r="F31" s="8">
        <v>4.29</v>
      </c>
      <c r="G31" s="12">
        <v>2</v>
      </c>
      <c r="H31" s="8">
        <v>9.52</v>
      </c>
      <c r="I31" s="12">
        <v>0</v>
      </c>
    </row>
    <row r="32" spans="2:9" ht="15" customHeight="1" x14ac:dyDescent="0.2">
      <c r="B32" t="s">
        <v>66</v>
      </c>
      <c r="C32" s="12">
        <v>3</v>
      </c>
      <c r="D32" s="8">
        <v>3.06</v>
      </c>
      <c r="E32" s="12">
        <v>3</v>
      </c>
      <c r="F32" s="8">
        <v>4.29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88</v>
      </c>
      <c r="C33" s="12">
        <v>3</v>
      </c>
      <c r="D33" s="8">
        <v>3.06</v>
      </c>
      <c r="E33" s="12">
        <v>2</v>
      </c>
      <c r="F33" s="8">
        <v>2.86</v>
      </c>
      <c r="G33" s="12">
        <v>1</v>
      </c>
      <c r="H33" s="8">
        <v>4.76</v>
      </c>
      <c r="I33" s="12">
        <v>0</v>
      </c>
    </row>
    <row r="34" spans="2:9" ht="15" customHeight="1" x14ac:dyDescent="0.2">
      <c r="B34" t="s">
        <v>84</v>
      </c>
      <c r="C34" s="12">
        <v>3</v>
      </c>
      <c r="D34" s="8">
        <v>3.06</v>
      </c>
      <c r="E34" s="12">
        <v>0</v>
      </c>
      <c r="F34" s="8">
        <v>0</v>
      </c>
      <c r="G34" s="12">
        <v>3</v>
      </c>
      <c r="H34" s="8">
        <v>14.29</v>
      </c>
      <c r="I34" s="12">
        <v>0</v>
      </c>
    </row>
    <row r="35" spans="2:9" ht="15" customHeight="1" x14ac:dyDescent="0.2">
      <c r="B35" t="s">
        <v>83</v>
      </c>
      <c r="C35" s="12">
        <v>3</v>
      </c>
      <c r="D35" s="8">
        <v>3.06</v>
      </c>
      <c r="E35" s="12">
        <v>2</v>
      </c>
      <c r="F35" s="8">
        <v>2.86</v>
      </c>
      <c r="G35" s="12">
        <v>1</v>
      </c>
      <c r="H35" s="8">
        <v>4.76</v>
      </c>
      <c r="I35" s="12">
        <v>0</v>
      </c>
    </row>
    <row r="36" spans="2:9" ht="15" customHeight="1" x14ac:dyDescent="0.2">
      <c r="B36" t="s">
        <v>90</v>
      </c>
      <c r="C36" s="12">
        <v>2</v>
      </c>
      <c r="D36" s="8">
        <v>2.04</v>
      </c>
      <c r="E36" s="12">
        <v>0</v>
      </c>
      <c r="F36" s="8">
        <v>0</v>
      </c>
      <c r="G36" s="12">
        <v>1</v>
      </c>
      <c r="H36" s="8">
        <v>4.76</v>
      </c>
      <c r="I36" s="12">
        <v>0</v>
      </c>
    </row>
    <row r="37" spans="2:9" ht="15" customHeight="1" x14ac:dyDescent="0.2">
      <c r="B37" t="s">
        <v>79</v>
      </c>
      <c r="C37" s="12">
        <v>2</v>
      </c>
      <c r="D37" s="8">
        <v>2.04</v>
      </c>
      <c r="E37" s="12">
        <v>0</v>
      </c>
      <c r="F37" s="8">
        <v>0</v>
      </c>
      <c r="G37" s="12">
        <v>1</v>
      </c>
      <c r="H37" s="8">
        <v>4.76</v>
      </c>
      <c r="I37" s="12">
        <v>0</v>
      </c>
    </row>
    <row r="38" spans="2:9" ht="15" customHeight="1" x14ac:dyDescent="0.2">
      <c r="B38" t="s">
        <v>95</v>
      </c>
      <c r="C38" s="12">
        <v>1</v>
      </c>
      <c r="D38" s="8">
        <v>1.02</v>
      </c>
      <c r="E38" s="12">
        <v>0</v>
      </c>
      <c r="F38" s="8">
        <v>0</v>
      </c>
      <c r="G38" s="12">
        <v>0</v>
      </c>
      <c r="H38" s="8">
        <v>0</v>
      </c>
      <c r="I38" s="12">
        <v>1</v>
      </c>
    </row>
    <row r="39" spans="2:9" ht="15" customHeight="1" x14ac:dyDescent="0.2">
      <c r="B39" t="s">
        <v>102</v>
      </c>
      <c r="C39" s="12">
        <v>1</v>
      </c>
      <c r="D39" s="8">
        <v>1.02</v>
      </c>
      <c r="E39" s="12">
        <v>1</v>
      </c>
      <c r="F39" s="8">
        <v>1.43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94</v>
      </c>
      <c r="C40" s="12">
        <v>1</v>
      </c>
      <c r="D40" s="8">
        <v>1.02</v>
      </c>
      <c r="E40" s="12">
        <v>0</v>
      </c>
      <c r="F40" s="8">
        <v>0</v>
      </c>
      <c r="G40" s="12">
        <v>1</v>
      </c>
      <c r="H40" s="8">
        <v>4.76</v>
      </c>
      <c r="I40" s="12">
        <v>0</v>
      </c>
    </row>
    <row r="41" spans="2:9" ht="15" customHeight="1" x14ac:dyDescent="0.2">
      <c r="B41" t="s">
        <v>103</v>
      </c>
      <c r="C41" s="12">
        <v>1</v>
      </c>
      <c r="D41" s="8">
        <v>1.02</v>
      </c>
      <c r="E41" s="12">
        <v>0</v>
      </c>
      <c r="F41" s="8">
        <v>0</v>
      </c>
      <c r="G41" s="12">
        <v>1</v>
      </c>
      <c r="H41" s="8">
        <v>4.76</v>
      </c>
      <c r="I41" s="12">
        <v>0</v>
      </c>
    </row>
    <row r="42" spans="2:9" ht="15" customHeight="1" x14ac:dyDescent="0.2">
      <c r="B42" t="s">
        <v>99</v>
      </c>
      <c r="C42" s="12">
        <v>1</v>
      </c>
      <c r="D42" s="8">
        <v>1.02</v>
      </c>
      <c r="E42" s="12">
        <v>0</v>
      </c>
      <c r="F42" s="8">
        <v>0</v>
      </c>
      <c r="G42" s="12">
        <v>1</v>
      </c>
      <c r="H42" s="8">
        <v>4.76</v>
      </c>
      <c r="I42" s="12">
        <v>0</v>
      </c>
    </row>
    <row r="43" spans="2:9" ht="15" customHeight="1" x14ac:dyDescent="0.2">
      <c r="B43" t="s">
        <v>87</v>
      </c>
      <c r="C43" s="12">
        <v>1</v>
      </c>
      <c r="D43" s="8">
        <v>1.02</v>
      </c>
      <c r="E43" s="12">
        <v>0</v>
      </c>
      <c r="F43" s="8">
        <v>0</v>
      </c>
      <c r="G43" s="12">
        <v>1</v>
      </c>
      <c r="H43" s="8">
        <v>4.76</v>
      </c>
      <c r="I43" s="12">
        <v>0</v>
      </c>
    </row>
    <row r="44" spans="2:9" ht="15" customHeight="1" x14ac:dyDescent="0.2">
      <c r="B44" t="s">
        <v>76</v>
      </c>
      <c r="C44" s="12">
        <v>1</v>
      </c>
      <c r="D44" s="8">
        <v>1.02</v>
      </c>
      <c r="E44" s="12">
        <v>1</v>
      </c>
      <c r="F44" s="8">
        <v>1.43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86</v>
      </c>
      <c r="C45" s="12">
        <v>1</v>
      </c>
      <c r="D45" s="8">
        <v>1.02</v>
      </c>
      <c r="E45" s="12">
        <v>1</v>
      </c>
      <c r="F45" s="8">
        <v>1.43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89</v>
      </c>
      <c r="C46" s="12">
        <v>1</v>
      </c>
      <c r="D46" s="8">
        <v>1.02</v>
      </c>
      <c r="E46" s="12">
        <v>1</v>
      </c>
      <c r="F46" s="8">
        <v>1.43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81</v>
      </c>
      <c r="C47" s="12">
        <v>1</v>
      </c>
      <c r="D47" s="8">
        <v>1.02</v>
      </c>
      <c r="E47" s="12">
        <v>1</v>
      </c>
      <c r="F47" s="8">
        <v>1.43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82</v>
      </c>
      <c r="C48" s="12">
        <v>1</v>
      </c>
      <c r="D48" s="8">
        <v>1.02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256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2">
      <c r="B52" t="s">
        <v>136</v>
      </c>
      <c r="C52" s="12">
        <v>10</v>
      </c>
      <c r="D52" s="8">
        <v>10.199999999999999</v>
      </c>
      <c r="E52" s="12">
        <v>10</v>
      </c>
      <c r="F52" s="8">
        <v>14.29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7</v>
      </c>
      <c r="D53" s="8">
        <v>7.14</v>
      </c>
      <c r="E53" s="12">
        <v>5</v>
      </c>
      <c r="F53" s="8">
        <v>7.14</v>
      </c>
      <c r="G53" s="12">
        <v>2</v>
      </c>
      <c r="H53" s="8">
        <v>9.52</v>
      </c>
      <c r="I53" s="12">
        <v>0</v>
      </c>
    </row>
    <row r="54" spans="2:9" ht="15" customHeight="1" x14ac:dyDescent="0.2">
      <c r="B54" t="s">
        <v>193</v>
      </c>
      <c r="C54" s="12">
        <v>6</v>
      </c>
      <c r="D54" s="8">
        <v>6.12</v>
      </c>
      <c r="E54" s="12">
        <v>3</v>
      </c>
      <c r="F54" s="8">
        <v>4.29</v>
      </c>
      <c r="G54" s="12">
        <v>1</v>
      </c>
      <c r="H54" s="8">
        <v>4.76</v>
      </c>
      <c r="I54" s="12">
        <v>0</v>
      </c>
    </row>
    <row r="55" spans="2:9" ht="15" customHeight="1" x14ac:dyDescent="0.2">
      <c r="B55" t="s">
        <v>137</v>
      </c>
      <c r="C55" s="12">
        <v>5</v>
      </c>
      <c r="D55" s="8">
        <v>5.0999999999999996</v>
      </c>
      <c r="E55" s="12">
        <v>5</v>
      </c>
      <c r="F55" s="8">
        <v>7.14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150</v>
      </c>
      <c r="C56" s="12">
        <v>3</v>
      </c>
      <c r="D56" s="8">
        <v>3.06</v>
      </c>
      <c r="E56" s="12">
        <v>2</v>
      </c>
      <c r="F56" s="8">
        <v>2.86</v>
      </c>
      <c r="G56" s="12">
        <v>1</v>
      </c>
      <c r="H56" s="8">
        <v>4.76</v>
      </c>
      <c r="I56" s="12">
        <v>0</v>
      </c>
    </row>
    <row r="57" spans="2:9" ht="15" customHeight="1" x14ac:dyDescent="0.2">
      <c r="B57" t="s">
        <v>177</v>
      </c>
      <c r="C57" s="12">
        <v>3</v>
      </c>
      <c r="D57" s="8">
        <v>3.06</v>
      </c>
      <c r="E57" s="12">
        <v>0</v>
      </c>
      <c r="F57" s="8">
        <v>0</v>
      </c>
      <c r="G57" s="12">
        <v>3</v>
      </c>
      <c r="H57" s="8">
        <v>14.29</v>
      </c>
      <c r="I57" s="12">
        <v>0</v>
      </c>
    </row>
    <row r="58" spans="2:9" ht="15" customHeight="1" x14ac:dyDescent="0.2">
      <c r="B58" t="s">
        <v>163</v>
      </c>
      <c r="C58" s="12">
        <v>3</v>
      </c>
      <c r="D58" s="8">
        <v>3.06</v>
      </c>
      <c r="E58" s="12">
        <v>3</v>
      </c>
      <c r="F58" s="8">
        <v>4.29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154</v>
      </c>
      <c r="C59" s="12">
        <v>3</v>
      </c>
      <c r="D59" s="8">
        <v>3.06</v>
      </c>
      <c r="E59" s="12">
        <v>1</v>
      </c>
      <c r="F59" s="8">
        <v>1.43</v>
      </c>
      <c r="G59" s="12">
        <v>2</v>
      </c>
      <c r="H59" s="8">
        <v>9.52</v>
      </c>
      <c r="I59" s="12">
        <v>0</v>
      </c>
    </row>
    <row r="60" spans="2:9" ht="15" customHeight="1" x14ac:dyDescent="0.2">
      <c r="B60" t="s">
        <v>127</v>
      </c>
      <c r="C60" s="12">
        <v>3</v>
      </c>
      <c r="D60" s="8">
        <v>3.06</v>
      </c>
      <c r="E60" s="12">
        <v>2</v>
      </c>
      <c r="F60" s="8">
        <v>2.86</v>
      </c>
      <c r="G60" s="12">
        <v>1</v>
      </c>
      <c r="H60" s="8">
        <v>4.76</v>
      </c>
      <c r="I60" s="12">
        <v>0</v>
      </c>
    </row>
    <row r="61" spans="2:9" ht="15" customHeight="1" x14ac:dyDescent="0.2">
      <c r="B61" t="s">
        <v>131</v>
      </c>
      <c r="C61" s="12">
        <v>3</v>
      </c>
      <c r="D61" s="8">
        <v>3.06</v>
      </c>
      <c r="E61" s="12">
        <v>3</v>
      </c>
      <c r="F61" s="8">
        <v>4.29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140</v>
      </c>
      <c r="C62" s="12">
        <v>3</v>
      </c>
      <c r="D62" s="8">
        <v>3.06</v>
      </c>
      <c r="E62" s="12">
        <v>2</v>
      </c>
      <c r="F62" s="8">
        <v>2.86</v>
      </c>
      <c r="G62" s="12">
        <v>1</v>
      </c>
      <c r="H62" s="8">
        <v>4.76</v>
      </c>
      <c r="I62" s="12">
        <v>0</v>
      </c>
    </row>
    <row r="63" spans="2:9" ht="15" customHeight="1" x14ac:dyDescent="0.2">
      <c r="B63" t="s">
        <v>155</v>
      </c>
      <c r="C63" s="12">
        <v>2</v>
      </c>
      <c r="D63" s="8">
        <v>2.04</v>
      </c>
      <c r="E63" s="12">
        <v>1</v>
      </c>
      <c r="F63" s="8">
        <v>1.43</v>
      </c>
      <c r="G63" s="12">
        <v>1</v>
      </c>
      <c r="H63" s="8">
        <v>4.76</v>
      </c>
      <c r="I63" s="12">
        <v>0</v>
      </c>
    </row>
    <row r="64" spans="2:9" ht="15" customHeight="1" x14ac:dyDescent="0.2">
      <c r="B64" t="s">
        <v>141</v>
      </c>
      <c r="C64" s="12">
        <v>2</v>
      </c>
      <c r="D64" s="8">
        <v>2.04</v>
      </c>
      <c r="E64" s="12">
        <v>2</v>
      </c>
      <c r="F64" s="8">
        <v>2.86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156</v>
      </c>
      <c r="C65" s="12">
        <v>2</v>
      </c>
      <c r="D65" s="8">
        <v>2.04</v>
      </c>
      <c r="E65" s="12">
        <v>2</v>
      </c>
      <c r="F65" s="8">
        <v>2.86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184</v>
      </c>
      <c r="C66" s="12">
        <v>2</v>
      </c>
      <c r="D66" s="8">
        <v>2.04</v>
      </c>
      <c r="E66" s="12">
        <v>2</v>
      </c>
      <c r="F66" s="8">
        <v>2.86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132</v>
      </c>
      <c r="C67" s="12">
        <v>2</v>
      </c>
      <c r="D67" s="8">
        <v>2.04</v>
      </c>
      <c r="E67" s="12">
        <v>2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133</v>
      </c>
      <c r="C68" s="12">
        <v>2</v>
      </c>
      <c r="D68" s="8">
        <v>2.04</v>
      </c>
      <c r="E68" s="12">
        <v>2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134</v>
      </c>
      <c r="C69" s="12">
        <v>2</v>
      </c>
      <c r="D69" s="8">
        <v>2.04</v>
      </c>
      <c r="E69" s="12">
        <v>2</v>
      </c>
      <c r="F69" s="8">
        <v>2.86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188</v>
      </c>
      <c r="C70" s="12">
        <v>2</v>
      </c>
      <c r="D70" s="8">
        <v>2.04</v>
      </c>
      <c r="E70" s="12">
        <v>0</v>
      </c>
      <c r="F70" s="8">
        <v>0</v>
      </c>
      <c r="G70" s="12">
        <v>1</v>
      </c>
      <c r="H70" s="8">
        <v>4.76</v>
      </c>
      <c r="I70" s="12">
        <v>0</v>
      </c>
    </row>
    <row r="71" spans="2:9" ht="15" customHeight="1" x14ac:dyDescent="0.2">
      <c r="B71" t="s">
        <v>168</v>
      </c>
      <c r="C71" s="12">
        <v>1</v>
      </c>
      <c r="D71" s="8">
        <v>1.02</v>
      </c>
      <c r="E71" s="12">
        <v>1</v>
      </c>
      <c r="F71" s="8">
        <v>1.43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158</v>
      </c>
      <c r="C72" s="12">
        <v>1</v>
      </c>
      <c r="D72" s="8">
        <v>1.02</v>
      </c>
      <c r="E72" s="12">
        <v>1</v>
      </c>
      <c r="F72" s="8">
        <v>1.43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149</v>
      </c>
      <c r="C73" s="12">
        <v>1</v>
      </c>
      <c r="D73" s="8">
        <v>1.02</v>
      </c>
      <c r="E73" s="12">
        <v>1</v>
      </c>
      <c r="F73" s="8">
        <v>1.43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169</v>
      </c>
      <c r="C74" s="12">
        <v>1</v>
      </c>
      <c r="D74" s="8">
        <v>1.02</v>
      </c>
      <c r="E74" s="12">
        <v>1</v>
      </c>
      <c r="F74" s="8">
        <v>1.43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123</v>
      </c>
      <c r="C75" s="12">
        <v>1</v>
      </c>
      <c r="D75" s="8">
        <v>1.02</v>
      </c>
      <c r="E75" s="12">
        <v>1</v>
      </c>
      <c r="F75" s="8">
        <v>1.43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170</v>
      </c>
      <c r="C76" s="12">
        <v>1</v>
      </c>
      <c r="D76" s="8">
        <v>1.02</v>
      </c>
      <c r="E76" s="12">
        <v>0</v>
      </c>
      <c r="F76" s="8">
        <v>0</v>
      </c>
      <c r="G76" s="12">
        <v>1</v>
      </c>
      <c r="H76" s="8">
        <v>4.76</v>
      </c>
      <c r="I76" s="12">
        <v>0</v>
      </c>
    </row>
    <row r="77" spans="2:9" ht="15" customHeight="1" x14ac:dyDescent="0.2">
      <c r="B77" t="s">
        <v>171</v>
      </c>
      <c r="C77" s="12">
        <v>1</v>
      </c>
      <c r="D77" s="8">
        <v>1.02</v>
      </c>
      <c r="E77" s="12">
        <v>1</v>
      </c>
      <c r="F77" s="8">
        <v>1.43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172</v>
      </c>
      <c r="C78" s="12">
        <v>1</v>
      </c>
      <c r="D78" s="8">
        <v>1.02</v>
      </c>
      <c r="E78" s="12">
        <v>1</v>
      </c>
      <c r="F78" s="8">
        <v>1.43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173</v>
      </c>
      <c r="C79" s="12">
        <v>1</v>
      </c>
      <c r="D79" s="8">
        <v>1.02</v>
      </c>
      <c r="E79" s="12">
        <v>0</v>
      </c>
      <c r="F79" s="8">
        <v>0</v>
      </c>
      <c r="G79" s="12">
        <v>0</v>
      </c>
      <c r="H79" s="8">
        <v>0</v>
      </c>
      <c r="I79" s="12">
        <v>1</v>
      </c>
    </row>
    <row r="80" spans="2:9" ht="15" customHeight="1" x14ac:dyDescent="0.2">
      <c r="B80" t="s">
        <v>174</v>
      </c>
      <c r="C80" s="12">
        <v>1</v>
      </c>
      <c r="D80" s="8">
        <v>1.02</v>
      </c>
      <c r="E80" s="12">
        <v>1</v>
      </c>
      <c r="F80" s="8">
        <v>1.43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175</v>
      </c>
      <c r="C81" s="12">
        <v>1</v>
      </c>
      <c r="D81" s="8">
        <v>1.02</v>
      </c>
      <c r="E81" s="12">
        <v>0</v>
      </c>
      <c r="F81" s="8">
        <v>0</v>
      </c>
      <c r="G81" s="12">
        <v>1</v>
      </c>
      <c r="H81" s="8">
        <v>4.76</v>
      </c>
      <c r="I81" s="12">
        <v>0</v>
      </c>
    </row>
    <row r="82" spans="2:9" ht="15" customHeight="1" x14ac:dyDescent="0.2">
      <c r="B82" t="s">
        <v>176</v>
      </c>
      <c r="C82" s="12">
        <v>1</v>
      </c>
      <c r="D82" s="8">
        <v>1.02</v>
      </c>
      <c r="E82" s="12">
        <v>0</v>
      </c>
      <c r="F82" s="8">
        <v>0</v>
      </c>
      <c r="G82" s="12">
        <v>1</v>
      </c>
      <c r="H82" s="8">
        <v>4.76</v>
      </c>
      <c r="I82" s="12">
        <v>0</v>
      </c>
    </row>
    <row r="83" spans="2:9" ht="15" customHeight="1" x14ac:dyDescent="0.2">
      <c r="B83" t="s">
        <v>161</v>
      </c>
      <c r="C83" s="12">
        <v>1</v>
      </c>
      <c r="D83" s="8">
        <v>1.02</v>
      </c>
      <c r="E83" s="12">
        <v>0</v>
      </c>
      <c r="F83" s="8">
        <v>0</v>
      </c>
      <c r="G83" s="12">
        <v>1</v>
      </c>
      <c r="H83" s="8">
        <v>4.76</v>
      </c>
      <c r="I83" s="12">
        <v>0</v>
      </c>
    </row>
    <row r="84" spans="2:9" ht="15" customHeight="1" x14ac:dyDescent="0.2">
      <c r="B84" t="s">
        <v>178</v>
      </c>
      <c r="C84" s="12">
        <v>1</v>
      </c>
      <c r="D84" s="8">
        <v>1.02</v>
      </c>
      <c r="E84" s="12">
        <v>1</v>
      </c>
      <c r="F84" s="8">
        <v>1.43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179</v>
      </c>
      <c r="C85" s="12">
        <v>1</v>
      </c>
      <c r="D85" s="8">
        <v>1.02</v>
      </c>
      <c r="E85" s="12">
        <v>1</v>
      </c>
      <c r="F85" s="8">
        <v>1.43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164</v>
      </c>
      <c r="C86" s="12">
        <v>1</v>
      </c>
      <c r="D86" s="8">
        <v>1.02</v>
      </c>
      <c r="E86" s="12">
        <v>0</v>
      </c>
      <c r="F86" s="8">
        <v>0</v>
      </c>
      <c r="G86" s="12">
        <v>1</v>
      </c>
      <c r="H86" s="8">
        <v>4.76</v>
      </c>
      <c r="I86" s="12">
        <v>0</v>
      </c>
    </row>
    <row r="87" spans="2:9" ht="15" customHeight="1" x14ac:dyDescent="0.2">
      <c r="B87" t="s">
        <v>125</v>
      </c>
      <c r="C87" s="12">
        <v>1</v>
      </c>
      <c r="D87" s="8">
        <v>1.02</v>
      </c>
      <c r="E87" s="12">
        <v>1</v>
      </c>
      <c r="F87" s="8">
        <v>1.43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126</v>
      </c>
      <c r="C88" s="12">
        <v>1</v>
      </c>
      <c r="D88" s="8">
        <v>1.02</v>
      </c>
      <c r="E88" s="12">
        <v>1</v>
      </c>
      <c r="F88" s="8">
        <v>1.43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180</v>
      </c>
      <c r="C89" s="12">
        <v>1</v>
      </c>
      <c r="D89" s="8">
        <v>1.02</v>
      </c>
      <c r="E89" s="12">
        <v>1</v>
      </c>
      <c r="F89" s="8">
        <v>1.43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181</v>
      </c>
      <c r="C90" s="12">
        <v>1</v>
      </c>
      <c r="D90" s="8">
        <v>1.02</v>
      </c>
      <c r="E90" s="12">
        <v>0</v>
      </c>
      <c r="F90" s="8">
        <v>0</v>
      </c>
      <c r="G90" s="12">
        <v>0</v>
      </c>
      <c r="H90" s="8">
        <v>0</v>
      </c>
      <c r="I90" s="12">
        <v>1</v>
      </c>
    </row>
    <row r="91" spans="2:9" ht="15" customHeight="1" x14ac:dyDescent="0.2">
      <c r="B91" t="s">
        <v>157</v>
      </c>
      <c r="C91" s="12">
        <v>1</v>
      </c>
      <c r="D91" s="8">
        <v>1.02</v>
      </c>
      <c r="E91" s="12">
        <v>0</v>
      </c>
      <c r="F91" s="8">
        <v>0</v>
      </c>
      <c r="G91" s="12">
        <v>1</v>
      </c>
      <c r="H91" s="8">
        <v>4.76</v>
      </c>
      <c r="I91" s="12">
        <v>0</v>
      </c>
    </row>
    <row r="92" spans="2:9" ht="15" customHeight="1" x14ac:dyDescent="0.2">
      <c r="B92" t="s">
        <v>182</v>
      </c>
      <c r="C92" s="12">
        <v>1</v>
      </c>
      <c r="D92" s="8">
        <v>1.02</v>
      </c>
      <c r="E92" s="12">
        <v>1</v>
      </c>
      <c r="F92" s="8">
        <v>1.43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183</v>
      </c>
      <c r="C93" s="12">
        <v>1</v>
      </c>
      <c r="D93" s="8">
        <v>1.02</v>
      </c>
      <c r="E93" s="12">
        <v>1</v>
      </c>
      <c r="F93" s="8">
        <v>1.43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185</v>
      </c>
      <c r="C94" s="12">
        <v>1</v>
      </c>
      <c r="D94" s="8">
        <v>1.02</v>
      </c>
      <c r="E94" s="12">
        <v>0</v>
      </c>
      <c r="F94" s="8">
        <v>0</v>
      </c>
      <c r="G94" s="12">
        <v>1</v>
      </c>
      <c r="H94" s="8">
        <v>4.76</v>
      </c>
      <c r="I94" s="12">
        <v>0</v>
      </c>
    </row>
    <row r="95" spans="2:9" ht="15" customHeight="1" x14ac:dyDescent="0.2">
      <c r="B95" t="s">
        <v>186</v>
      </c>
      <c r="C95" s="12">
        <v>1</v>
      </c>
      <c r="D95" s="8">
        <v>1.02</v>
      </c>
      <c r="E95" s="12">
        <v>1</v>
      </c>
      <c r="F95" s="8">
        <v>1.43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152</v>
      </c>
      <c r="C96" s="12">
        <v>1</v>
      </c>
      <c r="D96" s="8">
        <v>1.02</v>
      </c>
      <c r="E96" s="12">
        <v>1</v>
      </c>
      <c r="F96" s="8">
        <v>1.43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187</v>
      </c>
      <c r="C97" s="12">
        <v>1</v>
      </c>
      <c r="D97" s="8">
        <v>1.02</v>
      </c>
      <c r="E97" s="12">
        <v>1</v>
      </c>
      <c r="F97" s="8">
        <v>1.43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145</v>
      </c>
      <c r="C98" s="12">
        <v>1</v>
      </c>
      <c r="D98" s="8">
        <v>1.02</v>
      </c>
      <c r="E98" s="12">
        <v>1</v>
      </c>
      <c r="F98" s="8">
        <v>1.43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189</v>
      </c>
      <c r="C99" s="12">
        <v>1</v>
      </c>
      <c r="D99" s="8">
        <v>1.02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190</v>
      </c>
      <c r="C100" s="12">
        <v>1</v>
      </c>
      <c r="D100" s="8">
        <v>1.02</v>
      </c>
      <c r="E100" s="12">
        <v>0</v>
      </c>
      <c r="F100" s="8">
        <v>0</v>
      </c>
      <c r="G100" s="12">
        <v>1</v>
      </c>
      <c r="H100" s="8">
        <v>4.76</v>
      </c>
      <c r="I100" s="12">
        <v>0</v>
      </c>
    </row>
    <row r="101" spans="2:9" ht="15" customHeight="1" x14ac:dyDescent="0.2">
      <c r="B101" t="s">
        <v>191</v>
      </c>
      <c r="C101" s="12">
        <v>1</v>
      </c>
      <c r="D101" s="8">
        <v>1.02</v>
      </c>
      <c r="E101" s="12">
        <v>1</v>
      </c>
      <c r="F101" s="8">
        <v>1.43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192</v>
      </c>
      <c r="C102" s="12">
        <v>1</v>
      </c>
      <c r="D102" s="8">
        <v>1.02</v>
      </c>
      <c r="E102" s="12">
        <v>1</v>
      </c>
      <c r="F102" s="8">
        <v>1.43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146</v>
      </c>
      <c r="C103" s="12">
        <v>1</v>
      </c>
      <c r="D103" s="8">
        <v>1.02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5" spans="2:9" ht="15" customHeight="1" x14ac:dyDescent="0.2">
      <c r="B105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43CB-012F-48A8-A942-A08A4EB4857C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15</v>
      </c>
      <c r="D6" s="8">
        <v>31.91</v>
      </c>
      <c r="E6" s="12">
        <v>12</v>
      </c>
      <c r="F6" s="8">
        <v>31.58</v>
      </c>
      <c r="G6" s="12">
        <v>3</v>
      </c>
      <c r="H6" s="8">
        <v>33.33</v>
      </c>
      <c r="I6" s="12">
        <v>0</v>
      </c>
    </row>
    <row r="7" spans="2:9" ht="15" customHeight="1" x14ac:dyDescent="0.2">
      <c r="B7" t="s">
        <v>43</v>
      </c>
      <c r="C7" s="12">
        <v>1</v>
      </c>
      <c r="D7" s="8">
        <v>2.13</v>
      </c>
      <c r="E7" s="12">
        <v>1</v>
      </c>
      <c r="F7" s="8">
        <v>2.63</v>
      </c>
      <c r="G7" s="12">
        <v>0</v>
      </c>
      <c r="H7" s="8">
        <v>0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2.13</v>
      </c>
      <c r="E10" s="12">
        <v>1</v>
      </c>
      <c r="F10" s="8">
        <v>2.63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47</v>
      </c>
      <c r="C11" s="12">
        <v>10</v>
      </c>
      <c r="D11" s="8">
        <v>21.28</v>
      </c>
      <c r="E11" s="12">
        <v>6</v>
      </c>
      <c r="F11" s="8">
        <v>15.79</v>
      </c>
      <c r="G11" s="12">
        <v>4</v>
      </c>
      <c r="H11" s="8">
        <v>44.44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5</v>
      </c>
      <c r="D15" s="8">
        <v>10.64</v>
      </c>
      <c r="E15" s="12">
        <v>5</v>
      </c>
      <c r="F15" s="8">
        <v>13.16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52</v>
      </c>
      <c r="C16" s="12">
        <v>6</v>
      </c>
      <c r="D16" s="8">
        <v>12.77</v>
      </c>
      <c r="E16" s="12">
        <v>6</v>
      </c>
      <c r="F16" s="8">
        <v>15.79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3</v>
      </c>
      <c r="D18" s="8">
        <v>6.38</v>
      </c>
      <c r="E18" s="12">
        <v>1</v>
      </c>
      <c r="F18" s="8">
        <v>2.63</v>
      </c>
      <c r="G18" s="12">
        <v>2</v>
      </c>
      <c r="H18" s="8">
        <v>22.22</v>
      </c>
      <c r="I18" s="12">
        <v>0</v>
      </c>
    </row>
    <row r="19" spans="2:9" ht="15" customHeight="1" x14ac:dyDescent="0.2">
      <c r="B19" t="s">
        <v>55</v>
      </c>
      <c r="C19" s="12">
        <v>6</v>
      </c>
      <c r="D19" s="8">
        <v>12.77</v>
      </c>
      <c r="E19" s="12">
        <v>6</v>
      </c>
      <c r="F19" s="8">
        <v>15.79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254</v>
      </c>
      <c r="C20" s="12">
        <f>SUM(LTBL_02304[総数／事業所数])</f>
        <v>47</v>
      </c>
      <c r="E20" s="12">
        <f>SUBTOTAL(109,LTBL_02304[個人／事業所数])</f>
        <v>38</v>
      </c>
      <c r="G20" s="12">
        <f>SUBTOTAL(109,LTBL_02304[法人／事業所数])</f>
        <v>9</v>
      </c>
      <c r="I20" s="12">
        <f>SUBTOTAL(109,LTBL_02304[法人以外の団体／事業所数])</f>
        <v>0</v>
      </c>
    </row>
    <row r="21" spans="2:9" ht="15" customHeight="1" x14ac:dyDescent="0.2">
      <c r="E21" s="11">
        <f>LTBL_02304[[#Totals],[個人／事業所数]]/LTBL_02304[[#Totals],[総数／事業所数]]</f>
        <v>0.80851063829787229</v>
      </c>
      <c r="G21" s="11">
        <f>LTBL_02304[[#Totals],[法人／事業所数]]/LTBL_02304[[#Totals],[総数／事業所数]]</f>
        <v>0.19148936170212766</v>
      </c>
      <c r="I21" s="11">
        <f>LTBL_02304[[#Totals],[法人以外の団体／事業所数]]/LTBL_02304[[#Totals],[総数／事業所数]]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65</v>
      </c>
      <c r="C24" s="12">
        <v>8</v>
      </c>
      <c r="D24" s="8">
        <v>17.02</v>
      </c>
      <c r="E24" s="12">
        <v>7</v>
      </c>
      <c r="F24" s="8">
        <v>18.420000000000002</v>
      </c>
      <c r="G24" s="12">
        <v>1</v>
      </c>
      <c r="H24" s="8">
        <v>11.11</v>
      </c>
      <c r="I24" s="12">
        <v>0</v>
      </c>
    </row>
    <row r="25" spans="2:9" ht="15" customHeight="1" x14ac:dyDescent="0.2">
      <c r="B25" t="s">
        <v>71</v>
      </c>
      <c r="C25" s="12">
        <v>7</v>
      </c>
      <c r="D25" s="8">
        <v>14.89</v>
      </c>
      <c r="E25" s="12">
        <v>6</v>
      </c>
      <c r="F25" s="8">
        <v>15.79</v>
      </c>
      <c r="G25" s="12">
        <v>1</v>
      </c>
      <c r="H25" s="8">
        <v>11.11</v>
      </c>
      <c r="I25" s="12">
        <v>0</v>
      </c>
    </row>
    <row r="26" spans="2:9" ht="15" customHeight="1" x14ac:dyDescent="0.2">
      <c r="B26" t="s">
        <v>64</v>
      </c>
      <c r="C26" s="12">
        <v>6</v>
      </c>
      <c r="D26" s="8">
        <v>12.77</v>
      </c>
      <c r="E26" s="12">
        <v>5</v>
      </c>
      <c r="F26" s="8">
        <v>13.16</v>
      </c>
      <c r="G26" s="12">
        <v>1</v>
      </c>
      <c r="H26" s="8">
        <v>11.11</v>
      </c>
      <c r="I26" s="12">
        <v>0</v>
      </c>
    </row>
    <row r="27" spans="2:9" ht="15" customHeight="1" x14ac:dyDescent="0.2">
      <c r="B27" t="s">
        <v>78</v>
      </c>
      <c r="C27" s="12">
        <v>6</v>
      </c>
      <c r="D27" s="8">
        <v>12.77</v>
      </c>
      <c r="E27" s="12">
        <v>6</v>
      </c>
      <c r="F27" s="8">
        <v>15.79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77</v>
      </c>
      <c r="C28" s="12">
        <v>5</v>
      </c>
      <c r="D28" s="8">
        <v>10.64</v>
      </c>
      <c r="E28" s="12">
        <v>5</v>
      </c>
      <c r="F28" s="8">
        <v>13.16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83</v>
      </c>
      <c r="C29" s="12">
        <v>4</v>
      </c>
      <c r="D29" s="8">
        <v>8.51</v>
      </c>
      <c r="E29" s="12">
        <v>4</v>
      </c>
      <c r="F29" s="8">
        <v>10.53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67</v>
      </c>
      <c r="C30" s="12">
        <v>2</v>
      </c>
      <c r="D30" s="8">
        <v>4.26</v>
      </c>
      <c r="E30" s="12">
        <v>0</v>
      </c>
      <c r="F30" s="8">
        <v>0</v>
      </c>
      <c r="G30" s="12">
        <v>2</v>
      </c>
      <c r="H30" s="8">
        <v>22.22</v>
      </c>
      <c r="I30" s="12">
        <v>0</v>
      </c>
    </row>
    <row r="31" spans="2:9" ht="15" customHeight="1" x14ac:dyDescent="0.2">
      <c r="B31" t="s">
        <v>82</v>
      </c>
      <c r="C31" s="12">
        <v>2</v>
      </c>
      <c r="D31" s="8">
        <v>4.26</v>
      </c>
      <c r="E31" s="12">
        <v>0</v>
      </c>
      <c r="F31" s="8">
        <v>0</v>
      </c>
      <c r="G31" s="12">
        <v>2</v>
      </c>
      <c r="H31" s="8">
        <v>22.22</v>
      </c>
      <c r="I31" s="12">
        <v>0</v>
      </c>
    </row>
    <row r="32" spans="2:9" ht="15" customHeight="1" x14ac:dyDescent="0.2">
      <c r="B32" t="s">
        <v>66</v>
      </c>
      <c r="C32" s="12">
        <v>1</v>
      </c>
      <c r="D32" s="8">
        <v>2.13</v>
      </c>
      <c r="E32" s="12">
        <v>0</v>
      </c>
      <c r="F32" s="8">
        <v>0</v>
      </c>
      <c r="G32" s="12">
        <v>1</v>
      </c>
      <c r="H32" s="8">
        <v>11.11</v>
      </c>
      <c r="I32" s="12">
        <v>0</v>
      </c>
    </row>
    <row r="33" spans="2:9" ht="15" customHeight="1" x14ac:dyDescent="0.2">
      <c r="B33" t="s">
        <v>95</v>
      </c>
      <c r="C33" s="12">
        <v>1</v>
      </c>
      <c r="D33" s="8">
        <v>2.13</v>
      </c>
      <c r="E33" s="12">
        <v>1</v>
      </c>
      <c r="F33" s="8">
        <v>2.63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104</v>
      </c>
      <c r="C34" s="12">
        <v>1</v>
      </c>
      <c r="D34" s="8">
        <v>2.13</v>
      </c>
      <c r="E34" s="12">
        <v>1</v>
      </c>
      <c r="F34" s="8">
        <v>2.63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73</v>
      </c>
      <c r="C35" s="12">
        <v>1</v>
      </c>
      <c r="D35" s="8">
        <v>2.13</v>
      </c>
      <c r="E35" s="12">
        <v>0</v>
      </c>
      <c r="F35" s="8">
        <v>0</v>
      </c>
      <c r="G35" s="12">
        <v>1</v>
      </c>
      <c r="H35" s="8">
        <v>11.11</v>
      </c>
      <c r="I35" s="12">
        <v>0</v>
      </c>
    </row>
    <row r="36" spans="2:9" ht="15" customHeight="1" x14ac:dyDescent="0.2">
      <c r="B36" t="s">
        <v>81</v>
      </c>
      <c r="C36" s="12">
        <v>1</v>
      </c>
      <c r="D36" s="8">
        <v>2.13</v>
      </c>
      <c r="E36" s="12">
        <v>1</v>
      </c>
      <c r="F36" s="8">
        <v>2.63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101</v>
      </c>
      <c r="C37" s="12">
        <v>1</v>
      </c>
      <c r="D37" s="8">
        <v>2.13</v>
      </c>
      <c r="E37" s="12">
        <v>1</v>
      </c>
      <c r="F37" s="8">
        <v>2.63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96</v>
      </c>
      <c r="C38" s="12">
        <v>1</v>
      </c>
      <c r="D38" s="8">
        <v>2.13</v>
      </c>
      <c r="E38" s="12">
        <v>1</v>
      </c>
      <c r="F38" s="8">
        <v>2.63</v>
      </c>
      <c r="G38" s="12">
        <v>0</v>
      </c>
      <c r="H38" s="8">
        <v>0</v>
      </c>
      <c r="I38" s="12">
        <v>0</v>
      </c>
    </row>
    <row r="41" spans="2:9" ht="33" customHeight="1" x14ac:dyDescent="0.2">
      <c r="B41" t="s">
        <v>256</v>
      </c>
      <c r="C41" s="10" t="s">
        <v>57</v>
      </c>
      <c r="D41" s="10" t="s">
        <v>58</v>
      </c>
      <c r="E41" s="10" t="s">
        <v>59</v>
      </c>
      <c r="F41" s="10" t="s">
        <v>60</v>
      </c>
      <c r="G41" s="10" t="s">
        <v>61</v>
      </c>
      <c r="H41" s="10" t="s">
        <v>62</v>
      </c>
      <c r="I41" s="10" t="s">
        <v>63</v>
      </c>
    </row>
    <row r="42" spans="2:9" ht="15" customHeight="1" x14ac:dyDescent="0.2">
      <c r="B42" t="s">
        <v>149</v>
      </c>
      <c r="C42" s="12">
        <v>5</v>
      </c>
      <c r="D42" s="8">
        <v>10.64</v>
      </c>
      <c r="E42" s="12">
        <v>4</v>
      </c>
      <c r="F42" s="8">
        <v>10.53</v>
      </c>
      <c r="G42" s="12">
        <v>1</v>
      </c>
      <c r="H42" s="8">
        <v>11.11</v>
      </c>
      <c r="I42" s="12">
        <v>0</v>
      </c>
    </row>
    <row r="43" spans="2:9" ht="15" customHeight="1" x14ac:dyDescent="0.2">
      <c r="B43" t="s">
        <v>136</v>
      </c>
      <c r="C43" s="12">
        <v>4</v>
      </c>
      <c r="D43" s="8">
        <v>8.51</v>
      </c>
      <c r="E43" s="12">
        <v>4</v>
      </c>
      <c r="F43" s="8">
        <v>10.53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140</v>
      </c>
      <c r="C44" s="12">
        <v>4</v>
      </c>
      <c r="D44" s="8">
        <v>8.51</v>
      </c>
      <c r="E44" s="12">
        <v>4</v>
      </c>
      <c r="F44" s="8">
        <v>10.53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122</v>
      </c>
      <c r="C45" s="12">
        <v>3</v>
      </c>
      <c r="D45" s="8">
        <v>6.38</v>
      </c>
      <c r="E45" s="12">
        <v>3</v>
      </c>
      <c r="F45" s="8">
        <v>7.89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195</v>
      </c>
      <c r="C46" s="12">
        <v>2</v>
      </c>
      <c r="D46" s="8">
        <v>4.26</v>
      </c>
      <c r="E46" s="12">
        <v>2</v>
      </c>
      <c r="F46" s="8">
        <v>5.26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162</v>
      </c>
      <c r="C47" s="12">
        <v>2</v>
      </c>
      <c r="D47" s="8">
        <v>4.26</v>
      </c>
      <c r="E47" s="12">
        <v>0</v>
      </c>
      <c r="F47" s="8">
        <v>0</v>
      </c>
      <c r="G47" s="12">
        <v>2</v>
      </c>
      <c r="H47" s="8">
        <v>22.22</v>
      </c>
      <c r="I47" s="12">
        <v>0</v>
      </c>
    </row>
    <row r="48" spans="2:9" ht="15" customHeight="1" x14ac:dyDescent="0.2">
      <c r="B48" t="s">
        <v>124</v>
      </c>
      <c r="C48" s="12">
        <v>2</v>
      </c>
      <c r="D48" s="8">
        <v>4.26</v>
      </c>
      <c r="E48" s="12">
        <v>2</v>
      </c>
      <c r="F48" s="8">
        <v>5.26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137</v>
      </c>
      <c r="C49" s="12">
        <v>2</v>
      </c>
      <c r="D49" s="8">
        <v>4.26</v>
      </c>
      <c r="E49" s="12">
        <v>2</v>
      </c>
      <c r="F49" s="8">
        <v>5.26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121</v>
      </c>
      <c r="C50" s="12">
        <v>1</v>
      </c>
      <c r="D50" s="8">
        <v>2.13</v>
      </c>
      <c r="E50" s="12">
        <v>1</v>
      </c>
      <c r="F50" s="8">
        <v>2.63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155</v>
      </c>
      <c r="C51" s="12">
        <v>1</v>
      </c>
      <c r="D51" s="8">
        <v>2.13</v>
      </c>
      <c r="E51" s="12">
        <v>1</v>
      </c>
      <c r="F51" s="8">
        <v>2.63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194</v>
      </c>
      <c r="C52" s="12">
        <v>1</v>
      </c>
      <c r="D52" s="8">
        <v>2.13</v>
      </c>
      <c r="E52" s="12">
        <v>0</v>
      </c>
      <c r="F52" s="8">
        <v>0</v>
      </c>
      <c r="G52" s="12">
        <v>1</v>
      </c>
      <c r="H52" s="8">
        <v>11.11</v>
      </c>
      <c r="I52" s="12">
        <v>0</v>
      </c>
    </row>
    <row r="53" spans="2:9" ht="15" customHeight="1" x14ac:dyDescent="0.2">
      <c r="B53" t="s">
        <v>196</v>
      </c>
      <c r="C53" s="12">
        <v>1</v>
      </c>
      <c r="D53" s="8">
        <v>2.13</v>
      </c>
      <c r="E53" s="12">
        <v>1</v>
      </c>
      <c r="F53" s="8">
        <v>2.63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141</v>
      </c>
      <c r="C54" s="12">
        <v>1</v>
      </c>
      <c r="D54" s="8">
        <v>2.13</v>
      </c>
      <c r="E54" s="12">
        <v>0</v>
      </c>
      <c r="F54" s="8">
        <v>0</v>
      </c>
      <c r="G54" s="12">
        <v>1</v>
      </c>
      <c r="H54" s="8">
        <v>11.11</v>
      </c>
      <c r="I54" s="12">
        <v>0</v>
      </c>
    </row>
    <row r="55" spans="2:9" ht="15" customHeight="1" x14ac:dyDescent="0.2">
      <c r="B55" t="s">
        <v>197</v>
      </c>
      <c r="C55" s="12">
        <v>1</v>
      </c>
      <c r="D55" s="8">
        <v>2.13</v>
      </c>
      <c r="E55" s="12">
        <v>1</v>
      </c>
      <c r="F55" s="8">
        <v>2.63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198</v>
      </c>
      <c r="C56" s="12">
        <v>1</v>
      </c>
      <c r="D56" s="8">
        <v>2.13</v>
      </c>
      <c r="E56" s="12">
        <v>1</v>
      </c>
      <c r="F56" s="8">
        <v>2.63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163</v>
      </c>
      <c r="C57" s="12">
        <v>1</v>
      </c>
      <c r="D57" s="8">
        <v>2.13</v>
      </c>
      <c r="E57" s="12">
        <v>1</v>
      </c>
      <c r="F57" s="8">
        <v>2.63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178</v>
      </c>
      <c r="C58" s="12">
        <v>1</v>
      </c>
      <c r="D58" s="8">
        <v>2.13</v>
      </c>
      <c r="E58" s="12">
        <v>0</v>
      </c>
      <c r="F58" s="8">
        <v>0</v>
      </c>
      <c r="G58" s="12">
        <v>1</v>
      </c>
      <c r="H58" s="8">
        <v>11.11</v>
      </c>
      <c r="I58" s="12">
        <v>0</v>
      </c>
    </row>
    <row r="59" spans="2:9" ht="15" customHeight="1" x14ac:dyDescent="0.2">
      <c r="B59" t="s">
        <v>164</v>
      </c>
      <c r="C59" s="12">
        <v>1</v>
      </c>
      <c r="D59" s="8">
        <v>2.13</v>
      </c>
      <c r="E59" s="12">
        <v>1</v>
      </c>
      <c r="F59" s="8">
        <v>2.63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156</v>
      </c>
      <c r="C60" s="12">
        <v>1</v>
      </c>
      <c r="D60" s="8">
        <v>2.13</v>
      </c>
      <c r="E60" s="12">
        <v>1</v>
      </c>
      <c r="F60" s="8">
        <v>2.63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125</v>
      </c>
      <c r="C61" s="12">
        <v>1</v>
      </c>
      <c r="D61" s="8">
        <v>2.13</v>
      </c>
      <c r="E61" s="12">
        <v>1</v>
      </c>
      <c r="F61" s="8">
        <v>2.63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129</v>
      </c>
      <c r="C62" s="12">
        <v>1</v>
      </c>
      <c r="D62" s="8">
        <v>2.13</v>
      </c>
      <c r="E62" s="12">
        <v>0</v>
      </c>
      <c r="F62" s="8">
        <v>0</v>
      </c>
      <c r="G62" s="12">
        <v>1</v>
      </c>
      <c r="H62" s="8">
        <v>11.11</v>
      </c>
      <c r="I62" s="12">
        <v>0</v>
      </c>
    </row>
    <row r="63" spans="2:9" ht="15" customHeight="1" x14ac:dyDescent="0.2">
      <c r="B63" t="s">
        <v>131</v>
      </c>
      <c r="C63" s="12">
        <v>1</v>
      </c>
      <c r="D63" s="8">
        <v>2.13</v>
      </c>
      <c r="E63" s="12">
        <v>1</v>
      </c>
      <c r="F63" s="8">
        <v>2.63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132</v>
      </c>
      <c r="C64" s="12">
        <v>1</v>
      </c>
      <c r="D64" s="8">
        <v>2.13</v>
      </c>
      <c r="E64" s="12">
        <v>1</v>
      </c>
      <c r="F64" s="8">
        <v>2.63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199</v>
      </c>
      <c r="C65" s="12">
        <v>1</v>
      </c>
      <c r="D65" s="8">
        <v>2.13</v>
      </c>
      <c r="E65" s="12">
        <v>1</v>
      </c>
      <c r="F65" s="8">
        <v>2.63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133</v>
      </c>
      <c r="C66" s="12">
        <v>1</v>
      </c>
      <c r="D66" s="8">
        <v>2.13</v>
      </c>
      <c r="E66" s="12">
        <v>1</v>
      </c>
      <c r="F66" s="8">
        <v>2.63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134</v>
      </c>
      <c r="C67" s="12">
        <v>1</v>
      </c>
      <c r="D67" s="8">
        <v>2.13</v>
      </c>
      <c r="E67" s="12">
        <v>1</v>
      </c>
      <c r="F67" s="8">
        <v>2.63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139</v>
      </c>
      <c r="C68" s="12">
        <v>1</v>
      </c>
      <c r="D68" s="8">
        <v>2.13</v>
      </c>
      <c r="E68" s="12">
        <v>1</v>
      </c>
      <c r="F68" s="8">
        <v>2.63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200</v>
      </c>
      <c r="C69" s="12">
        <v>1</v>
      </c>
      <c r="D69" s="8">
        <v>2.13</v>
      </c>
      <c r="E69" s="12">
        <v>0</v>
      </c>
      <c r="F69" s="8">
        <v>0</v>
      </c>
      <c r="G69" s="12">
        <v>1</v>
      </c>
      <c r="H69" s="8">
        <v>11.11</v>
      </c>
      <c r="I69" s="12">
        <v>0</v>
      </c>
    </row>
    <row r="70" spans="2:9" ht="15" customHeight="1" x14ac:dyDescent="0.2">
      <c r="B70" t="s">
        <v>201</v>
      </c>
      <c r="C70" s="12">
        <v>1</v>
      </c>
      <c r="D70" s="8">
        <v>2.13</v>
      </c>
      <c r="E70" s="12">
        <v>0</v>
      </c>
      <c r="F70" s="8">
        <v>0</v>
      </c>
      <c r="G70" s="12">
        <v>1</v>
      </c>
      <c r="H70" s="8">
        <v>11.11</v>
      </c>
      <c r="I70" s="12">
        <v>0</v>
      </c>
    </row>
    <row r="71" spans="2:9" ht="15" customHeight="1" x14ac:dyDescent="0.2">
      <c r="B71" t="s">
        <v>193</v>
      </c>
      <c r="C71" s="12">
        <v>1</v>
      </c>
      <c r="D71" s="8">
        <v>2.13</v>
      </c>
      <c r="E71" s="12">
        <v>1</v>
      </c>
      <c r="F71" s="8">
        <v>2.63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167</v>
      </c>
      <c r="C72" s="12">
        <v>1</v>
      </c>
      <c r="D72" s="8">
        <v>2.13</v>
      </c>
      <c r="E72" s="12">
        <v>1</v>
      </c>
      <c r="F72" s="8">
        <v>2.63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A5D7-F893-4127-BB2C-A067AB4FC1F9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37</v>
      </c>
      <c r="D6" s="8">
        <v>18.97</v>
      </c>
      <c r="E6" s="12">
        <v>27</v>
      </c>
      <c r="F6" s="8">
        <v>18.75</v>
      </c>
      <c r="G6" s="12">
        <v>10</v>
      </c>
      <c r="H6" s="8">
        <v>22.73</v>
      </c>
      <c r="I6" s="12">
        <v>0</v>
      </c>
    </row>
    <row r="7" spans="2:9" ht="15" customHeight="1" x14ac:dyDescent="0.2">
      <c r="B7" t="s">
        <v>43</v>
      </c>
      <c r="C7" s="12">
        <v>13</v>
      </c>
      <c r="D7" s="8">
        <v>6.67</v>
      </c>
      <c r="E7" s="12">
        <v>10</v>
      </c>
      <c r="F7" s="8">
        <v>6.94</v>
      </c>
      <c r="G7" s="12">
        <v>3</v>
      </c>
      <c r="H7" s="8">
        <v>6.82</v>
      </c>
      <c r="I7" s="12">
        <v>0</v>
      </c>
    </row>
    <row r="8" spans="2:9" ht="15" customHeight="1" x14ac:dyDescent="0.2">
      <c r="B8" t="s">
        <v>44</v>
      </c>
      <c r="C8" s="12">
        <v>2</v>
      </c>
      <c r="D8" s="8">
        <v>1.03</v>
      </c>
      <c r="E8" s="12">
        <v>0</v>
      </c>
      <c r="F8" s="8">
        <v>0</v>
      </c>
      <c r="G8" s="12">
        <v>2</v>
      </c>
      <c r="H8" s="8">
        <v>4.55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5</v>
      </c>
      <c r="D10" s="8">
        <v>2.56</v>
      </c>
      <c r="E10" s="12">
        <v>1</v>
      </c>
      <c r="F10" s="8">
        <v>0.69</v>
      </c>
      <c r="G10" s="12">
        <v>2</v>
      </c>
      <c r="H10" s="8">
        <v>4.55</v>
      </c>
      <c r="I10" s="12">
        <v>1</v>
      </c>
    </row>
    <row r="11" spans="2:9" ht="15" customHeight="1" x14ac:dyDescent="0.2">
      <c r="B11" t="s">
        <v>47</v>
      </c>
      <c r="C11" s="12">
        <v>69</v>
      </c>
      <c r="D11" s="8">
        <v>35.380000000000003</v>
      </c>
      <c r="E11" s="12">
        <v>58</v>
      </c>
      <c r="F11" s="8">
        <v>40.28</v>
      </c>
      <c r="G11" s="12">
        <v>10</v>
      </c>
      <c r="H11" s="8">
        <v>22.73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1</v>
      </c>
      <c r="D13" s="8">
        <v>0.51</v>
      </c>
      <c r="E13" s="12">
        <v>0</v>
      </c>
      <c r="F13" s="8">
        <v>0</v>
      </c>
      <c r="G13" s="12">
        <v>1</v>
      </c>
      <c r="H13" s="8">
        <v>2.27</v>
      </c>
      <c r="I13" s="12">
        <v>0</v>
      </c>
    </row>
    <row r="14" spans="2:9" ht="15" customHeight="1" x14ac:dyDescent="0.2">
      <c r="B14" t="s">
        <v>50</v>
      </c>
      <c r="C14" s="12">
        <v>3</v>
      </c>
      <c r="D14" s="8">
        <v>1.54</v>
      </c>
      <c r="E14" s="12">
        <v>3</v>
      </c>
      <c r="F14" s="8">
        <v>2.08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21</v>
      </c>
      <c r="D15" s="8">
        <v>10.77</v>
      </c>
      <c r="E15" s="12">
        <v>14</v>
      </c>
      <c r="F15" s="8">
        <v>9.7200000000000006</v>
      </c>
      <c r="G15" s="12">
        <v>7</v>
      </c>
      <c r="H15" s="8">
        <v>15.91</v>
      </c>
      <c r="I15" s="12">
        <v>0</v>
      </c>
    </row>
    <row r="16" spans="2:9" ht="15" customHeight="1" x14ac:dyDescent="0.2">
      <c r="B16" t="s">
        <v>52</v>
      </c>
      <c r="C16" s="12">
        <v>22</v>
      </c>
      <c r="D16" s="8">
        <v>11.28</v>
      </c>
      <c r="E16" s="12">
        <v>20</v>
      </c>
      <c r="F16" s="8">
        <v>13.89</v>
      </c>
      <c r="G16" s="12">
        <v>1</v>
      </c>
      <c r="H16" s="8">
        <v>2.27</v>
      </c>
      <c r="I16" s="12">
        <v>0</v>
      </c>
    </row>
    <row r="17" spans="2:9" ht="15" customHeight="1" x14ac:dyDescent="0.2">
      <c r="B17" t="s">
        <v>53</v>
      </c>
      <c r="C17" s="12">
        <v>4</v>
      </c>
      <c r="D17" s="8">
        <v>2.0499999999999998</v>
      </c>
      <c r="E17" s="12">
        <v>3</v>
      </c>
      <c r="F17" s="8">
        <v>2.08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9</v>
      </c>
      <c r="D18" s="8">
        <v>4.62</v>
      </c>
      <c r="E18" s="12">
        <v>2</v>
      </c>
      <c r="F18" s="8">
        <v>1.39</v>
      </c>
      <c r="G18" s="12">
        <v>5</v>
      </c>
      <c r="H18" s="8">
        <v>11.36</v>
      </c>
      <c r="I18" s="12">
        <v>0</v>
      </c>
    </row>
    <row r="19" spans="2:9" ht="15" customHeight="1" x14ac:dyDescent="0.2">
      <c r="B19" t="s">
        <v>55</v>
      </c>
      <c r="C19" s="12">
        <v>9</v>
      </c>
      <c r="D19" s="8">
        <v>4.62</v>
      </c>
      <c r="E19" s="12">
        <v>6</v>
      </c>
      <c r="F19" s="8">
        <v>4.17</v>
      </c>
      <c r="G19" s="12">
        <v>3</v>
      </c>
      <c r="H19" s="8">
        <v>6.82</v>
      </c>
      <c r="I19" s="12">
        <v>0</v>
      </c>
    </row>
    <row r="20" spans="2:9" ht="15" customHeight="1" x14ac:dyDescent="0.2">
      <c r="B20" s="9" t="s">
        <v>254</v>
      </c>
      <c r="C20" s="12">
        <f>SUM(LTBL_02307[総数／事業所数])</f>
        <v>195</v>
      </c>
      <c r="E20" s="12">
        <f>SUBTOTAL(109,LTBL_02307[個人／事業所数])</f>
        <v>144</v>
      </c>
      <c r="G20" s="12">
        <f>SUBTOTAL(109,LTBL_02307[法人／事業所数])</f>
        <v>44</v>
      </c>
      <c r="I20" s="12">
        <f>SUBTOTAL(109,LTBL_02307[法人以外の団体／事業所数])</f>
        <v>1</v>
      </c>
    </row>
    <row r="21" spans="2:9" ht="15" customHeight="1" x14ac:dyDescent="0.2">
      <c r="E21" s="11">
        <f>LTBL_02307[[#Totals],[個人／事業所数]]/LTBL_02307[[#Totals],[総数／事業所数]]</f>
        <v>0.7384615384615385</v>
      </c>
      <c r="G21" s="11">
        <f>LTBL_02307[[#Totals],[法人／事業所数]]/LTBL_02307[[#Totals],[総数／事業所数]]</f>
        <v>0.22564102564102564</v>
      </c>
      <c r="I21" s="11">
        <f>LTBL_02307[[#Totals],[法人以外の団体／事業所数]]/LTBL_02307[[#Totals],[総数／事業所数]]</f>
        <v>5.1282051282051282E-3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71</v>
      </c>
      <c r="C24" s="12">
        <v>33</v>
      </c>
      <c r="D24" s="8">
        <v>16.920000000000002</v>
      </c>
      <c r="E24" s="12">
        <v>31</v>
      </c>
      <c r="F24" s="8">
        <v>21.53</v>
      </c>
      <c r="G24" s="12">
        <v>1</v>
      </c>
      <c r="H24" s="8">
        <v>2.27</v>
      </c>
      <c r="I24" s="12">
        <v>0</v>
      </c>
    </row>
    <row r="25" spans="2:9" ht="15" customHeight="1" x14ac:dyDescent="0.2">
      <c r="B25" t="s">
        <v>73</v>
      </c>
      <c r="C25" s="12">
        <v>23</v>
      </c>
      <c r="D25" s="8">
        <v>11.79</v>
      </c>
      <c r="E25" s="12">
        <v>18</v>
      </c>
      <c r="F25" s="8">
        <v>12.5</v>
      </c>
      <c r="G25" s="12">
        <v>5</v>
      </c>
      <c r="H25" s="8">
        <v>11.36</v>
      </c>
      <c r="I25" s="12">
        <v>0</v>
      </c>
    </row>
    <row r="26" spans="2:9" ht="15" customHeight="1" x14ac:dyDescent="0.2">
      <c r="B26" t="s">
        <v>64</v>
      </c>
      <c r="C26" s="12">
        <v>18</v>
      </c>
      <c r="D26" s="8">
        <v>9.23</v>
      </c>
      <c r="E26" s="12">
        <v>10</v>
      </c>
      <c r="F26" s="8">
        <v>6.94</v>
      </c>
      <c r="G26" s="12">
        <v>8</v>
      </c>
      <c r="H26" s="8">
        <v>18.18</v>
      </c>
      <c r="I26" s="12">
        <v>0</v>
      </c>
    </row>
    <row r="27" spans="2:9" ht="15" customHeight="1" x14ac:dyDescent="0.2">
      <c r="B27" t="s">
        <v>78</v>
      </c>
      <c r="C27" s="12">
        <v>18</v>
      </c>
      <c r="D27" s="8">
        <v>9.23</v>
      </c>
      <c r="E27" s="12">
        <v>18</v>
      </c>
      <c r="F27" s="8">
        <v>12.5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66</v>
      </c>
      <c r="C28" s="12">
        <v>13</v>
      </c>
      <c r="D28" s="8">
        <v>6.67</v>
      </c>
      <c r="E28" s="12">
        <v>11</v>
      </c>
      <c r="F28" s="8">
        <v>7.64</v>
      </c>
      <c r="G28" s="12">
        <v>2</v>
      </c>
      <c r="H28" s="8">
        <v>4.55</v>
      </c>
      <c r="I28" s="12">
        <v>0</v>
      </c>
    </row>
    <row r="29" spans="2:9" ht="15" customHeight="1" x14ac:dyDescent="0.2">
      <c r="B29" t="s">
        <v>77</v>
      </c>
      <c r="C29" s="12">
        <v>11</v>
      </c>
      <c r="D29" s="8">
        <v>5.64</v>
      </c>
      <c r="E29" s="12">
        <v>11</v>
      </c>
      <c r="F29" s="8">
        <v>7.64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90</v>
      </c>
      <c r="C30" s="12">
        <v>7</v>
      </c>
      <c r="D30" s="8">
        <v>3.59</v>
      </c>
      <c r="E30" s="12">
        <v>1</v>
      </c>
      <c r="F30" s="8">
        <v>0.69</v>
      </c>
      <c r="G30" s="12">
        <v>6</v>
      </c>
      <c r="H30" s="8">
        <v>13.64</v>
      </c>
      <c r="I30" s="12">
        <v>0</v>
      </c>
    </row>
    <row r="31" spans="2:9" ht="15" customHeight="1" x14ac:dyDescent="0.2">
      <c r="B31" t="s">
        <v>82</v>
      </c>
      <c r="C31" s="12">
        <v>7</v>
      </c>
      <c r="D31" s="8">
        <v>3.59</v>
      </c>
      <c r="E31" s="12">
        <v>0</v>
      </c>
      <c r="F31" s="8">
        <v>0</v>
      </c>
      <c r="G31" s="12">
        <v>5</v>
      </c>
      <c r="H31" s="8">
        <v>11.36</v>
      </c>
      <c r="I31" s="12">
        <v>0</v>
      </c>
    </row>
    <row r="32" spans="2:9" ht="15" customHeight="1" x14ac:dyDescent="0.2">
      <c r="B32" t="s">
        <v>65</v>
      </c>
      <c r="C32" s="12">
        <v>6</v>
      </c>
      <c r="D32" s="8">
        <v>3.08</v>
      </c>
      <c r="E32" s="12">
        <v>6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97</v>
      </c>
      <c r="C33" s="12">
        <v>4</v>
      </c>
      <c r="D33" s="8">
        <v>2.0499999999999998</v>
      </c>
      <c r="E33" s="12">
        <v>3</v>
      </c>
      <c r="F33" s="8">
        <v>2.08</v>
      </c>
      <c r="G33" s="12">
        <v>1</v>
      </c>
      <c r="H33" s="8">
        <v>2.27</v>
      </c>
      <c r="I33" s="12">
        <v>0</v>
      </c>
    </row>
    <row r="34" spans="2:9" ht="15" customHeight="1" x14ac:dyDescent="0.2">
      <c r="B34" t="s">
        <v>72</v>
      </c>
      <c r="C34" s="12">
        <v>4</v>
      </c>
      <c r="D34" s="8">
        <v>2.0499999999999998</v>
      </c>
      <c r="E34" s="12">
        <v>3</v>
      </c>
      <c r="F34" s="8">
        <v>2.08</v>
      </c>
      <c r="G34" s="12">
        <v>1</v>
      </c>
      <c r="H34" s="8">
        <v>2.27</v>
      </c>
      <c r="I34" s="12">
        <v>0</v>
      </c>
    </row>
    <row r="35" spans="2:9" ht="15" customHeight="1" x14ac:dyDescent="0.2">
      <c r="B35" t="s">
        <v>80</v>
      </c>
      <c r="C35" s="12">
        <v>4</v>
      </c>
      <c r="D35" s="8">
        <v>2.0499999999999998</v>
      </c>
      <c r="E35" s="12">
        <v>3</v>
      </c>
      <c r="F35" s="8">
        <v>2.08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101</v>
      </c>
      <c r="C36" s="12">
        <v>4</v>
      </c>
      <c r="D36" s="8">
        <v>2.0499999999999998</v>
      </c>
      <c r="E36" s="12">
        <v>2</v>
      </c>
      <c r="F36" s="8">
        <v>1.39</v>
      </c>
      <c r="G36" s="12">
        <v>2</v>
      </c>
      <c r="H36" s="8">
        <v>4.55</v>
      </c>
      <c r="I36" s="12">
        <v>0</v>
      </c>
    </row>
    <row r="37" spans="2:9" ht="15" customHeight="1" x14ac:dyDescent="0.2">
      <c r="B37" t="s">
        <v>83</v>
      </c>
      <c r="C37" s="12">
        <v>4</v>
      </c>
      <c r="D37" s="8">
        <v>2.0499999999999998</v>
      </c>
      <c r="E37" s="12">
        <v>3</v>
      </c>
      <c r="F37" s="8">
        <v>2.08</v>
      </c>
      <c r="G37" s="12">
        <v>1</v>
      </c>
      <c r="H37" s="8">
        <v>2.27</v>
      </c>
      <c r="I37" s="12">
        <v>0</v>
      </c>
    </row>
    <row r="38" spans="2:9" ht="15" customHeight="1" x14ac:dyDescent="0.2">
      <c r="B38" t="s">
        <v>84</v>
      </c>
      <c r="C38" s="12">
        <v>3</v>
      </c>
      <c r="D38" s="8">
        <v>1.54</v>
      </c>
      <c r="E38" s="12">
        <v>0</v>
      </c>
      <c r="F38" s="8">
        <v>0</v>
      </c>
      <c r="G38" s="12">
        <v>3</v>
      </c>
      <c r="H38" s="8">
        <v>6.82</v>
      </c>
      <c r="I38" s="12">
        <v>0</v>
      </c>
    </row>
    <row r="39" spans="2:9" ht="15" customHeight="1" x14ac:dyDescent="0.2">
      <c r="B39" t="s">
        <v>70</v>
      </c>
      <c r="C39" s="12">
        <v>3</v>
      </c>
      <c r="D39" s="8">
        <v>1.54</v>
      </c>
      <c r="E39" s="12">
        <v>3</v>
      </c>
      <c r="F39" s="8">
        <v>2.08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86</v>
      </c>
      <c r="C40" s="12">
        <v>3</v>
      </c>
      <c r="D40" s="8">
        <v>1.54</v>
      </c>
      <c r="E40" s="12">
        <v>2</v>
      </c>
      <c r="F40" s="8">
        <v>1.39</v>
      </c>
      <c r="G40" s="12">
        <v>1</v>
      </c>
      <c r="H40" s="8">
        <v>2.27</v>
      </c>
      <c r="I40" s="12">
        <v>0</v>
      </c>
    </row>
    <row r="41" spans="2:9" ht="15" customHeight="1" x14ac:dyDescent="0.2">
      <c r="B41" t="s">
        <v>79</v>
      </c>
      <c r="C41" s="12">
        <v>3</v>
      </c>
      <c r="D41" s="8">
        <v>1.54</v>
      </c>
      <c r="E41" s="12">
        <v>2</v>
      </c>
      <c r="F41" s="8">
        <v>1.39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88</v>
      </c>
      <c r="C42" s="12">
        <v>2</v>
      </c>
      <c r="D42" s="8">
        <v>1.03</v>
      </c>
      <c r="E42" s="12">
        <v>1</v>
      </c>
      <c r="F42" s="8">
        <v>0.69</v>
      </c>
      <c r="G42" s="12">
        <v>1</v>
      </c>
      <c r="H42" s="8">
        <v>2.27</v>
      </c>
      <c r="I42" s="12">
        <v>0</v>
      </c>
    </row>
    <row r="43" spans="2:9" ht="15" customHeight="1" x14ac:dyDescent="0.2">
      <c r="B43" t="s">
        <v>105</v>
      </c>
      <c r="C43" s="12">
        <v>2</v>
      </c>
      <c r="D43" s="8">
        <v>1.03</v>
      </c>
      <c r="E43" s="12">
        <v>2</v>
      </c>
      <c r="F43" s="8">
        <v>1.39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102</v>
      </c>
      <c r="C44" s="12">
        <v>2</v>
      </c>
      <c r="D44" s="8">
        <v>1.03</v>
      </c>
      <c r="E44" s="12">
        <v>2</v>
      </c>
      <c r="F44" s="8">
        <v>1.39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103</v>
      </c>
      <c r="C45" s="12">
        <v>2</v>
      </c>
      <c r="D45" s="8">
        <v>1.03</v>
      </c>
      <c r="E45" s="12">
        <v>0</v>
      </c>
      <c r="F45" s="8">
        <v>0</v>
      </c>
      <c r="G45" s="12">
        <v>2</v>
      </c>
      <c r="H45" s="8">
        <v>4.55</v>
      </c>
      <c r="I45" s="12">
        <v>0</v>
      </c>
    </row>
    <row r="46" spans="2:9" ht="15" customHeight="1" x14ac:dyDescent="0.2">
      <c r="B46" t="s">
        <v>99</v>
      </c>
      <c r="C46" s="12">
        <v>2</v>
      </c>
      <c r="D46" s="8">
        <v>1.03</v>
      </c>
      <c r="E46" s="12">
        <v>0</v>
      </c>
      <c r="F46" s="8">
        <v>0</v>
      </c>
      <c r="G46" s="12">
        <v>2</v>
      </c>
      <c r="H46" s="8">
        <v>4.55</v>
      </c>
      <c r="I46" s="12">
        <v>0</v>
      </c>
    </row>
    <row r="47" spans="2:9" ht="15" customHeight="1" x14ac:dyDescent="0.2">
      <c r="B47" t="s">
        <v>106</v>
      </c>
      <c r="C47" s="12">
        <v>2</v>
      </c>
      <c r="D47" s="8">
        <v>1.03</v>
      </c>
      <c r="E47" s="12">
        <v>0</v>
      </c>
      <c r="F47" s="8">
        <v>0</v>
      </c>
      <c r="G47" s="12">
        <v>0</v>
      </c>
      <c r="H47" s="8">
        <v>0</v>
      </c>
      <c r="I47" s="12">
        <v>1</v>
      </c>
    </row>
    <row r="48" spans="2:9" ht="15" customHeight="1" x14ac:dyDescent="0.2">
      <c r="B48" t="s">
        <v>67</v>
      </c>
      <c r="C48" s="12">
        <v>2</v>
      </c>
      <c r="D48" s="8">
        <v>1.03</v>
      </c>
      <c r="E48" s="12">
        <v>2</v>
      </c>
      <c r="F48" s="8">
        <v>1.39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76</v>
      </c>
      <c r="C49" s="12">
        <v>2</v>
      </c>
      <c r="D49" s="8">
        <v>1.03</v>
      </c>
      <c r="E49" s="12">
        <v>2</v>
      </c>
      <c r="F49" s="8">
        <v>1.39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81</v>
      </c>
      <c r="C50" s="12">
        <v>2</v>
      </c>
      <c r="D50" s="8">
        <v>1.03</v>
      </c>
      <c r="E50" s="12">
        <v>2</v>
      </c>
      <c r="F50" s="8">
        <v>1.39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256</v>
      </c>
      <c r="C53" s="10" t="s">
        <v>57</v>
      </c>
      <c r="D53" s="10" t="s">
        <v>58</v>
      </c>
      <c r="E53" s="10" t="s">
        <v>59</v>
      </c>
      <c r="F53" s="10" t="s">
        <v>60</v>
      </c>
      <c r="G53" s="10" t="s">
        <v>61</v>
      </c>
      <c r="H53" s="10" t="s">
        <v>62</v>
      </c>
      <c r="I53" s="10" t="s">
        <v>63</v>
      </c>
    </row>
    <row r="54" spans="2:9" ht="15" customHeight="1" x14ac:dyDescent="0.2">
      <c r="B54" t="s">
        <v>137</v>
      </c>
      <c r="C54" s="12">
        <v>10</v>
      </c>
      <c r="D54" s="8">
        <v>5.13</v>
      </c>
      <c r="E54" s="12">
        <v>10</v>
      </c>
      <c r="F54" s="8">
        <v>6.94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156</v>
      </c>
      <c r="C55" s="12">
        <v>9</v>
      </c>
      <c r="D55" s="8">
        <v>4.62</v>
      </c>
      <c r="E55" s="12">
        <v>9</v>
      </c>
      <c r="F55" s="8">
        <v>6.25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122</v>
      </c>
      <c r="C56" s="12">
        <v>8</v>
      </c>
      <c r="D56" s="8">
        <v>4.0999999999999996</v>
      </c>
      <c r="E56" s="12">
        <v>6</v>
      </c>
      <c r="F56" s="8">
        <v>4.17</v>
      </c>
      <c r="G56" s="12">
        <v>2</v>
      </c>
      <c r="H56" s="8">
        <v>4.55</v>
      </c>
      <c r="I56" s="12">
        <v>0</v>
      </c>
    </row>
    <row r="57" spans="2:9" ht="15" customHeight="1" x14ac:dyDescent="0.2">
      <c r="B57" t="s">
        <v>163</v>
      </c>
      <c r="C57" s="12">
        <v>8</v>
      </c>
      <c r="D57" s="8">
        <v>4.0999999999999996</v>
      </c>
      <c r="E57" s="12">
        <v>7</v>
      </c>
      <c r="F57" s="8">
        <v>4.8600000000000003</v>
      </c>
      <c r="G57" s="12">
        <v>1</v>
      </c>
      <c r="H57" s="8">
        <v>2.27</v>
      </c>
      <c r="I57" s="12">
        <v>0</v>
      </c>
    </row>
    <row r="58" spans="2:9" ht="15" customHeight="1" x14ac:dyDescent="0.2">
      <c r="B58" t="s">
        <v>129</v>
      </c>
      <c r="C58" s="12">
        <v>8</v>
      </c>
      <c r="D58" s="8">
        <v>4.0999999999999996</v>
      </c>
      <c r="E58" s="12">
        <v>8</v>
      </c>
      <c r="F58" s="8">
        <v>5.56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136</v>
      </c>
      <c r="C59" s="12">
        <v>8</v>
      </c>
      <c r="D59" s="8">
        <v>4.0999999999999996</v>
      </c>
      <c r="E59" s="12">
        <v>8</v>
      </c>
      <c r="F59" s="8">
        <v>5.56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123</v>
      </c>
      <c r="C60" s="12">
        <v>7</v>
      </c>
      <c r="D60" s="8">
        <v>3.59</v>
      </c>
      <c r="E60" s="12">
        <v>5</v>
      </c>
      <c r="F60" s="8">
        <v>3.47</v>
      </c>
      <c r="G60" s="12">
        <v>2</v>
      </c>
      <c r="H60" s="8">
        <v>4.55</v>
      </c>
      <c r="I60" s="12">
        <v>0</v>
      </c>
    </row>
    <row r="61" spans="2:9" ht="15" customHeight="1" x14ac:dyDescent="0.2">
      <c r="B61" t="s">
        <v>125</v>
      </c>
      <c r="C61" s="12">
        <v>7</v>
      </c>
      <c r="D61" s="8">
        <v>3.59</v>
      </c>
      <c r="E61" s="12">
        <v>6</v>
      </c>
      <c r="F61" s="8">
        <v>4.17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188</v>
      </c>
      <c r="C62" s="12">
        <v>7</v>
      </c>
      <c r="D62" s="8">
        <v>3.59</v>
      </c>
      <c r="E62" s="12">
        <v>1</v>
      </c>
      <c r="F62" s="8">
        <v>0.69</v>
      </c>
      <c r="G62" s="12">
        <v>6</v>
      </c>
      <c r="H62" s="8">
        <v>13.64</v>
      </c>
      <c r="I62" s="12">
        <v>0</v>
      </c>
    </row>
    <row r="63" spans="2:9" ht="15" customHeight="1" x14ac:dyDescent="0.2">
      <c r="B63" t="s">
        <v>141</v>
      </c>
      <c r="C63" s="12">
        <v>6</v>
      </c>
      <c r="D63" s="8">
        <v>3.08</v>
      </c>
      <c r="E63" s="12">
        <v>6</v>
      </c>
      <c r="F63" s="8">
        <v>4.17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121</v>
      </c>
      <c r="C64" s="12">
        <v>5</v>
      </c>
      <c r="D64" s="8">
        <v>2.56</v>
      </c>
      <c r="E64" s="12">
        <v>0</v>
      </c>
      <c r="F64" s="8">
        <v>0</v>
      </c>
      <c r="G64" s="12">
        <v>5</v>
      </c>
      <c r="H64" s="8">
        <v>11.36</v>
      </c>
      <c r="I64" s="12">
        <v>0</v>
      </c>
    </row>
    <row r="65" spans="2:9" ht="15" customHeight="1" x14ac:dyDescent="0.2">
      <c r="B65" t="s">
        <v>128</v>
      </c>
      <c r="C65" s="12">
        <v>5</v>
      </c>
      <c r="D65" s="8">
        <v>2.56</v>
      </c>
      <c r="E65" s="12">
        <v>2</v>
      </c>
      <c r="F65" s="8">
        <v>1.39</v>
      </c>
      <c r="G65" s="12">
        <v>3</v>
      </c>
      <c r="H65" s="8">
        <v>6.82</v>
      </c>
      <c r="I65" s="12">
        <v>0</v>
      </c>
    </row>
    <row r="66" spans="2:9" ht="15" customHeight="1" x14ac:dyDescent="0.2">
      <c r="B66" t="s">
        <v>166</v>
      </c>
      <c r="C66" s="12">
        <v>5</v>
      </c>
      <c r="D66" s="8">
        <v>2.56</v>
      </c>
      <c r="E66" s="12">
        <v>0</v>
      </c>
      <c r="F66" s="8">
        <v>0</v>
      </c>
      <c r="G66" s="12">
        <v>4</v>
      </c>
      <c r="H66" s="8">
        <v>9.09</v>
      </c>
      <c r="I66" s="12">
        <v>0</v>
      </c>
    </row>
    <row r="67" spans="2:9" ht="15" customHeight="1" x14ac:dyDescent="0.2">
      <c r="B67" t="s">
        <v>155</v>
      </c>
      <c r="C67" s="12">
        <v>4</v>
      </c>
      <c r="D67" s="8">
        <v>2.0499999999999998</v>
      </c>
      <c r="E67" s="12">
        <v>3</v>
      </c>
      <c r="F67" s="8">
        <v>2.08</v>
      </c>
      <c r="G67" s="12">
        <v>1</v>
      </c>
      <c r="H67" s="8">
        <v>2.27</v>
      </c>
      <c r="I67" s="12">
        <v>0</v>
      </c>
    </row>
    <row r="68" spans="2:9" ht="15" customHeight="1" x14ac:dyDescent="0.2">
      <c r="B68" t="s">
        <v>160</v>
      </c>
      <c r="C68" s="12">
        <v>4</v>
      </c>
      <c r="D68" s="8">
        <v>2.0499999999999998</v>
      </c>
      <c r="E68" s="12">
        <v>3</v>
      </c>
      <c r="F68" s="8">
        <v>2.08</v>
      </c>
      <c r="G68" s="12">
        <v>1</v>
      </c>
      <c r="H68" s="8">
        <v>2.27</v>
      </c>
      <c r="I68" s="12">
        <v>0</v>
      </c>
    </row>
    <row r="69" spans="2:9" ht="15" customHeight="1" x14ac:dyDescent="0.2">
      <c r="B69" t="s">
        <v>124</v>
      </c>
      <c r="C69" s="12">
        <v>4</v>
      </c>
      <c r="D69" s="8">
        <v>2.0499999999999998</v>
      </c>
      <c r="E69" s="12">
        <v>4</v>
      </c>
      <c r="F69" s="8">
        <v>2.78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127</v>
      </c>
      <c r="C70" s="12">
        <v>4</v>
      </c>
      <c r="D70" s="8">
        <v>2.0499999999999998</v>
      </c>
      <c r="E70" s="12">
        <v>2</v>
      </c>
      <c r="F70" s="8">
        <v>1.39</v>
      </c>
      <c r="G70" s="12">
        <v>2</v>
      </c>
      <c r="H70" s="8">
        <v>4.55</v>
      </c>
      <c r="I70" s="12">
        <v>0</v>
      </c>
    </row>
    <row r="71" spans="2:9" ht="15" customHeight="1" x14ac:dyDescent="0.2">
      <c r="B71" t="s">
        <v>131</v>
      </c>
      <c r="C71" s="12">
        <v>4</v>
      </c>
      <c r="D71" s="8">
        <v>2.0499999999999998</v>
      </c>
      <c r="E71" s="12">
        <v>4</v>
      </c>
      <c r="F71" s="8">
        <v>2.78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193</v>
      </c>
      <c r="C72" s="12">
        <v>4</v>
      </c>
      <c r="D72" s="8">
        <v>2.0499999999999998</v>
      </c>
      <c r="E72" s="12">
        <v>2</v>
      </c>
      <c r="F72" s="8">
        <v>1.39</v>
      </c>
      <c r="G72" s="12">
        <v>2</v>
      </c>
      <c r="H72" s="8">
        <v>4.55</v>
      </c>
      <c r="I72" s="12">
        <v>0</v>
      </c>
    </row>
    <row r="73" spans="2:9" ht="15" customHeight="1" x14ac:dyDescent="0.2">
      <c r="B73" t="s">
        <v>140</v>
      </c>
      <c r="C73" s="12">
        <v>4</v>
      </c>
      <c r="D73" s="8">
        <v>2.0499999999999998</v>
      </c>
      <c r="E73" s="12">
        <v>3</v>
      </c>
      <c r="F73" s="8">
        <v>2.08</v>
      </c>
      <c r="G73" s="12">
        <v>1</v>
      </c>
      <c r="H73" s="8">
        <v>2.27</v>
      </c>
      <c r="I73" s="12">
        <v>0</v>
      </c>
    </row>
    <row r="75" spans="2:9" ht="15" customHeight="1" x14ac:dyDescent="0.2">
      <c r="B75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4CCC-153A-4EDB-8B0A-8CF1DD16A3E3}">
  <sheetPr>
    <pageSetUpPr fitToPage="1"/>
  </sheetPr>
  <dimension ref="A1:H65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56</v>
      </c>
      <c r="B1" s="7" t="s">
        <v>57</v>
      </c>
      <c r="C1" s="7" t="s">
        <v>58</v>
      </c>
      <c r="D1" s="7" t="s">
        <v>59</v>
      </c>
      <c r="E1" s="7" t="s">
        <v>60</v>
      </c>
      <c r="F1" s="7" t="s">
        <v>61</v>
      </c>
      <c r="G1" s="7" t="s">
        <v>62</v>
      </c>
      <c r="H1" s="7" t="s">
        <v>63</v>
      </c>
    </row>
    <row r="2" spans="1:8" x14ac:dyDescent="0.2">
      <c r="A2" s="1" t="s">
        <v>0</v>
      </c>
      <c r="B2" s="4">
        <v>32548</v>
      </c>
      <c r="C2" s="5">
        <v>100.00999999999999</v>
      </c>
      <c r="D2" s="4">
        <v>19507</v>
      </c>
      <c r="E2" s="5">
        <v>99.990000000000009</v>
      </c>
      <c r="F2" s="4">
        <v>12713</v>
      </c>
      <c r="G2" s="5">
        <v>100.00000000000001</v>
      </c>
      <c r="H2" s="4">
        <v>98</v>
      </c>
    </row>
    <row r="3" spans="1:8" x14ac:dyDescent="0.2">
      <c r="A3" s="2" t="s">
        <v>41</v>
      </c>
      <c r="B3" s="4">
        <v>6</v>
      </c>
      <c r="C3" s="5">
        <v>0.02</v>
      </c>
      <c r="D3" s="4">
        <v>0</v>
      </c>
      <c r="E3" s="5">
        <v>0</v>
      </c>
      <c r="F3" s="4">
        <v>6</v>
      </c>
      <c r="G3" s="5">
        <v>0.05</v>
      </c>
      <c r="H3" s="4">
        <v>0</v>
      </c>
    </row>
    <row r="4" spans="1:8" x14ac:dyDescent="0.2">
      <c r="A4" s="2" t="s">
        <v>42</v>
      </c>
      <c r="B4" s="4">
        <v>4090</v>
      </c>
      <c r="C4" s="5">
        <v>12.57</v>
      </c>
      <c r="D4" s="4">
        <v>1590</v>
      </c>
      <c r="E4" s="5">
        <v>8.15</v>
      </c>
      <c r="F4" s="4">
        <v>2500</v>
      </c>
      <c r="G4" s="5">
        <v>19.66</v>
      </c>
      <c r="H4" s="4">
        <v>0</v>
      </c>
    </row>
    <row r="5" spans="1:8" x14ac:dyDescent="0.2">
      <c r="A5" s="2" t="s">
        <v>43</v>
      </c>
      <c r="B5" s="4">
        <v>1634</v>
      </c>
      <c r="C5" s="5">
        <v>5.0199999999999996</v>
      </c>
      <c r="D5" s="4">
        <v>753</v>
      </c>
      <c r="E5" s="5">
        <v>3.86</v>
      </c>
      <c r="F5" s="4">
        <v>873</v>
      </c>
      <c r="G5" s="5">
        <v>6.87</v>
      </c>
      <c r="H5" s="4">
        <v>8</v>
      </c>
    </row>
    <row r="6" spans="1:8" x14ac:dyDescent="0.2">
      <c r="A6" s="2" t="s">
        <v>44</v>
      </c>
      <c r="B6" s="4">
        <v>75</v>
      </c>
      <c r="C6" s="5">
        <v>0.23</v>
      </c>
      <c r="D6" s="4">
        <v>1</v>
      </c>
      <c r="E6" s="5">
        <v>0.01</v>
      </c>
      <c r="F6" s="4">
        <v>60</v>
      </c>
      <c r="G6" s="5">
        <v>0.47</v>
      </c>
      <c r="H6" s="4">
        <v>0</v>
      </c>
    </row>
    <row r="7" spans="1:8" x14ac:dyDescent="0.2">
      <c r="A7" s="2" t="s">
        <v>45</v>
      </c>
      <c r="B7" s="4">
        <v>213</v>
      </c>
      <c r="C7" s="5">
        <v>0.65</v>
      </c>
      <c r="D7" s="4">
        <v>32</v>
      </c>
      <c r="E7" s="5">
        <v>0.16</v>
      </c>
      <c r="F7" s="4">
        <v>178</v>
      </c>
      <c r="G7" s="5">
        <v>1.4</v>
      </c>
      <c r="H7" s="4">
        <v>2</v>
      </c>
    </row>
    <row r="8" spans="1:8" x14ac:dyDescent="0.2">
      <c r="A8" s="2" t="s">
        <v>46</v>
      </c>
      <c r="B8" s="4">
        <v>367</v>
      </c>
      <c r="C8" s="5">
        <v>1.1299999999999999</v>
      </c>
      <c r="D8" s="4">
        <v>118</v>
      </c>
      <c r="E8" s="5">
        <v>0.6</v>
      </c>
      <c r="F8" s="4">
        <v>238</v>
      </c>
      <c r="G8" s="5">
        <v>1.87</v>
      </c>
      <c r="H8" s="4">
        <v>4</v>
      </c>
    </row>
    <row r="9" spans="1:8" x14ac:dyDescent="0.2">
      <c r="A9" s="2" t="s">
        <v>47</v>
      </c>
      <c r="B9" s="4">
        <v>8060</v>
      </c>
      <c r="C9" s="5">
        <v>24.76</v>
      </c>
      <c r="D9" s="4">
        <v>4198</v>
      </c>
      <c r="E9" s="5">
        <v>21.52</v>
      </c>
      <c r="F9" s="4">
        <v>3849</v>
      </c>
      <c r="G9" s="5">
        <v>30.28</v>
      </c>
      <c r="H9" s="4">
        <v>12</v>
      </c>
    </row>
    <row r="10" spans="1:8" x14ac:dyDescent="0.2">
      <c r="A10" s="2" t="s">
        <v>48</v>
      </c>
      <c r="B10" s="4">
        <v>326</v>
      </c>
      <c r="C10" s="5">
        <v>1</v>
      </c>
      <c r="D10" s="4">
        <v>76</v>
      </c>
      <c r="E10" s="5">
        <v>0.39</v>
      </c>
      <c r="F10" s="4">
        <v>249</v>
      </c>
      <c r="G10" s="5">
        <v>1.96</v>
      </c>
      <c r="H10" s="4">
        <v>1</v>
      </c>
    </row>
    <row r="11" spans="1:8" x14ac:dyDescent="0.2">
      <c r="A11" s="2" t="s">
        <v>49</v>
      </c>
      <c r="B11" s="4">
        <v>2544</v>
      </c>
      <c r="C11" s="5">
        <v>7.82</v>
      </c>
      <c r="D11" s="4">
        <v>1309</v>
      </c>
      <c r="E11" s="5">
        <v>6.71</v>
      </c>
      <c r="F11" s="4">
        <v>1229</v>
      </c>
      <c r="G11" s="5">
        <v>9.67</v>
      </c>
      <c r="H11" s="4">
        <v>0</v>
      </c>
    </row>
    <row r="12" spans="1:8" x14ac:dyDescent="0.2">
      <c r="A12" s="2" t="s">
        <v>50</v>
      </c>
      <c r="B12" s="4">
        <v>1204</v>
      </c>
      <c r="C12" s="5">
        <v>3.7</v>
      </c>
      <c r="D12" s="4">
        <v>665</v>
      </c>
      <c r="E12" s="5">
        <v>3.41</v>
      </c>
      <c r="F12" s="4">
        <v>530</v>
      </c>
      <c r="G12" s="5">
        <v>4.17</v>
      </c>
      <c r="H12" s="4">
        <v>2</v>
      </c>
    </row>
    <row r="13" spans="1:8" x14ac:dyDescent="0.2">
      <c r="A13" s="2" t="s">
        <v>51</v>
      </c>
      <c r="B13" s="4">
        <v>4830</v>
      </c>
      <c r="C13" s="5">
        <v>14.84</v>
      </c>
      <c r="D13" s="4">
        <v>4106</v>
      </c>
      <c r="E13" s="5">
        <v>21.05</v>
      </c>
      <c r="F13" s="4">
        <v>699</v>
      </c>
      <c r="G13" s="5">
        <v>5.5</v>
      </c>
      <c r="H13" s="4">
        <v>0</v>
      </c>
    </row>
    <row r="14" spans="1:8" x14ac:dyDescent="0.2">
      <c r="A14" s="2" t="s">
        <v>52</v>
      </c>
      <c r="B14" s="4">
        <v>5035</v>
      </c>
      <c r="C14" s="5">
        <v>15.47</v>
      </c>
      <c r="D14" s="4">
        <v>4276</v>
      </c>
      <c r="E14" s="5">
        <v>21.92</v>
      </c>
      <c r="F14" s="4">
        <v>721</v>
      </c>
      <c r="G14" s="5">
        <v>5.67</v>
      </c>
      <c r="H14" s="4">
        <v>13</v>
      </c>
    </row>
    <row r="15" spans="1:8" x14ac:dyDescent="0.2">
      <c r="A15" s="2" t="s">
        <v>53</v>
      </c>
      <c r="B15" s="4">
        <v>1128</v>
      </c>
      <c r="C15" s="5">
        <v>3.47</v>
      </c>
      <c r="D15" s="4">
        <v>830</v>
      </c>
      <c r="E15" s="5">
        <v>4.25</v>
      </c>
      <c r="F15" s="4">
        <v>195</v>
      </c>
      <c r="G15" s="5">
        <v>1.53</v>
      </c>
      <c r="H15" s="4">
        <v>16</v>
      </c>
    </row>
    <row r="16" spans="1:8" x14ac:dyDescent="0.2">
      <c r="A16" s="2" t="s">
        <v>54</v>
      </c>
      <c r="B16" s="4">
        <v>1587</v>
      </c>
      <c r="C16" s="5">
        <v>4.88</v>
      </c>
      <c r="D16" s="4">
        <v>804</v>
      </c>
      <c r="E16" s="5">
        <v>4.12</v>
      </c>
      <c r="F16" s="4">
        <v>740</v>
      </c>
      <c r="G16" s="5">
        <v>5.82</v>
      </c>
      <c r="H16" s="4">
        <v>15</v>
      </c>
    </row>
    <row r="17" spans="1:8" x14ac:dyDescent="0.2">
      <c r="A17" s="2" t="s">
        <v>55</v>
      </c>
      <c r="B17" s="4">
        <v>1449</v>
      </c>
      <c r="C17" s="5">
        <v>4.45</v>
      </c>
      <c r="D17" s="4">
        <v>749</v>
      </c>
      <c r="E17" s="5">
        <v>3.84</v>
      </c>
      <c r="F17" s="4">
        <v>646</v>
      </c>
      <c r="G17" s="5">
        <v>5.08</v>
      </c>
      <c r="H17" s="4">
        <v>25</v>
      </c>
    </row>
    <row r="18" spans="1:8" x14ac:dyDescent="0.2">
      <c r="A18" s="1" t="s">
        <v>1</v>
      </c>
      <c r="B18" s="4">
        <v>7109</v>
      </c>
      <c r="C18" s="5">
        <v>99.99</v>
      </c>
      <c r="D18" s="4">
        <v>3830</v>
      </c>
      <c r="E18" s="5">
        <v>99.97999999999999</v>
      </c>
      <c r="F18" s="4">
        <v>3257</v>
      </c>
      <c r="G18" s="5">
        <v>100</v>
      </c>
      <c r="H18" s="4">
        <v>13</v>
      </c>
    </row>
    <row r="19" spans="1:8" x14ac:dyDescent="0.2">
      <c r="A19" s="2" t="s">
        <v>41</v>
      </c>
      <c r="B19" s="4">
        <v>1</v>
      </c>
      <c r="C19" s="5">
        <v>0.01</v>
      </c>
      <c r="D19" s="4">
        <v>0</v>
      </c>
      <c r="E19" s="5">
        <v>0</v>
      </c>
      <c r="F19" s="4">
        <v>1</v>
      </c>
      <c r="G19" s="5">
        <v>0.03</v>
      </c>
      <c r="H19" s="4">
        <v>0</v>
      </c>
    </row>
    <row r="20" spans="1:8" x14ac:dyDescent="0.2">
      <c r="A20" s="2" t="s">
        <v>42</v>
      </c>
      <c r="B20" s="4">
        <v>855</v>
      </c>
      <c r="C20" s="5">
        <v>12.03</v>
      </c>
      <c r="D20" s="4">
        <v>238</v>
      </c>
      <c r="E20" s="5">
        <v>6.21</v>
      </c>
      <c r="F20" s="4">
        <v>617</v>
      </c>
      <c r="G20" s="5">
        <v>18.940000000000001</v>
      </c>
      <c r="H20" s="4">
        <v>0</v>
      </c>
    </row>
    <row r="21" spans="1:8" x14ac:dyDescent="0.2">
      <c r="A21" s="2" t="s">
        <v>43</v>
      </c>
      <c r="B21" s="4">
        <v>228</v>
      </c>
      <c r="C21" s="5">
        <v>3.21</v>
      </c>
      <c r="D21" s="4">
        <v>85</v>
      </c>
      <c r="E21" s="5">
        <v>2.2200000000000002</v>
      </c>
      <c r="F21" s="4">
        <v>143</v>
      </c>
      <c r="G21" s="5">
        <v>4.3899999999999997</v>
      </c>
      <c r="H21" s="4">
        <v>0</v>
      </c>
    </row>
    <row r="22" spans="1:8" x14ac:dyDescent="0.2">
      <c r="A22" s="2" t="s">
        <v>44</v>
      </c>
      <c r="B22" s="4">
        <v>12</v>
      </c>
      <c r="C22" s="5">
        <v>0.17</v>
      </c>
      <c r="D22" s="4">
        <v>0</v>
      </c>
      <c r="E22" s="5">
        <v>0</v>
      </c>
      <c r="F22" s="4">
        <v>10</v>
      </c>
      <c r="G22" s="5">
        <v>0.31</v>
      </c>
      <c r="H22" s="4">
        <v>0</v>
      </c>
    </row>
    <row r="23" spans="1:8" x14ac:dyDescent="0.2">
      <c r="A23" s="2" t="s">
        <v>45</v>
      </c>
      <c r="B23" s="4">
        <v>69</v>
      </c>
      <c r="C23" s="5">
        <v>0.97</v>
      </c>
      <c r="D23" s="4">
        <v>9</v>
      </c>
      <c r="E23" s="5">
        <v>0.23</v>
      </c>
      <c r="F23" s="4">
        <v>58</v>
      </c>
      <c r="G23" s="5">
        <v>1.78</v>
      </c>
      <c r="H23" s="4">
        <v>2</v>
      </c>
    </row>
    <row r="24" spans="1:8" x14ac:dyDescent="0.2">
      <c r="A24" s="2" t="s">
        <v>46</v>
      </c>
      <c r="B24" s="4">
        <v>104</v>
      </c>
      <c r="C24" s="5">
        <v>1.46</v>
      </c>
      <c r="D24" s="4">
        <v>50</v>
      </c>
      <c r="E24" s="5">
        <v>1.31</v>
      </c>
      <c r="F24" s="4">
        <v>51</v>
      </c>
      <c r="G24" s="5">
        <v>1.57</v>
      </c>
      <c r="H24" s="4">
        <v>1</v>
      </c>
    </row>
    <row r="25" spans="1:8" x14ac:dyDescent="0.2">
      <c r="A25" s="2" t="s">
        <v>47</v>
      </c>
      <c r="B25" s="4">
        <v>1796</v>
      </c>
      <c r="C25" s="5">
        <v>25.26</v>
      </c>
      <c r="D25" s="4">
        <v>789</v>
      </c>
      <c r="E25" s="5">
        <v>20.6</v>
      </c>
      <c r="F25" s="4">
        <v>1005</v>
      </c>
      <c r="G25" s="5">
        <v>30.86</v>
      </c>
      <c r="H25" s="4">
        <v>2</v>
      </c>
    </row>
    <row r="26" spans="1:8" x14ac:dyDescent="0.2">
      <c r="A26" s="2" t="s">
        <v>48</v>
      </c>
      <c r="B26" s="4">
        <v>81</v>
      </c>
      <c r="C26" s="5">
        <v>1.1399999999999999</v>
      </c>
      <c r="D26" s="4">
        <v>12</v>
      </c>
      <c r="E26" s="5">
        <v>0.31</v>
      </c>
      <c r="F26" s="4">
        <v>69</v>
      </c>
      <c r="G26" s="5">
        <v>2.12</v>
      </c>
      <c r="H26" s="4">
        <v>0</v>
      </c>
    </row>
    <row r="27" spans="1:8" x14ac:dyDescent="0.2">
      <c r="A27" s="2" t="s">
        <v>49</v>
      </c>
      <c r="B27" s="4">
        <v>751</v>
      </c>
      <c r="C27" s="5">
        <v>10.56</v>
      </c>
      <c r="D27" s="4">
        <v>400</v>
      </c>
      <c r="E27" s="5">
        <v>10.44</v>
      </c>
      <c r="F27" s="4">
        <v>350</v>
      </c>
      <c r="G27" s="5">
        <v>10.75</v>
      </c>
      <c r="H27" s="4">
        <v>0</v>
      </c>
    </row>
    <row r="28" spans="1:8" x14ac:dyDescent="0.2">
      <c r="A28" s="2" t="s">
        <v>50</v>
      </c>
      <c r="B28" s="4">
        <v>376</v>
      </c>
      <c r="C28" s="5">
        <v>5.29</v>
      </c>
      <c r="D28" s="4">
        <v>184</v>
      </c>
      <c r="E28" s="5">
        <v>4.8</v>
      </c>
      <c r="F28" s="4">
        <v>191</v>
      </c>
      <c r="G28" s="5">
        <v>5.86</v>
      </c>
      <c r="H28" s="4">
        <v>1</v>
      </c>
    </row>
    <row r="29" spans="1:8" x14ac:dyDescent="0.2">
      <c r="A29" s="2" t="s">
        <v>51</v>
      </c>
      <c r="B29" s="4">
        <v>984</v>
      </c>
      <c r="C29" s="5">
        <v>13.84</v>
      </c>
      <c r="D29" s="4">
        <v>809</v>
      </c>
      <c r="E29" s="5">
        <v>21.12</v>
      </c>
      <c r="F29" s="4">
        <v>174</v>
      </c>
      <c r="G29" s="5">
        <v>5.34</v>
      </c>
      <c r="H29" s="4">
        <v>0</v>
      </c>
    </row>
    <row r="30" spans="1:8" x14ac:dyDescent="0.2">
      <c r="A30" s="2" t="s">
        <v>52</v>
      </c>
      <c r="B30" s="4">
        <v>973</v>
      </c>
      <c r="C30" s="5">
        <v>13.69</v>
      </c>
      <c r="D30" s="4">
        <v>786</v>
      </c>
      <c r="E30" s="5">
        <v>20.52</v>
      </c>
      <c r="F30" s="4">
        <v>185</v>
      </c>
      <c r="G30" s="5">
        <v>5.68</v>
      </c>
      <c r="H30" s="4">
        <v>2</v>
      </c>
    </row>
    <row r="31" spans="1:8" x14ac:dyDescent="0.2">
      <c r="A31" s="2" t="s">
        <v>53</v>
      </c>
      <c r="B31" s="4">
        <v>244</v>
      </c>
      <c r="C31" s="5">
        <v>3.43</v>
      </c>
      <c r="D31" s="4">
        <v>179</v>
      </c>
      <c r="E31" s="5">
        <v>4.67</v>
      </c>
      <c r="F31" s="4">
        <v>61</v>
      </c>
      <c r="G31" s="5">
        <v>1.87</v>
      </c>
      <c r="H31" s="4">
        <v>2</v>
      </c>
    </row>
    <row r="32" spans="1:8" x14ac:dyDescent="0.2">
      <c r="A32" s="2" t="s">
        <v>54</v>
      </c>
      <c r="B32" s="4">
        <v>317</v>
      </c>
      <c r="C32" s="5">
        <v>4.46</v>
      </c>
      <c r="D32" s="4">
        <v>160</v>
      </c>
      <c r="E32" s="5">
        <v>4.18</v>
      </c>
      <c r="F32" s="4">
        <v>157</v>
      </c>
      <c r="G32" s="5">
        <v>4.82</v>
      </c>
      <c r="H32" s="4">
        <v>0</v>
      </c>
    </row>
    <row r="33" spans="1:8" x14ac:dyDescent="0.2">
      <c r="A33" s="2" t="s">
        <v>55</v>
      </c>
      <c r="B33" s="4">
        <v>318</v>
      </c>
      <c r="C33" s="5">
        <v>4.47</v>
      </c>
      <c r="D33" s="4">
        <v>129</v>
      </c>
      <c r="E33" s="5">
        <v>3.37</v>
      </c>
      <c r="F33" s="4">
        <v>185</v>
      </c>
      <c r="G33" s="5">
        <v>5.68</v>
      </c>
      <c r="H33" s="4">
        <v>3</v>
      </c>
    </row>
    <row r="34" spans="1:8" x14ac:dyDescent="0.2">
      <c r="A34" s="1" t="s">
        <v>2</v>
      </c>
      <c r="B34" s="4">
        <v>4407</v>
      </c>
      <c r="C34" s="5">
        <v>100.00000000000001</v>
      </c>
      <c r="D34" s="4">
        <v>2593</v>
      </c>
      <c r="E34" s="5">
        <v>100</v>
      </c>
      <c r="F34" s="4">
        <v>1776</v>
      </c>
      <c r="G34" s="5">
        <v>99.98</v>
      </c>
      <c r="H34" s="4">
        <v>21</v>
      </c>
    </row>
    <row r="35" spans="1:8" x14ac:dyDescent="0.2">
      <c r="A35" s="2" t="s">
        <v>41</v>
      </c>
      <c r="B35" s="4">
        <v>1</v>
      </c>
      <c r="C35" s="5">
        <v>0.02</v>
      </c>
      <c r="D35" s="4">
        <v>0</v>
      </c>
      <c r="E35" s="5">
        <v>0</v>
      </c>
      <c r="F35" s="4">
        <v>1</v>
      </c>
      <c r="G35" s="5">
        <v>0.06</v>
      </c>
      <c r="H35" s="4">
        <v>0</v>
      </c>
    </row>
    <row r="36" spans="1:8" x14ac:dyDescent="0.2">
      <c r="A36" s="2" t="s">
        <v>42</v>
      </c>
      <c r="B36" s="4">
        <v>415</v>
      </c>
      <c r="C36" s="5">
        <v>9.42</v>
      </c>
      <c r="D36" s="4">
        <v>145</v>
      </c>
      <c r="E36" s="5">
        <v>5.59</v>
      </c>
      <c r="F36" s="4">
        <v>270</v>
      </c>
      <c r="G36" s="5">
        <v>15.2</v>
      </c>
      <c r="H36" s="4">
        <v>0</v>
      </c>
    </row>
    <row r="37" spans="1:8" x14ac:dyDescent="0.2">
      <c r="A37" s="2" t="s">
        <v>43</v>
      </c>
      <c r="B37" s="4">
        <v>211</v>
      </c>
      <c r="C37" s="5">
        <v>4.79</v>
      </c>
      <c r="D37" s="4">
        <v>115</v>
      </c>
      <c r="E37" s="5">
        <v>4.4400000000000004</v>
      </c>
      <c r="F37" s="4">
        <v>96</v>
      </c>
      <c r="G37" s="5">
        <v>5.41</v>
      </c>
      <c r="H37" s="4">
        <v>0</v>
      </c>
    </row>
    <row r="38" spans="1:8" x14ac:dyDescent="0.2">
      <c r="A38" s="2" t="s">
        <v>44</v>
      </c>
      <c r="B38" s="4">
        <v>8</v>
      </c>
      <c r="C38" s="5">
        <v>0.18</v>
      </c>
      <c r="D38" s="4">
        <v>0</v>
      </c>
      <c r="E38" s="5">
        <v>0</v>
      </c>
      <c r="F38" s="4">
        <v>8</v>
      </c>
      <c r="G38" s="5">
        <v>0.45</v>
      </c>
      <c r="H38" s="4">
        <v>0</v>
      </c>
    </row>
    <row r="39" spans="1:8" x14ac:dyDescent="0.2">
      <c r="A39" s="2" t="s">
        <v>45</v>
      </c>
      <c r="B39" s="4">
        <v>31</v>
      </c>
      <c r="C39" s="5">
        <v>0.7</v>
      </c>
      <c r="D39" s="4">
        <v>4</v>
      </c>
      <c r="E39" s="5">
        <v>0.15</v>
      </c>
      <c r="F39" s="4">
        <v>27</v>
      </c>
      <c r="G39" s="5">
        <v>1.52</v>
      </c>
      <c r="H39" s="4">
        <v>0</v>
      </c>
    </row>
    <row r="40" spans="1:8" x14ac:dyDescent="0.2">
      <c r="A40" s="2" t="s">
        <v>46</v>
      </c>
      <c r="B40" s="4">
        <v>33</v>
      </c>
      <c r="C40" s="5">
        <v>0.75</v>
      </c>
      <c r="D40" s="4">
        <v>7</v>
      </c>
      <c r="E40" s="5">
        <v>0.27</v>
      </c>
      <c r="F40" s="4">
        <v>25</v>
      </c>
      <c r="G40" s="5">
        <v>1.41</v>
      </c>
      <c r="H40" s="4">
        <v>1</v>
      </c>
    </row>
    <row r="41" spans="1:8" x14ac:dyDescent="0.2">
      <c r="A41" s="2" t="s">
        <v>47</v>
      </c>
      <c r="B41" s="4">
        <v>1090</v>
      </c>
      <c r="C41" s="5">
        <v>24.73</v>
      </c>
      <c r="D41" s="4">
        <v>521</v>
      </c>
      <c r="E41" s="5">
        <v>20.09</v>
      </c>
      <c r="F41" s="4">
        <v>568</v>
      </c>
      <c r="G41" s="5">
        <v>31.98</v>
      </c>
      <c r="H41" s="4">
        <v>1</v>
      </c>
    </row>
    <row r="42" spans="1:8" x14ac:dyDescent="0.2">
      <c r="A42" s="2" t="s">
        <v>48</v>
      </c>
      <c r="B42" s="4">
        <v>43</v>
      </c>
      <c r="C42" s="5">
        <v>0.98</v>
      </c>
      <c r="D42" s="4">
        <v>6</v>
      </c>
      <c r="E42" s="5">
        <v>0.23</v>
      </c>
      <c r="F42" s="4">
        <v>37</v>
      </c>
      <c r="G42" s="5">
        <v>2.08</v>
      </c>
      <c r="H42" s="4">
        <v>0</v>
      </c>
    </row>
    <row r="43" spans="1:8" x14ac:dyDescent="0.2">
      <c r="A43" s="2" t="s">
        <v>49</v>
      </c>
      <c r="B43" s="4">
        <v>353</v>
      </c>
      <c r="C43" s="5">
        <v>8.01</v>
      </c>
      <c r="D43" s="4">
        <v>154</v>
      </c>
      <c r="E43" s="5">
        <v>5.94</v>
      </c>
      <c r="F43" s="4">
        <v>199</v>
      </c>
      <c r="G43" s="5">
        <v>11.2</v>
      </c>
      <c r="H43" s="4">
        <v>0</v>
      </c>
    </row>
    <row r="44" spans="1:8" x14ac:dyDescent="0.2">
      <c r="A44" s="2" t="s">
        <v>50</v>
      </c>
      <c r="B44" s="4">
        <v>182</v>
      </c>
      <c r="C44" s="5">
        <v>4.13</v>
      </c>
      <c r="D44" s="4">
        <v>109</v>
      </c>
      <c r="E44" s="5">
        <v>4.2</v>
      </c>
      <c r="F44" s="4">
        <v>72</v>
      </c>
      <c r="G44" s="5">
        <v>4.05</v>
      </c>
      <c r="H44" s="4">
        <v>0</v>
      </c>
    </row>
    <row r="45" spans="1:8" x14ac:dyDescent="0.2">
      <c r="A45" s="2" t="s">
        <v>51</v>
      </c>
      <c r="B45" s="4">
        <v>717</v>
      </c>
      <c r="C45" s="5">
        <v>16.27</v>
      </c>
      <c r="D45" s="4">
        <v>616</v>
      </c>
      <c r="E45" s="5">
        <v>23.76</v>
      </c>
      <c r="F45" s="4">
        <v>99</v>
      </c>
      <c r="G45" s="5">
        <v>5.57</v>
      </c>
      <c r="H45" s="4">
        <v>0</v>
      </c>
    </row>
    <row r="46" spans="1:8" x14ac:dyDescent="0.2">
      <c r="A46" s="2" t="s">
        <v>52</v>
      </c>
      <c r="B46" s="4">
        <v>726</v>
      </c>
      <c r="C46" s="5">
        <v>16.47</v>
      </c>
      <c r="D46" s="4">
        <v>602</v>
      </c>
      <c r="E46" s="5">
        <v>23.22</v>
      </c>
      <c r="F46" s="4">
        <v>123</v>
      </c>
      <c r="G46" s="5">
        <v>6.93</v>
      </c>
      <c r="H46" s="4">
        <v>0</v>
      </c>
    </row>
    <row r="47" spans="1:8" x14ac:dyDescent="0.2">
      <c r="A47" s="2" t="s">
        <v>53</v>
      </c>
      <c r="B47" s="4">
        <v>152</v>
      </c>
      <c r="C47" s="5">
        <v>3.45</v>
      </c>
      <c r="D47" s="4">
        <v>104</v>
      </c>
      <c r="E47" s="5">
        <v>4.01</v>
      </c>
      <c r="F47" s="4">
        <v>42</v>
      </c>
      <c r="G47" s="5">
        <v>2.36</v>
      </c>
      <c r="H47" s="4">
        <v>5</v>
      </c>
    </row>
    <row r="48" spans="1:8" x14ac:dyDescent="0.2">
      <c r="A48" s="2" t="s">
        <v>54</v>
      </c>
      <c r="B48" s="4">
        <v>266</v>
      </c>
      <c r="C48" s="5">
        <v>6.04</v>
      </c>
      <c r="D48" s="4">
        <v>118</v>
      </c>
      <c r="E48" s="5">
        <v>4.55</v>
      </c>
      <c r="F48" s="4">
        <v>137</v>
      </c>
      <c r="G48" s="5">
        <v>7.71</v>
      </c>
      <c r="H48" s="4">
        <v>3</v>
      </c>
    </row>
    <row r="49" spans="1:8" x14ac:dyDescent="0.2">
      <c r="A49" s="2" t="s">
        <v>55</v>
      </c>
      <c r="B49" s="4">
        <v>179</v>
      </c>
      <c r="C49" s="5">
        <v>4.0599999999999996</v>
      </c>
      <c r="D49" s="4">
        <v>92</v>
      </c>
      <c r="E49" s="5">
        <v>3.55</v>
      </c>
      <c r="F49" s="4">
        <v>72</v>
      </c>
      <c r="G49" s="5">
        <v>4.05</v>
      </c>
      <c r="H49" s="4">
        <v>11</v>
      </c>
    </row>
    <row r="50" spans="1:8" x14ac:dyDescent="0.2">
      <c r="A50" s="1" t="s">
        <v>3</v>
      </c>
      <c r="B50" s="4">
        <v>6005</v>
      </c>
      <c r="C50" s="5">
        <v>100.00000000000001</v>
      </c>
      <c r="D50" s="4">
        <v>3226</v>
      </c>
      <c r="E50" s="5">
        <v>100.00000000000001</v>
      </c>
      <c r="F50" s="4">
        <v>2726</v>
      </c>
      <c r="G50" s="5">
        <v>100.01999999999998</v>
      </c>
      <c r="H50" s="4">
        <v>18</v>
      </c>
    </row>
    <row r="51" spans="1:8" x14ac:dyDescent="0.2">
      <c r="A51" s="2" t="s">
        <v>41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42</v>
      </c>
      <c r="B52" s="4">
        <v>642</v>
      </c>
      <c r="C52" s="5">
        <v>10.69</v>
      </c>
      <c r="D52" s="4">
        <v>141</v>
      </c>
      <c r="E52" s="5">
        <v>4.37</v>
      </c>
      <c r="F52" s="4">
        <v>501</v>
      </c>
      <c r="G52" s="5">
        <v>18.38</v>
      </c>
      <c r="H52" s="4">
        <v>0</v>
      </c>
    </row>
    <row r="53" spans="1:8" x14ac:dyDescent="0.2">
      <c r="A53" s="2" t="s">
        <v>43</v>
      </c>
      <c r="B53" s="4">
        <v>309</v>
      </c>
      <c r="C53" s="5">
        <v>5.15</v>
      </c>
      <c r="D53" s="4">
        <v>93</v>
      </c>
      <c r="E53" s="5">
        <v>2.88</v>
      </c>
      <c r="F53" s="4">
        <v>215</v>
      </c>
      <c r="G53" s="5">
        <v>7.89</v>
      </c>
      <c r="H53" s="4">
        <v>1</v>
      </c>
    </row>
    <row r="54" spans="1:8" x14ac:dyDescent="0.2">
      <c r="A54" s="2" t="s">
        <v>44</v>
      </c>
      <c r="B54" s="4">
        <v>10</v>
      </c>
      <c r="C54" s="5">
        <v>0.17</v>
      </c>
      <c r="D54" s="4">
        <v>0</v>
      </c>
      <c r="E54" s="5">
        <v>0</v>
      </c>
      <c r="F54" s="4">
        <v>10</v>
      </c>
      <c r="G54" s="5">
        <v>0.37</v>
      </c>
      <c r="H54" s="4">
        <v>0</v>
      </c>
    </row>
    <row r="55" spans="1:8" x14ac:dyDescent="0.2">
      <c r="A55" s="2" t="s">
        <v>45</v>
      </c>
      <c r="B55" s="4">
        <v>41</v>
      </c>
      <c r="C55" s="5">
        <v>0.68</v>
      </c>
      <c r="D55" s="4">
        <v>8</v>
      </c>
      <c r="E55" s="5">
        <v>0.25</v>
      </c>
      <c r="F55" s="4">
        <v>33</v>
      </c>
      <c r="G55" s="5">
        <v>1.21</v>
      </c>
      <c r="H55" s="4">
        <v>0</v>
      </c>
    </row>
    <row r="56" spans="1:8" x14ac:dyDescent="0.2">
      <c r="A56" s="2" t="s">
        <v>46</v>
      </c>
      <c r="B56" s="4">
        <v>84</v>
      </c>
      <c r="C56" s="5">
        <v>1.4</v>
      </c>
      <c r="D56" s="4">
        <v>20</v>
      </c>
      <c r="E56" s="5">
        <v>0.62</v>
      </c>
      <c r="F56" s="4">
        <v>63</v>
      </c>
      <c r="G56" s="5">
        <v>2.31</v>
      </c>
      <c r="H56" s="4">
        <v>0</v>
      </c>
    </row>
    <row r="57" spans="1:8" x14ac:dyDescent="0.2">
      <c r="A57" s="2" t="s">
        <v>47</v>
      </c>
      <c r="B57" s="4">
        <v>1413</v>
      </c>
      <c r="C57" s="5">
        <v>23.53</v>
      </c>
      <c r="D57" s="4">
        <v>622</v>
      </c>
      <c r="E57" s="5">
        <v>19.28</v>
      </c>
      <c r="F57" s="4">
        <v>790</v>
      </c>
      <c r="G57" s="5">
        <v>28.98</v>
      </c>
      <c r="H57" s="4">
        <v>1</v>
      </c>
    </row>
    <row r="58" spans="1:8" x14ac:dyDescent="0.2">
      <c r="A58" s="2" t="s">
        <v>48</v>
      </c>
      <c r="B58" s="4">
        <v>86</v>
      </c>
      <c r="C58" s="5">
        <v>1.43</v>
      </c>
      <c r="D58" s="4">
        <v>21</v>
      </c>
      <c r="E58" s="5">
        <v>0.65</v>
      </c>
      <c r="F58" s="4">
        <v>64</v>
      </c>
      <c r="G58" s="5">
        <v>2.35</v>
      </c>
      <c r="H58" s="4">
        <v>1</v>
      </c>
    </row>
    <row r="59" spans="1:8" x14ac:dyDescent="0.2">
      <c r="A59" s="2" t="s">
        <v>49</v>
      </c>
      <c r="B59" s="4">
        <v>611</v>
      </c>
      <c r="C59" s="5">
        <v>10.17</v>
      </c>
      <c r="D59" s="4">
        <v>297</v>
      </c>
      <c r="E59" s="5">
        <v>9.2100000000000009</v>
      </c>
      <c r="F59" s="4">
        <v>312</v>
      </c>
      <c r="G59" s="5">
        <v>11.45</v>
      </c>
      <c r="H59" s="4">
        <v>0</v>
      </c>
    </row>
    <row r="60" spans="1:8" x14ac:dyDescent="0.2">
      <c r="A60" s="2" t="s">
        <v>50</v>
      </c>
      <c r="B60" s="4">
        <v>240</v>
      </c>
      <c r="C60" s="5">
        <v>4</v>
      </c>
      <c r="D60" s="4">
        <v>121</v>
      </c>
      <c r="E60" s="5">
        <v>3.75</v>
      </c>
      <c r="F60" s="4">
        <v>115</v>
      </c>
      <c r="G60" s="5">
        <v>4.22</v>
      </c>
      <c r="H60" s="4">
        <v>1</v>
      </c>
    </row>
    <row r="61" spans="1:8" x14ac:dyDescent="0.2">
      <c r="A61" s="2" t="s">
        <v>51</v>
      </c>
      <c r="B61" s="4">
        <v>858</v>
      </c>
      <c r="C61" s="5">
        <v>14.29</v>
      </c>
      <c r="D61" s="4">
        <v>723</v>
      </c>
      <c r="E61" s="5">
        <v>22.41</v>
      </c>
      <c r="F61" s="4">
        <v>133</v>
      </c>
      <c r="G61" s="5">
        <v>4.88</v>
      </c>
      <c r="H61" s="4">
        <v>0</v>
      </c>
    </row>
    <row r="62" spans="1:8" x14ac:dyDescent="0.2">
      <c r="A62" s="2" t="s">
        <v>52</v>
      </c>
      <c r="B62" s="4">
        <v>881</v>
      </c>
      <c r="C62" s="5">
        <v>14.67</v>
      </c>
      <c r="D62" s="4">
        <v>725</v>
      </c>
      <c r="E62" s="5">
        <v>22.47</v>
      </c>
      <c r="F62" s="4">
        <v>152</v>
      </c>
      <c r="G62" s="5">
        <v>5.58</v>
      </c>
      <c r="H62" s="4">
        <v>3</v>
      </c>
    </row>
    <row r="63" spans="1:8" x14ac:dyDescent="0.2">
      <c r="A63" s="2" t="s">
        <v>53</v>
      </c>
      <c r="B63" s="4">
        <v>259</v>
      </c>
      <c r="C63" s="5">
        <v>4.3099999999999996</v>
      </c>
      <c r="D63" s="4">
        <v>202</v>
      </c>
      <c r="E63" s="5">
        <v>6.26</v>
      </c>
      <c r="F63" s="4">
        <v>32</v>
      </c>
      <c r="G63" s="5">
        <v>1.17</v>
      </c>
      <c r="H63" s="4">
        <v>1</v>
      </c>
    </row>
    <row r="64" spans="1:8" x14ac:dyDescent="0.2">
      <c r="A64" s="2" t="s">
        <v>54</v>
      </c>
      <c r="B64" s="4">
        <v>317</v>
      </c>
      <c r="C64" s="5">
        <v>5.28</v>
      </c>
      <c r="D64" s="4">
        <v>166</v>
      </c>
      <c r="E64" s="5">
        <v>5.15</v>
      </c>
      <c r="F64" s="4">
        <v>142</v>
      </c>
      <c r="G64" s="5">
        <v>5.21</v>
      </c>
      <c r="H64" s="4">
        <v>9</v>
      </c>
    </row>
    <row r="65" spans="1:8" x14ac:dyDescent="0.2">
      <c r="A65" s="2" t="s">
        <v>55</v>
      </c>
      <c r="B65" s="4">
        <v>254</v>
      </c>
      <c r="C65" s="5">
        <v>4.2300000000000004</v>
      </c>
      <c r="D65" s="4">
        <v>87</v>
      </c>
      <c r="E65" s="5">
        <v>2.7</v>
      </c>
      <c r="F65" s="4">
        <v>164</v>
      </c>
      <c r="G65" s="5">
        <v>6.02</v>
      </c>
      <c r="H65" s="4">
        <v>1</v>
      </c>
    </row>
    <row r="66" spans="1:8" x14ac:dyDescent="0.2">
      <c r="A66" s="1" t="s">
        <v>4</v>
      </c>
      <c r="B66" s="4">
        <v>810</v>
      </c>
      <c r="C66" s="5">
        <v>100</v>
      </c>
      <c r="D66" s="4">
        <v>553</v>
      </c>
      <c r="E66" s="5">
        <v>100</v>
      </c>
      <c r="F66" s="4">
        <v>248</v>
      </c>
      <c r="G66" s="5">
        <v>99.989999999999981</v>
      </c>
      <c r="H66" s="4">
        <v>5</v>
      </c>
    </row>
    <row r="67" spans="1:8" x14ac:dyDescent="0.2">
      <c r="A67" s="2" t="s">
        <v>41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42</v>
      </c>
      <c r="B68" s="4">
        <v>102</v>
      </c>
      <c r="C68" s="5">
        <v>12.59</v>
      </c>
      <c r="D68" s="4">
        <v>56</v>
      </c>
      <c r="E68" s="5">
        <v>10.130000000000001</v>
      </c>
      <c r="F68" s="4">
        <v>46</v>
      </c>
      <c r="G68" s="5">
        <v>18.55</v>
      </c>
      <c r="H68" s="4">
        <v>0</v>
      </c>
    </row>
    <row r="69" spans="1:8" x14ac:dyDescent="0.2">
      <c r="A69" s="2" t="s">
        <v>43</v>
      </c>
      <c r="B69" s="4">
        <v>37</v>
      </c>
      <c r="C69" s="5">
        <v>4.57</v>
      </c>
      <c r="D69" s="4">
        <v>21</v>
      </c>
      <c r="E69" s="5">
        <v>3.8</v>
      </c>
      <c r="F69" s="4">
        <v>16</v>
      </c>
      <c r="G69" s="5">
        <v>6.45</v>
      </c>
      <c r="H69" s="4">
        <v>0</v>
      </c>
    </row>
    <row r="70" spans="1:8" x14ac:dyDescent="0.2">
      <c r="A70" s="2" t="s">
        <v>44</v>
      </c>
      <c r="B70" s="4">
        <v>1</v>
      </c>
      <c r="C70" s="5">
        <v>0.12</v>
      </c>
      <c r="D70" s="4">
        <v>0</v>
      </c>
      <c r="E70" s="5">
        <v>0</v>
      </c>
      <c r="F70" s="4">
        <v>1</v>
      </c>
      <c r="G70" s="5">
        <v>0.4</v>
      </c>
      <c r="H70" s="4">
        <v>0</v>
      </c>
    </row>
    <row r="71" spans="1:8" x14ac:dyDescent="0.2">
      <c r="A71" s="2" t="s">
        <v>45</v>
      </c>
      <c r="B71" s="4">
        <v>3</v>
      </c>
      <c r="C71" s="5">
        <v>0.37</v>
      </c>
      <c r="D71" s="4">
        <v>1</v>
      </c>
      <c r="E71" s="5">
        <v>0.18</v>
      </c>
      <c r="F71" s="4">
        <v>2</v>
      </c>
      <c r="G71" s="5">
        <v>0.81</v>
      </c>
      <c r="H71" s="4">
        <v>0</v>
      </c>
    </row>
    <row r="72" spans="1:8" x14ac:dyDescent="0.2">
      <c r="A72" s="2" t="s">
        <v>46</v>
      </c>
      <c r="B72" s="4">
        <v>6</v>
      </c>
      <c r="C72" s="5">
        <v>0.74</v>
      </c>
      <c r="D72" s="4">
        <v>3</v>
      </c>
      <c r="E72" s="5">
        <v>0.54</v>
      </c>
      <c r="F72" s="4">
        <v>3</v>
      </c>
      <c r="G72" s="5">
        <v>1.21</v>
      </c>
      <c r="H72" s="4">
        <v>0</v>
      </c>
    </row>
    <row r="73" spans="1:8" x14ac:dyDescent="0.2">
      <c r="A73" s="2" t="s">
        <v>47</v>
      </c>
      <c r="B73" s="4">
        <v>190</v>
      </c>
      <c r="C73" s="5">
        <v>23.46</v>
      </c>
      <c r="D73" s="4">
        <v>107</v>
      </c>
      <c r="E73" s="5">
        <v>19.350000000000001</v>
      </c>
      <c r="F73" s="4">
        <v>83</v>
      </c>
      <c r="G73" s="5">
        <v>33.47</v>
      </c>
      <c r="H73" s="4">
        <v>0</v>
      </c>
    </row>
    <row r="74" spans="1:8" x14ac:dyDescent="0.2">
      <c r="A74" s="2" t="s">
        <v>48</v>
      </c>
      <c r="B74" s="4">
        <v>9</v>
      </c>
      <c r="C74" s="5">
        <v>1.1100000000000001</v>
      </c>
      <c r="D74" s="4">
        <v>2</v>
      </c>
      <c r="E74" s="5">
        <v>0.36</v>
      </c>
      <c r="F74" s="4">
        <v>7</v>
      </c>
      <c r="G74" s="5">
        <v>2.82</v>
      </c>
      <c r="H74" s="4">
        <v>0</v>
      </c>
    </row>
    <row r="75" spans="1:8" x14ac:dyDescent="0.2">
      <c r="A75" s="2" t="s">
        <v>49</v>
      </c>
      <c r="B75" s="4">
        <v>61</v>
      </c>
      <c r="C75" s="5">
        <v>7.53</v>
      </c>
      <c r="D75" s="4">
        <v>40</v>
      </c>
      <c r="E75" s="5">
        <v>7.23</v>
      </c>
      <c r="F75" s="4">
        <v>20</v>
      </c>
      <c r="G75" s="5">
        <v>8.06</v>
      </c>
      <c r="H75" s="4">
        <v>0</v>
      </c>
    </row>
    <row r="76" spans="1:8" x14ac:dyDescent="0.2">
      <c r="A76" s="2" t="s">
        <v>50</v>
      </c>
      <c r="B76" s="4">
        <v>20</v>
      </c>
      <c r="C76" s="5">
        <v>2.4700000000000002</v>
      </c>
      <c r="D76" s="4">
        <v>8</v>
      </c>
      <c r="E76" s="5">
        <v>1.45</v>
      </c>
      <c r="F76" s="4">
        <v>12</v>
      </c>
      <c r="G76" s="5">
        <v>4.84</v>
      </c>
      <c r="H76" s="4">
        <v>0</v>
      </c>
    </row>
    <row r="77" spans="1:8" x14ac:dyDescent="0.2">
      <c r="A77" s="2" t="s">
        <v>51</v>
      </c>
      <c r="B77" s="4">
        <v>149</v>
      </c>
      <c r="C77" s="5">
        <v>18.399999999999999</v>
      </c>
      <c r="D77" s="4">
        <v>132</v>
      </c>
      <c r="E77" s="5">
        <v>23.87</v>
      </c>
      <c r="F77" s="4">
        <v>17</v>
      </c>
      <c r="G77" s="5">
        <v>6.85</v>
      </c>
      <c r="H77" s="4">
        <v>0</v>
      </c>
    </row>
    <row r="78" spans="1:8" x14ac:dyDescent="0.2">
      <c r="A78" s="2" t="s">
        <v>52</v>
      </c>
      <c r="B78" s="4">
        <v>130</v>
      </c>
      <c r="C78" s="5">
        <v>16.05</v>
      </c>
      <c r="D78" s="4">
        <v>119</v>
      </c>
      <c r="E78" s="5">
        <v>21.52</v>
      </c>
      <c r="F78" s="4">
        <v>11</v>
      </c>
      <c r="G78" s="5">
        <v>4.4400000000000004</v>
      </c>
      <c r="H78" s="4">
        <v>0</v>
      </c>
    </row>
    <row r="79" spans="1:8" x14ac:dyDescent="0.2">
      <c r="A79" s="2" t="s">
        <v>53</v>
      </c>
      <c r="B79" s="4">
        <v>22</v>
      </c>
      <c r="C79" s="5">
        <v>2.72</v>
      </c>
      <c r="D79" s="4">
        <v>13</v>
      </c>
      <c r="E79" s="5">
        <v>2.35</v>
      </c>
      <c r="F79" s="4">
        <v>4</v>
      </c>
      <c r="G79" s="5">
        <v>1.61</v>
      </c>
      <c r="H79" s="4">
        <v>4</v>
      </c>
    </row>
    <row r="80" spans="1:8" x14ac:dyDescent="0.2">
      <c r="A80" s="2" t="s">
        <v>54</v>
      </c>
      <c r="B80" s="4">
        <v>44</v>
      </c>
      <c r="C80" s="5">
        <v>5.43</v>
      </c>
      <c r="D80" s="4">
        <v>26</v>
      </c>
      <c r="E80" s="5">
        <v>4.7</v>
      </c>
      <c r="F80" s="4">
        <v>17</v>
      </c>
      <c r="G80" s="5">
        <v>6.85</v>
      </c>
      <c r="H80" s="4">
        <v>0</v>
      </c>
    </row>
    <row r="81" spans="1:8" x14ac:dyDescent="0.2">
      <c r="A81" s="2" t="s">
        <v>55</v>
      </c>
      <c r="B81" s="4">
        <v>36</v>
      </c>
      <c r="C81" s="5">
        <v>4.4400000000000004</v>
      </c>
      <c r="D81" s="4">
        <v>25</v>
      </c>
      <c r="E81" s="5">
        <v>4.5199999999999996</v>
      </c>
      <c r="F81" s="4">
        <v>9</v>
      </c>
      <c r="G81" s="5">
        <v>3.63</v>
      </c>
      <c r="H81" s="4">
        <v>1</v>
      </c>
    </row>
    <row r="82" spans="1:8" x14ac:dyDescent="0.2">
      <c r="A82" s="1" t="s">
        <v>5</v>
      </c>
      <c r="B82" s="4">
        <v>1684</v>
      </c>
      <c r="C82" s="5">
        <v>99.990000000000009</v>
      </c>
      <c r="D82" s="4">
        <v>1060</v>
      </c>
      <c r="E82" s="5">
        <v>99.99</v>
      </c>
      <c r="F82" s="4">
        <v>612</v>
      </c>
      <c r="G82" s="5">
        <v>100</v>
      </c>
      <c r="H82" s="4">
        <v>8</v>
      </c>
    </row>
    <row r="83" spans="1:8" x14ac:dyDescent="0.2">
      <c r="A83" s="2" t="s">
        <v>41</v>
      </c>
      <c r="B83" s="4">
        <v>1</v>
      </c>
      <c r="C83" s="5">
        <v>0.06</v>
      </c>
      <c r="D83" s="4">
        <v>0</v>
      </c>
      <c r="E83" s="5">
        <v>0</v>
      </c>
      <c r="F83" s="4">
        <v>1</v>
      </c>
      <c r="G83" s="5">
        <v>0.16</v>
      </c>
      <c r="H83" s="4">
        <v>0</v>
      </c>
    </row>
    <row r="84" spans="1:8" x14ac:dyDescent="0.2">
      <c r="A84" s="2" t="s">
        <v>42</v>
      </c>
      <c r="B84" s="4">
        <v>192</v>
      </c>
      <c r="C84" s="5">
        <v>11.4</v>
      </c>
      <c r="D84" s="4">
        <v>79</v>
      </c>
      <c r="E84" s="5">
        <v>7.45</v>
      </c>
      <c r="F84" s="4">
        <v>113</v>
      </c>
      <c r="G84" s="5">
        <v>18.46</v>
      </c>
      <c r="H84" s="4">
        <v>0</v>
      </c>
    </row>
    <row r="85" spans="1:8" x14ac:dyDescent="0.2">
      <c r="A85" s="2" t="s">
        <v>43</v>
      </c>
      <c r="B85" s="4">
        <v>91</v>
      </c>
      <c r="C85" s="5">
        <v>5.4</v>
      </c>
      <c r="D85" s="4">
        <v>43</v>
      </c>
      <c r="E85" s="5">
        <v>4.0599999999999996</v>
      </c>
      <c r="F85" s="4">
        <v>47</v>
      </c>
      <c r="G85" s="5">
        <v>7.68</v>
      </c>
      <c r="H85" s="4">
        <v>1</v>
      </c>
    </row>
    <row r="86" spans="1:8" x14ac:dyDescent="0.2">
      <c r="A86" s="2" t="s">
        <v>44</v>
      </c>
      <c r="B86" s="4">
        <v>5</v>
      </c>
      <c r="C86" s="5">
        <v>0.3</v>
      </c>
      <c r="D86" s="4">
        <v>0</v>
      </c>
      <c r="E86" s="5">
        <v>0</v>
      </c>
      <c r="F86" s="4">
        <v>5</v>
      </c>
      <c r="G86" s="5">
        <v>0.82</v>
      </c>
      <c r="H86" s="4">
        <v>0</v>
      </c>
    </row>
    <row r="87" spans="1:8" x14ac:dyDescent="0.2">
      <c r="A87" s="2" t="s">
        <v>45</v>
      </c>
      <c r="B87" s="4">
        <v>8</v>
      </c>
      <c r="C87" s="5">
        <v>0.48</v>
      </c>
      <c r="D87" s="4">
        <v>3</v>
      </c>
      <c r="E87" s="5">
        <v>0.28000000000000003</v>
      </c>
      <c r="F87" s="4">
        <v>5</v>
      </c>
      <c r="G87" s="5">
        <v>0.82</v>
      </c>
      <c r="H87" s="4">
        <v>0</v>
      </c>
    </row>
    <row r="88" spans="1:8" x14ac:dyDescent="0.2">
      <c r="A88" s="2" t="s">
        <v>46</v>
      </c>
      <c r="B88" s="4">
        <v>10</v>
      </c>
      <c r="C88" s="5">
        <v>0.59</v>
      </c>
      <c r="D88" s="4">
        <v>2</v>
      </c>
      <c r="E88" s="5">
        <v>0.19</v>
      </c>
      <c r="F88" s="4">
        <v>7</v>
      </c>
      <c r="G88" s="5">
        <v>1.1399999999999999</v>
      </c>
      <c r="H88" s="4">
        <v>0</v>
      </c>
    </row>
    <row r="89" spans="1:8" x14ac:dyDescent="0.2">
      <c r="A89" s="2" t="s">
        <v>47</v>
      </c>
      <c r="B89" s="4">
        <v>405</v>
      </c>
      <c r="C89" s="5">
        <v>24.05</v>
      </c>
      <c r="D89" s="4">
        <v>214</v>
      </c>
      <c r="E89" s="5">
        <v>20.190000000000001</v>
      </c>
      <c r="F89" s="4">
        <v>189</v>
      </c>
      <c r="G89" s="5">
        <v>30.88</v>
      </c>
      <c r="H89" s="4">
        <v>2</v>
      </c>
    </row>
    <row r="90" spans="1:8" x14ac:dyDescent="0.2">
      <c r="A90" s="2" t="s">
        <v>48</v>
      </c>
      <c r="B90" s="4">
        <v>11</v>
      </c>
      <c r="C90" s="5">
        <v>0.65</v>
      </c>
      <c r="D90" s="4">
        <v>3</v>
      </c>
      <c r="E90" s="5">
        <v>0.28000000000000003</v>
      </c>
      <c r="F90" s="4">
        <v>8</v>
      </c>
      <c r="G90" s="5">
        <v>1.31</v>
      </c>
      <c r="H90" s="4">
        <v>0</v>
      </c>
    </row>
    <row r="91" spans="1:8" x14ac:dyDescent="0.2">
      <c r="A91" s="2" t="s">
        <v>49</v>
      </c>
      <c r="B91" s="4">
        <v>108</v>
      </c>
      <c r="C91" s="5">
        <v>6.41</v>
      </c>
      <c r="D91" s="4">
        <v>52</v>
      </c>
      <c r="E91" s="5">
        <v>4.91</v>
      </c>
      <c r="F91" s="4">
        <v>56</v>
      </c>
      <c r="G91" s="5">
        <v>9.15</v>
      </c>
      <c r="H91" s="4">
        <v>0</v>
      </c>
    </row>
    <row r="92" spans="1:8" x14ac:dyDescent="0.2">
      <c r="A92" s="2" t="s">
        <v>50</v>
      </c>
      <c r="B92" s="4">
        <v>57</v>
      </c>
      <c r="C92" s="5">
        <v>3.38</v>
      </c>
      <c r="D92" s="4">
        <v>36</v>
      </c>
      <c r="E92" s="5">
        <v>3.4</v>
      </c>
      <c r="F92" s="4">
        <v>20</v>
      </c>
      <c r="G92" s="5">
        <v>3.27</v>
      </c>
      <c r="H92" s="4">
        <v>0</v>
      </c>
    </row>
    <row r="93" spans="1:8" x14ac:dyDescent="0.2">
      <c r="A93" s="2" t="s">
        <v>51</v>
      </c>
      <c r="B93" s="4">
        <v>273</v>
      </c>
      <c r="C93" s="5">
        <v>16.21</v>
      </c>
      <c r="D93" s="4">
        <v>247</v>
      </c>
      <c r="E93" s="5">
        <v>23.3</v>
      </c>
      <c r="F93" s="4">
        <v>26</v>
      </c>
      <c r="G93" s="5">
        <v>4.25</v>
      </c>
      <c r="H93" s="4">
        <v>0</v>
      </c>
    </row>
    <row r="94" spans="1:8" x14ac:dyDescent="0.2">
      <c r="A94" s="2" t="s">
        <v>52</v>
      </c>
      <c r="B94" s="4">
        <v>273</v>
      </c>
      <c r="C94" s="5">
        <v>16.21</v>
      </c>
      <c r="D94" s="4">
        <v>238</v>
      </c>
      <c r="E94" s="5">
        <v>22.45</v>
      </c>
      <c r="F94" s="4">
        <v>35</v>
      </c>
      <c r="G94" s="5">
        <v>5.72</v>
      </c>
      <c r="H94" s="4">
        <v>0</v>
      </c>
    </row>
    <row r="95" spans="1:8" x14ac:dyDescent="0.2">
      <c r="A95" s="2" t="s">
        <v>53</v>
      </c>
      <c r="B95" s="4">
        <v>49</v>
      </c>
      <c r="C95" s="5">
        <v>2.91</v>
      </c>
      <c r="D95" s="4">
        <v>40</v>
      </c>
      <c r="E95" s="5">
        <v>3.77</v>
      </c>
      <c r="F95" s="4">
        <v>9</v>
      </c>
      <c r="G95" s="5">
        <v>1.47</v>
      </c>
      <c r="H95" s="4">
        <v>0</v>
      </c>
    </row>
    <row r="96" spans="1:8" x14ac:dyDescent="0.2">
      <c r="A96" s="2" t="s">
        <v>54</v>
      </c>
      <c r="B96" s="4">
        <v>101</v>
      </c>
      <c r="C96" s="5">
        <v>6</v>
      </c>
      <c r="D96" s="4">
        <v>40</v>
      </c>
      <c r="E96" s="5">
        <v>3.77</v>
      </c>
      <c r="F96" s="4">
        <v>60</v>
      </c>
      <c r="G96" s="5">
        <v>9.8000000000000007</v>
      </c>
      <c r="H96" s="4">
        <v>0</v>
      </c>
    </row>
    <row r="97" spans="1:8" x14ac:dyDescent="0.2">
      <c r="A97" s="2" t="s">
        <v>55</v>
      </c>
      <c r="B97" s="4">
        <v>100</v>
      </c>
      <c r="C97" s="5">
        <v>5.94</v>
      </c>
      <c r="D97" s="4">
        <v>63</v>
      </c>
      <c r="E97" s="5">
        <v>5.94</v>
      </c>
      <c r="F97" s="4">
        <v>31</v>
      </c>
      <c r="G97" s="5">
        <v>5.07</v>
      </c>
      <c r="H97" s="4">
        <v>5</v>
      </c>
    </row>
    <row r="98" spans="1:8" x14ac:dyDescent="0.2">
      <c r="A98" s="1" t="s">
        <v>6</v>
      </c>
      <c r="B98" s="4">
        <v>1682</v>
      </c>
      <c r="C98" s="5">
        <v>99.98</v>
      </c>
      <c r="D98" s="4">
        <v>1054</v>
      </c>
      <c r="E98" s="5">
        <v>99.97999999999999</v>
      </c>
      <c r="F98" s="4">
        <v>618</v>
      </c>
      <c r="G98" s="5">
        <v>100.00000000000001</v>
      </c>
      <c r="H98" s="4">
        <v>3</v>
      </c>
    </row>
    <row r="99" spans="1:8" x14ac:dyDescent="0.2">
      <c r="A99" s="2" t="s">
        <v>41</v>
      </c>
      <c r="B99" s="4">
        <v>1</v>
      </c>
      <c r="C99" s="5">
        <v>0.06</v>
      </c>
      <c r="D99" s="4">
        <v>0</v>
      </c>
      <c r="E99" s="5">
        <v>0</v>
      </c>
      <c r="F99" s="4">
        <v>1</v>
      </c>
      <c r="G99" s="5">
        <v>0.16</v>
      </c>
      <c r="H99" s="4">
        <v>0</v>
      </c>
    </row>
    <row r="100" spans="1:8" x14ac:dyDescent="0.2">
      <c r="A100" s="2" t="s">
        <v>42</v>
      </c>
      <c r="B100" s="4">
        <v>180</v>
      </c>
      <c r="C100" s="5">
        <v>10.7</v>
      </c>
      <c r="D100" s="4">
        <v>55</v>
      </c>
      <c r="E100" s="5">
        <v>5.22</v>
      </c>
      <c r="F100" s="4">
        <v>125</v>
      </c>
      <c r="G100" s="5">
        <v>20.23</v>
      </c>
      <c r="H100" s="4">
        <v>0</v>
      </c>
    </row>
    <row r="101" spans="1:8" x14ac:dyDescent="0.2">
      <c r="A101" s="2" t="s">
        <v>43</v>
      </c>
      <c r="B101" s="4">
        <v>112</v>
      </c>
      <c r="C101" s="5">
        <v>6.66</v>
      </c>
      <c r="D101" s="4">
        <v>62</v>
      </c>
      <c r="E101" s="5">
        <v>5.88</v>
      </c>
      <c r="F101" s="4">
        <v>49</v>
      </c>
      <c r="G101" s="5">
        <v>7.93</v>
      </c>
      <c r="H101" s="4">
        <v>1</v>
      </c>
    </row>
    <row r="102" spans="1:8" x14ac:dyDescent="0.2">
      <c r="A102" s="2" t="s">
        <v>44</v>
      </c>
      <c r="B102" s="4">
        <v>2</v>
      </c>
      <c r="C102" s="5">
        <v>0.12</v>
      </c>
      <c r="D102" s="4">
        <v>0</v>
      </c>
      <c r="E102" s="5">
        <v>0</v>
      </c>
      <c r="F102" s="4">
        <v>2</v>
      </c>
      <c r="G102" s="5">
        <v>0.32</v>
      </c>
      <c r="H102" s="4">
        <v>0</v>
      </c>
    </row>
    <row r="103" spans="1:8" x14ac:dyDescent="0.2">
      <c r="A103" s="2" t="s">
        <v>45</v>
      </c>
      <c r="B103" s="4">
        <v>11</v>
      </c>
      <c r="C103" s="5">
        <v>0.65</v>
      </c>
      <c r="D103" s="4">
        <v>3</v>
      </c>
      <c r="E103" s="5">
        <v>0.28000000000000003</v>
      </c>
      <c r="F103" s="4">
        <v>8</v>
      </c>
      <c r="G103" s="5">
        <v>1.29</v>
      </c>
      <c r="H103" s="4">
        <v>0</v>
      </c>
    </row>
    <row r="104" spans="1:8" x14ac:dyDescent="0.2">
      <c r="A104" s="2" t="s">
        <v>46</v>
      </c>
      <c r="B104" s="4">
        <v>10</v>
      </c>
      <c r="C104" s="5">
        <v>0.59</v>
      </c>
      <c r="D104" s="4">
        <v>1</v>
      </c>
      <c r="E104" s="5">
        <v>0.09</v>
      </c>
      <c r="F104" s="4">
        <v>9</v>
      </c>
      <c r="G104" s="5">
        <v>1.46</v>
      </c>
      <c r="H104" s="4">
        <v>0</v>
      </c>
    </row>
    <row r="105" spans="1:8" x14ac:dyDescent="0.2">
      <c r="A105" s="2" t="s">
        <v>47</v>
      </c>
      <c r="B105" s="4">
        <v>381</v>
      </c>
      <c r="C105" s="5">
        <v>22.65</v>
      </c>
      <c r="D105" s="4">
        <v>187</v>
      </c>
      <c r="E105" s="5">
        <v>17.739999999999998</v>
      </c>
      <c r="F105" s="4">
        <v>193</v>
      </c>
      <c r="G105" s="5">
        <v>31.23</v>
      </c>
      <c r="H105" s="4">
        <v>1</v>
      </c>
    </row>
    <row r="106" spans="1:8" x14ac:dyDescent="0.2">
      <c r="A106" s="2" t="s">
        <v>48</v>
      </c>
      <c r="B106" s="4">
        <v>22</v>
      </c>
      <c r="C106" s="5">
        <v>1.31</v>
      </c>
      <c r="D106" s="4">
        <v>7</v>
      </c>
      <c r="E106" s="5">
        <v>0.66</v>
      </c>
      <c r="F106" s="4">
        <v>15</v>
      </c>
      <c r="G106" s="5">
        <v>2.4300000000000002</v>
      </c>
      <c r="H106" s="4">
        <v>0</v>
      </c>
    </row>
    <row r="107" spans="1:8" x14ac:dyDescent="0.2">
      <c r="A107" s="2" t="s">
        <v>49</v>
      </c>
      <c r="B107" s="4">
        <v>156</v>
      </c>
      <c r="C107" s="5">
        <v>9.27</v>
      </c>
      <c r="D107" s="4">
        <v>95</v>
      </c>
      <c r="E107" s="5">
        <v>9.01</v>
      </c>
      <c r="F107" s="4">
        <v>61</v>
      </c>
      <c r="G107" s="5">
        <v>9.8699999999999992</v>
      </c>
      <c r="H107" s="4">
        <v>0</v>
      </c>
    </row>
    <row r="108" spans="1:8" x14ac:dyDescent="0.2">
      <c r="A108" s="2" t="s">
        <v>50</v>
      </c>
      <c r="B108" s="4">
        <v>65</v>
      </c>
      <c r="C108" s="5">
        <v>3.86</v>
      </c>
      <c r="D108" s="4">
        <v>41</v>
      </c>
      <c r="E108" s="5">
        <v>3.89</v>
      </c>
      <c r="F108" s="4">
        <v>24</v>
      </c>
      <c r="G108" s="5">
        <v>3.88</v>
      </c>
      <c r="H108" s="4">
        <v>0</v>
      </c>
    </row>
    <row r="109" spans="1:8" x14ac:dyDescent="0.2">
      <c r="A109" s="2" t="s">
        <v>51</v>
      </c>
      <c r="B109" s="4">
        <v>268</v>
      </c>
      <c r="C109" s="5">
        <v>15.93</v>
      </c>
      <c r="D109" s="4">
        <v>240</v>
      </c>
      <c r="E109" s="5">
        <v>22.77</v>
      </c>
      <c r="F109" s="4">
        <v>27</v>
      </c>
      <c r="G109" s="5">
        <v>4.37</v>
      </c>
      <c r="H109" s="4">
        <v>0</v>
      </c>
    </row>
    <row r="110" spans="1:8" x14ac:dyDescent="0.2">
      <c r="A110" s="2" t="s">
        <v>52</v>
      </c>
      <c r="B110" s="4">
        <v>269</v>
      </c>
      <c r="C110" s="5">
        <v>15.99</v>
      </c>
      <c r="D110" s="4">
        <v>226</v>
      </c>
      <c r="E110" s="5">
        <v>21.44</v>
      </c>
      <c r="F110" s="4">
        <v>43</v>
      </c>
      <c r="G110" s="5">
        <v>6.96</v>
      </c>
      <c r="H110" s="4">
        <v>0</v>
      </c>
    </row>
    <row r="111" spans="1:8" x14ac:dyDescent="0.2">
      <c r="A111" s="2" t="s">
        <v>53</v>
      </c>
      <c r="B111" s="4">
        <v>51</v>
      </c>
      <c r="C111" s="5">
        <v>3.03</v>
      </c>
      <c r="D111" s="4">
        <v>39</v>
      </c>
      <c r="E111" s="5">
        <v>3.7</v>
      </c>
      <c r="F111" s="4">
        <v>6</v>
      </c>
      <c r="G111" s="5">
        <v>0.97</v>
      </c>
      <c r="H111" s="4">
        <v>1</v>
      </c>
    </row>
    <row r="112" spans="1:8" x14ac:dyDescent="0.2">
      <c r="A112" s="2" t="s">
        <v>54</v>
      </c>
      <c r="B112" s="4">
        <v>92</v>
      </c>
      <c r="C112" s="5">
        <v>5.47</v>
      </c>
      <c r="D112" s="4">
        <v>58</v>
      </c>
      <c r="E112" s="5">
        <v>5.5</v>
      </c>
      <c r="F112" s="4">
        <v>34</v>
      </c>
      <c r="G112" s="5">
        <v>5.5</v>
      </c>
      <c r="H112" s="4">
        <v>0</v>
      </c>
    </row>
    <row r="113" spans="1:8" x14ac:dyDescent="0.2">
      <c r="A113" s="2" t="s">
        <v>55</v>
      </c>
      <c r="B113" s="4">
        <v>62</v>
      </c>
      <c r="C113" s="5">
        <v>3.69</v>
      </c>
      <c r="D113" s="4">
        <v>40</v>
      </c>
      <c r="E113" s="5">
        <v>3.8</v>
      </c>
      <c r="F113" s="4">
        <v>21</v>
      </c>
      <c r="G113" s="5">
        <v>3.4</v>
      </c>
      <c r="H113" s="4">
        <v>0</v>
      </c>
    </row>
    <row r="114" spans="1:8" x14ac:dyDescent="0.2">
      <c r="A114" s="1" t="s">
        <v>7</v>
      </c>
      <c r="B114" s="4">
        <v>1113</v>
      </c>
      <c r="C114" s="5">
        <v>99.989999999999981</v>
      </c>
      <c r="D114" s="4">
        <v>663</v>
      </c>
      <c r="E114" s="5">
        <v>100</v>
      </c>
      <c r="F114" s="4">
        <v>446</v>
      </c>
      <c r="G114" s="5">
        <v>100.02</v>
      </c>
      <c r="H114" s="4">
        <v>1</v>
      </c>
    </row>
    <row r="115" spans="1:8" x14ac:dyDescent="0.2">
      <c r="A115" s="2" t="s">
        <v>41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42</v>
      </c>
      <c r="B116" s="4">
        <v>121</v>
      </c>
      <c r="C116" s="5">
        <v>10.87</v>
      </c>
      <c r="D116" s="4">
        <v>32</v>
      </c>
      <c r="E116" s="5">
        <v>4.83</v>
      </c>
      <c r="F116" s="4">
        <v>89</v>
      </c>
      <c r="G116" s="5">
        <v>19.96</v>
      </c>
      <c r="H116" s="4">
        <v>0</v>
      </c>
    </row>
    <row r="117" spans="1:8" x14ac:dyDescent="0.2">
      <c r="A117" s="2" t="s">
        <v>43</v>
      </c>
      <c r="B117" s="4">
        <v>34</v>
      </c>
      <c r="C117" s="5">
        <v>3.05</v>
      </c>
      <c r="D117" s="4">
        <v>16</v>
      </c>
      <c r="E117" s="5">
        <v>2.41</v>
      </c>
      <c r="F117" s="4">
        <v>18</v>
      </c>
      <c r="G117" s="5">
        <v>4.04</v>
      </c>
      <c r="H117" s="4">
        <v>0</v>
      </c>
    </row>
    <row r="118" spans="1:8" x14ac:dyDescent="0.2">
      <c r="A118" s="2" t="s">
        <v>44</v>
      </c>
      <c r="B118" s="4">
        <v>2</v>
      </c>
      <c r="C118" s="5">
        <v>0.18</v>
      </c>
      <c r="D118" s="4">
        <v>0</v>
      </c>
      <c r="E118" s="5">
        <v>0</v>
      </c>
      <c r="F118" s="4">
        <v>2</v>
      </c>
      <c r="G118" s="5">
        <v>0.45</v>
      </c>
      <c r="H118" s="4">
        <v>0</v>
      </c>
    </row>
    <row r="119" spans="1:8" x14ac:dyDescent="0.2">
      <c r="A119" s="2" t="s">
        <v>45</v>
      </c>
      <c r="B119" s="4">
        <v>6</v>
      </c>
      <c r="C119" s="5">
        <v>0.54</v>
      </c>
      <c r="D119" s="4">
        <v>0</v>
      </c>
      <c r="E119" s="5">
        <v>0</v>
      </c>
      <c r="F119" s="4">
        <v>5</v>
      </c>
      <c r="G119" s="5">
        <v>1.1200000000000001</v>
      </c>
      <c r="H119" s="4">
        <v>0</v>
      </c>
    </row>
    <row r="120" spans="1:8" x14ac:dyDescent="0.2">
      <c r="A120" s="2" t="s">
        <v>46</v>
      </c>
      <c r="B120" s="4">
        <v>5</v>
      </c>
      <c r="C120" s="5">
        <v>0.45</v>
      </c>
      <c r="D120" s="4">
        <v>2</v>
      </c>
      <c r="E120" s="5">
        <v>0.3</v>
      </c>
      <c r="F120" s="4">
        <v>3</v>
      </c>
      <c r="G120" s="5">
        <v>0.67</v>
      </c>
      <c r="H120" s="4">
        <v>0</v>
      </c>
    </row>
    <row r="121" spans="1:8" x14ac:dyDescent="0.2">
      <c r="A121" s="2" t="s">
        <v>47</v>
      </c>
      <c r="B121" s="4">
        <v>197</v>
      </c>
      <c r="C121" s="5">
        <v>17.7</v>
      </c>
      <c r="D121" s="4">
        <v>93</v>
      </c>
      <c r="E121" s="5">
        <v>14.03</v>
      </c>
      <c r="F121" s="4">
        <v>104</v>
      </c>
      <c r="G121" s="5">
        <v>23.32</v>
      </c>
      <c r="H121" s="4">
        <v>0</v>
      </c>
    </row>
    <row r="122" spans="1:8" x14ac:dyDescent="0.2">
      <c r="A122" s="2" t="s">
        <v>48</v>
      </c>
      <c r="B122" s="4">
        <v>16</v>
      </c>
      <c r="C122" s="5">
        <v>1.44</v>
      </c>
      <c r="D122" s="4">
        <v>5</v>
      </c>
      <c r="E122" s="5">
        <v>0.75</v>
      </c>
      <c r="F122" s="4">
        <v>11</v>
      </c>
      <c r="G122" s="5">
        <v>2.4700000000000002</v>
      </c>
      <c r="H122" s="4">
        <v>0</v>
      </c>
    </row>
    <row r="123" spans="1:8" x14ac:dyDescent="0.2">
      <c r="A123" s="2" t="s">
        <v>49</v>
      </c>
      <c r="B123" s="4">
        <v>74</v>
      </c>
      <c r="C123" s="5">
        <v>6.65</v>
      </c>
      <c r="D123" s="4">
        <v>21</v>
      </c>
      <c r="E123" s="5">
        <v>3.17</v>
      </c>
      <c r="F123" s="4">
        <v>53</v>
      </c>
      <c r="G123" s="5">
        <v>11.88</v>
      </c>
      <c r="H123" s="4">
        <v>0</v>
      </c>
    </row>
    <row r="124" spans="1:8" x14ac:dyDescent="0.2">
      <c r="A124" s="2" t="s">
        <v>50</v>
      </c>
      <c r="B124" s="4">
        <v>46</v>
      </c>
      <c r="C124" s="5">
        <v>4.13</v>
      </c>
      <c r="D124" s="4">
        <v>21</v>
      </c>
      <c r="E124" s="5">
        <v>3.17</v>
      </c>
      <c r="F124" s="4">
        <v>24</v>
      </c>
      <c r="G124" s="5">
        <v>5.38</v>
      </c>
      <c r="H124" s="4">
        <v>0</v>
      </c>
    </row>
    <row r="125" spans="1:8" x14ac:dyDescent="0.2">
      <c r="A125" s="2" t="s">
        <v>51</v>
      </c>
      <c r="B125" s="4">
        <v>256</v>
      </c>
      <c r="C125" s="5">
        <v>23</v>
      </c>
      <c r="D125" s="4">
        <v>214</v>
      </c>
      <c r="E125" s="5">
        <v>32.28</v>
      </c>
      <c r="F125" s="4">
        <v>42</v>
      </c>
      <c r="G125" s="5">
        <v>9.42</v>
      </c>
      <c r="H125" s="4">
        <v>0</v>
      </c>
    </row>
    <row r="126" spans="1:8" x14ac:dyDescent="0.2">
      <c r="A126" s="2" t="s">
        <v>52</v>
      </c>
      <c r="B126" s="4">
        <v>196</v>
      </c>
      <c r="C126" s="5">
        <v>17.61</v>
      </c>
      <c r="D126" s="4">
        <v>160</v>
      </c>
      <c r="E126" s="5">
        <v>24.13</v>
      </c>
      <c r="F126" s="4">
        <v>35</v>
      </c>
      <c r="G126" s="5">
        <v>7.85</v>
      </c>
      <c r="H126" s="4">
        <v>0</v>
      </c>
    </row>
    <row r="127" spans="1:8" x14ac:dyDescent="0.2">
      <c r="A127" s="2" t="s">
        <v>53</v>
      </c>
      <c r="B127" s="4">
        <v>59</v>
      </c>
      <c r="C127" s="5">
        <v>5.3</v>
      </c>
      <c r="D127" s="4">
        <v>47</v>
      </c>
      <c r="E127" s="5">
        <v>7.09</v>
      </c>
      <c r="F127" s="4">
        <v>12</v>
      </c>
      <c r="G127" s="5">
        <v>2.69</v>
      </c>
      <c r="H127" s="4">
        <v>0</v>
      </c>
    </row>
    <row r="128" spans="1:8" x14ac:dyDescent="0.2">
      <c r="A128" s="2" t="s">
        <v>54</v>
      </c>
      <c r="B128" s="4">
        <v>54</v>
      </c>
      <c r="C128" s="5">
        <v>4.8499999999999996</v>
      </c>
      <c r="D128" s="4">
        <v>30</v>
      </c>
      <c r="E128" s="5">
        <v>4.5199999999999996</v>
      </c>
      <c r="F128" s="4">
        <v>23</v>
      </c>
      <c r="G128" s="5">
        <v>5.16</v>
      </c>
      <c r="H128" s="4">
        <v>1</v>
      </c>
    </row>
    <row r="129" spans="1:8" x14ac:dyDescent="0.2">
      <c r="A129" s="2" t="s">
        <v>55</v>
      </c>
      <c r="B129" s="4">
        <v>47</v>
      </c>
      <c r="C129" s="5">
        <v>4.22</v>
      </c>
      <c r="D129" s="4">
        <v>22</v>
      </c>
      <c r="E129" s="5">
        <v>3.32</v>
      </c>
      <c r="F129" s="4">
        <v>25</v>
      </c>
      <c r="G129" s="5">
        <v>5.61</v>
      </c>
      <c r="H129" s="4">
        <v>0</v>
      </c>
    </row>
    <row r="130" spans="1:8" x14ac:dyDescent="0.2">
      <c r="A130" s="1" t="s">
        <v>8</v>
      </c>
      <c r="B130" s="4">
        <v>1559</v>
      </c>
      <c r="C130" s="5">
        <v>100.01</v>
      </c>
      <c r="D130" s="4">
        <v>1031</v>
      </c>
      <c r="E130" s="5">
        <v>99.98</v>
      </c>
      <c r="F130" s="4">
        <v>514</v>
      </c>
      <c r="G130" s="5">
        <v>99.990000000000009</v>
      </c>
      <c r="H130" s="4">
        <v>0</v>
      </c>
    </row>
    <row r="131" spans="1:8" x14ac:dyDescent="0.2">
      <c r="A131" s="2" t="s">
        <v>41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42</v>
      </c>
      <c r="B132" s="4">
        <v>179</v>
      </c>
      <c r="C132" s="5">
        <v>11.48</v>
      </c>
      <c r="D132" s="4">
        <v>106</v>
      </c>
      <c r="E132" s="5">
        <v>10.28</v>
      </c>
      <c r="F132" s="4">
        <v>73</v>
      </c>
      <c r="G132" s="5">
        <v>14.2</v>
      </c>
      <c r="H132" s="4">
        <v>0</v>
      </c>
    </row>
    <row r="133" spans="1:8" x14ac:dyDescent="0.2">
      <c r="A133" s="2" t="s">
        <v>43</v>
      </c>
      <c r="B133" s="4">
        <v>74</v>
      </c>
      <c r="C133" s="5">
        <v>4.75</v>
      </c>
      <c r="D133" s="4">
        <v>42</v>
      </c>
      <c r="E133" s="5">
        <v>4.07</v>
      </c>
      <c r="F133" s="4">
        <v>32</v>
      </c>
      <c r="G133" s="5">
        <v>6.23</v>
      </c>
      <c r="H133" s="4">
        <v>0</v>
      </c>
    </row>
    <row r="134" spans="1:8" x14ac:dyDescent="0.2">
      <c r="A134" s="2" t="s">
        <v>44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2">
      <c r="A135" s="2" t="s">
        <v>45</v>
      </c>
      <c r="B135" s="4">
        <v>19</v>
      </c>
      <c r="C135" s="5">
        <v>1.22</v>
      </c>
      <c r="D135" s="4">
        <v>3</v>
      </c>
      <c r="E135" s="5">
        <v>0.28999999999999998</v>
      </c>
      <c r="F135" s="4">
        <v>16</v>
      </c>
      <c r="G135" s="5">
        <v>3.11</v>
      </c>
      <c r="H135" s="4">
        <v>0</v>
      </c>
    </row>
    <row r="136" spans="1:8" x14ac:dyDescent="0.2">
      <c r="A136" s="2" t="s">
        <v>46</v>
      </c>
      <c r="B136" s="4">
        <v>12</v>
      </c>
      <c r="C136" s="5">
        <v>0.77</v>
      </c>
      <c r="D136" s="4">
        <v>3</v>
      </c>
      <c r="E136" s="5">
        <v>0.28999999999999998</v>
      </c>
      <c r="F136" s="4">
        <v>9</v>
      </c>
      <c r="G136" s="5">
        <v>1.75</v>
      </c>
      <c r="H136" s="4">
        <v>0</v>
      </c>
    </row>
    <row r="137" spans="1:8" x14ac:dyDescent="0.2">
      <c r="A137" s="2" t="s">
        <v>47</v>
      </c>
      <c r="B137" s="4">
        <v>378</v>
      </c>
      <c r="C137" s="5">
        <v>24.25</v>
      </c>
      <c r="D137" s="4">
        <v>198</v>
      </c>
      <c r="E137" s="5">
        <v>19.2</v>
      </c>
      <c r="F137" s="4">
        <v>180</v>
      </c>
      <c r="G137" s="5">
        <v>35.020000000000003</v>
      </c>
      <c r="H137" s="4">
        <v>0</v>
      </c>
    </row>
    <row r="138" spans="1:8" x14ac:dyDescent="0.2">
      <c r="A138" s="2" t="s">
        <v>48</v>
      </c>
      <c r="B138" s="4">
        <v>19</v>
      </c>
      <c r="C138" s="5">
        <v>1.22</v>
      </c>
      <c r="D138" s="4">
        <v>6</v>
      </c>
      <c r="E138" s="5">
        <v>0.57999999999999996</v>
      </c>
      <c r="F138" s="4">
        <v>13</v>
      </c>
      <c r="G138" s="5">
        <v>2.5299999999999998</v>
      </c>
      <c r="H138" s="4">
        <v>0</v>
      </c>
    </row>
    <row r="139" spans="1:8" x14ac:dyDescent="0.2">
      <c r="A139" s="2" t="s">
        <v>49</v>
      </c>
      <c r="B139" s="4">
        <v>96</v>
      </c>
      <c r="C139" s="5">
        <v>6.16</v>
      </c>
      <c r="D139" s="4">
        <v>43</v>
      </c>
      <c r="E139" s="5">
        <v>4.17</v>
      </c>
      <c r="F139" s="4">
        <v>53</v>
      </c>
      <c r="G139" s="5">
        <v>10.31</v>
      </c>
      <c r="H139" s="4">
        <v>0</v>
      </c>
    </row>
    <row r="140" spans="1:8" x14ac:dyDescent="0.2">
      <c r="A140" s="2" t="s">
        <v>50</v>
      </c>
      <c r="B140" s="4">
        <v>48</v>
      </c>
      <c r="C140" s="5">
        <v>3.08</v>
      </c>
      <c r="D140" s="4">
        <v>33</v>
      </c>
      <c r="E140" s="5">
        <v>3.2</v>
      </c>
      <c r="F140" s="4">
        <v>15</v>
      </c>
      <c r="G140" s="5">
        <v>2.92</v>
      </c>
      <c r="H140" s="4">
        <v>0</v>
      </c>
    </row>
    <row r="141" spans="1:8" x14ac:dyDescent="0.2">
      <c r="A141" s="2" t="s">
        <v>51</v>
      </c>
      <c r="B141" s="4">
        <v>276</v>
      </c>
      <c r="C141" s="5">
        <v>17.7</v>
      </c>
      <c r="D141" s="4">
        <v>251</v>
      </c>
      <c r="E141" s="5">
        <v>24.35</v>
      </c>
      <c r="F141" s="4">
        <v>25</v>
      </c>
      <c r="G141" s="5">
        <v>4.8600000000000003</v>
      </c>
      <c r="H141" s="4">
        <v>0</v>
      </c>
    </row>
    <row r="142" spans="1:8" x14ac:dyDescent="0.2">
      <c r="A142" s="2" t="s">
        <v>52</v>
      </c>
      <c r="B142" s="4">
        <v>258</v>
      </c>
      <c r="C142" s="5">
        <v>16.55</v>
      </c>
      <c r="D142" s="4">
        <v>219</v>
      </c>
      <c r="E142" s="5">
        <v>21.24</v>
      </c>
      <c r="F142" s="4">
        <v>35</v>
      </c>
      <c r="G142" s="5">
        <v>6.81</v>
      </c>
      <c r="H142" s="4">
        <v>0</v>
      </c>
    </row>
    <row r="143" spans="1:8" x14ac:dyDescent="0.2">
      <c r="A143" s="2" t="s">
        <v>53</v>
      </c>
      <c r="B143" s="4">
        <v>74</v>
      </c>
      <c r="C143" s="5">
        <v>4.75</v>
      </c>
      <c r="D143" s="4">
        <v>62</v>
      </c>
      <c r="E143" s="5">
        <v>6.01</v>
      </c>
      <c r="F143" s="4">
        <v>7</v>
      </c>
      <c r="G143" s="5">
        <v>1.36</v>
      </c>
      <c r="H143" s="4">
        <v>0</v>
      </c>
    </row>
    <row r="144" spans="1:8" x14ac:dyDescent="0.2">
      <c r="A144" s="2" t="s">
        <v>54</v>
      </c>
      <c r="B144" s="4">
        <v>63</v>
      </c>
      <c r="C144" s="5">
        <v>4.04</v>
      </c>
      <c r="D144" s="4">
        <v>32</v>
      </c>
      <c r="E144" s="5">
        <v>3.1</v>
      </c>
      <c r="F144" s="4">
        <v>27</v>
      </c>
      <c r="G144" s="5">
        <v>5.25</v>
      </c>
      <c r="H144" s="4">
        <v>0</v>
      </c>
    </row>
    <row r="145" spans="1:8" x14ac:dyDescent="0.2">
      <c r="A145" s="2" t="s">
        <v>55</v>
      </c>
      <c r="B145" s="4">
        <v>63</v>
      </c>
      <c r="C145" s="5">
        <v>4.04</v>
      </c>
      <c r="D145" s="4">
        <v>33</v>
      </c>
      <c r="E145" s="5">
        <v>3.2</v>
      </c>
      <c r="F145" s="4">
        <v>29</v>
      </c>
      <c r="G145" s="5">
        <v>5.64</v>
      </c>
      <c r="H145" s="4">
        <v>0</v>
      </c>
    </row>
    <row r="146" spans="1:8" x14ac:dyDescent="0.2">
      <c r="A146" s="1" t="s">
        <v>9</v>
      </c>
      <c r="B146" s="4">
        <v>671</v>
      </c>
      <c r="C146" s="5">
        <v>99.990000000000009</v>
      </c>
      <c r="D146" s="4">
        <v>459</v>
      </c>
      <c r="E146" s="5">
        <v>100</v>
      </c>
      <c r="F146" s="4">
        <v>209</v>
      </c>
      <c r="G146" s="5">
        <v>100</v>
      </c>
      <c r="H146" s="4">
        <v>0</v>
      </c>
    </row>
    <row r="147" spans="1:8" x14ac:dyDescent="0.2">
      <c r="A147" s="2" t="s">
        <v>41</v>
      </c>
      <c r="B147" s="4">
        <v>1</v>
      </c>
      <c r="C147" s="5">
        <v>0.15</v>
      </c>
      <c r="D147" s="4">
        <v>0</v>
      </c>
      <c r="E147" s="5">
        <v>0</v>
      </c>
      <c r="F147" s="4">
        <v>1</v>
      </c>
      <c r="G147" s="5">
        <v>0.48</v>
      </c>
      <c r="H147" s="4">
        <v>0</v>
      </c>
    </row>
    <row r="148" spans="1:8" x14ac:dyDescent="0.2">
      <c r="A148" s="2" t="s">
        <v>42</v>
      </c>
      <c r="B148" s="4">
        <v>120</v>
      </c>
      <c r="C148" s="5">
        <v>17.88</v>
      </c>
      <c r="D148" s="4">
        <v>73</v>
      </c>
      <c r="E148" s="5">
        <v>15.9</v>
      </c>
      <c r="F148" s="4">
        <v>47</v>
      </c>
      <c r="G148" s="5">
        <v>22.49</v>
      </c>
      <c r="H148" s="4">
        <v>0</v>
      </c>
    </row>
    <row r="149" spans="1:8" x14ac:dyDescent="0.2">
      <c r="A149" s="2" t="s">
        <v>43</v>
      </c>
      <c r="B149" s="4">
        <v>36</v>
      </c>
      <c r="C149" s="5">
        <v>5.37</v>
      </c>
      <c r="D149" s="4">
        <v>18</v>
      </c>
      <c r="E149" s="5">
        <v>3.92</v>
      </c>
      <c r="F149" s="4">
        <v>18</v>
      </c>
      <c r="G149" s="5">
        <v>8.61</v>
      </c>
      <c r="H149" s="4">
        <v>0</v>
      </c>
    </row>
    <row r="150" spans="1:8" x14ac:dyDescent="0.2">
      <c r="A150" s="2" t="s">
        <v>44</v>
      </c>
      <c r="B150" s="4">
        <v>2</v>
      </c>
      <c r="C150" s="5">
        <v>0.3</v>
      </c>
      <c r="D150" s="4">
        <v>0</v>
      </c>
      <c r="E150" s="5">
        <v>0</v>
      </c>
      <c r="F150" s="4">
        <v>2</v>
      </c>
      <c r="G150" s="5">
        <v>0.96</v>
      </c>
      <c r="H150" s="4">
        <v>0</v>
      </c>
    </row>
    <row r="151" spans="1:8" x14ac:dyDescent="0.2">
      <c r="A151" s="2" t="s">
        <v>45</v>
      </c>
      <c r="B151" s="4">
        <v>2</v>
      </c>
      <c r="C151" s="5">
        <v>0.3</v>
      </c>
      <c r="D151" s="4">
        <v>1</v>
      </c>
      <c r="E151" s="5">
        <v>0.22</v>
      </c>
      <c r="F151" s="4">
        <v>1</v>
      </c>
      <c r="G151" s="5">
        <v>0.48</v>
      </c>
      <c r="H151" s="4">
        <v>0</v>
      </c>
    </row>
    <row r="152" spans="1:8" x14ac:dyDescent="0.2">
      <c r="A152" s="2" t="s">
        <v>46</v>
      </c>
      <c r="B152" s="4">
        <v>6</v>
      </c>
      <c r="C152" s="5">
        <v>0.89</v>
      </c>
      <c r="D152" s="4">
        <v>2</v>
      </c>
      <c r="E152" s="5">
        <v>0.44</v>
      </c>
      <c r="F152" s="4">
        <v>4</v>
      </c>
      <c r="G152" s="5">
        <v>1.91</v>
      </c>
      <c r="H152" s="4">
        <v>0</v>
      </c>
    </row>
    <row r="153" spans="1:8" x14ac:dyDescent="0.2">
      <c r="A153" s="2" t="s">
        <v>47</v>
      </c>
      <c r="B153" s="4">
        <v>197</v>
      </c>
      <c r="C153" s="5">
        <v>29.36</v>
      </c>
      <c r="D153" s="4">
        <v>121</v>
      </c>
      <c r="E153" s="5">
        <v>26.36</v>
      </c>
      <c r="F153" s="4">
        <v>76</v>
      </c>
      <c r="G153" s="5">
        <v>36.36</v>
      </c>
      <c r="H153" s="4">
        <v>0</v>
      </c>
    </row>
    <row r="154" spans="1:8" x14ac:dyDescent="0.2">
      <c r="A154" s="2" t="s">
        <v>48</v>
      </c>
      <c r="B154" s="4">
        <v>6</v>
      </c>
      <c r="C154" s="5">
        <v>0.89</v>
      </c>
      <c r="D154" s="4">
        <v>3</v>
      </c>
      <c r="E154" s="5">
        <v>0.65</v>
      </c>
      <c r="F154" s="4">
        <v>3</v>
      </c>
      <c r="G154" s="5">
        <v>1.44</v>
      </c>
      <c r="H154" s="4">
        <v>0</v>
      </c>
    </row>
    <row r="155" spans="1:8" x14ac:dyDescent="0.2">
      <c r="A155" s="2" t="s">
        <v>49</v>
      </c>
      <c r="B155" s="4">
        <v>19</v>
      </c>
      <c r="C155" s="5">
        <v>2.83</v>
      </c>
      <c r="D155" s="4">
        <v>8</v>
      </c>
      <c r="E155" s="5">
        <v>1.74</v>
      </c>
      <c r="F155" s="4">
        <v>11</v>
      </c>
      <c r="G155" s="5">
        <v>5.26</v>
      </c>
      <c r="H155" s="4">
        <v>0</v>
      </c>
    </row>
    <row r="156" spans="1:8" x14ac:dyDescent="0.2">
      <c r="A156" s="2" t="s">
        <v>50</v>
      </c>
      <c r="B156" s="4">
        <v>12</v>
      </c>
      <c r="C156" s="5">
        <v>1.79</v>
      </c>
      <c r="D156" s="4">
        <v>7</v>
      </c>
      <c r="E156" s="5">
        <v>1.53</v>
      </c>
      <c r="F156" s="4">
        <v>5</v>
      </c>
      <c r="G156" s="5">
        <v>2.39</v>
      </c>
      <c r="H156" s="4">
        <v>0</v>
      </c>
    </row>
    <row r="157" spans="1:8" x14ac:dyDescent="0.2">
      <c r="A157" s="2" t="s">
        <v>51</v>
      </c>
      <c r="B157" s="4">
        <v>60</v>
      </c>
      <c r="C157" s="5">
        <v>8.94</v>
      </c>
      <c r="D157" s="4">
        <v>51</v>
      </c>
      <c r="E157" s="5">
        <v>11.11</v>
      </c>
      <c r="F157" s="4">
        <v>8</v>
      </c>
      <c r="G157" s="5">
        <v>3.83</v>
      </c>
      <c r="H157" s="4">
        <v>0</v>
      </c>
    </row>
    <row r="158" spans="1:8" x14ac:dyDescent="0.2">
      <c r="A158" s="2" t="s">
        <v>52</v>
      </c>
      <c r="B158" s="4">
        <v>110</v>
      </c>
      <c r="C158" s="5">
        <v>16.39</v>
      </c>
      <c r="D158" s="4">
        <v>105</v>
      </c>
      <c r="E158" s="5">
        <v>22.88</v>
      </c>
      <c r="F158" s="4">
        <v>5</v>
      </c>
      <c r="G158" s="5">
        <v>2.39</v>
      </c>
      <c r="H158" s="4">
        <v>0</v>
      </c>
    </row>
    <row r="159" spans="1:8" x14ac:dyDescent="0.2">
      <c r="A159" s="2" t="s">
        <v>53</v>
      </c>
      <c r="B159" s="4">
        <v>18</v>
      </c>
      <c r="C159" s="5">
        <v>2.68</v>
      </c>
      <c r="D159" s="4">
        <v>14</v>
      </c>
      <c r="E159" s="5">
        <v>3.05</v>
      </c>
      <c r="F159" s="4">
        <v>4</v>
      </c>
      <c r="G159" s="5">
        <v>1.91</v>
      </c>
      <c r="H159" s="4">
        <v>0</v>
      </c>
    </row>
    <row r="160" spans="1:8" x14ac:dyDescent="0.2">
      <c r="A160" s="2" t="s">
        <v>54</v>
      </c>
      <c r="B160" s="4">
        <v>37</v>
      </c>
      <c r="C160" s="5">
        <v>5.51</v>
      </c>
      <c r="D160" s="4">
        <v>20</v>
      </c>
      <c r="E160" s="5">
        <v>4.3600000000000003</v>
      </c>
      <c r="F160" s="4">
        <v>15</v>
      </c>
      <c r="G160" s="5">
        <v>7.18</v>
      </c>
      <c r="H160" s="4">
        <v>0</v>
      </c>
    </row>
    <row r="161" spans="1:8" x14ac:dyDescent="0.2">
      <c r="A161" s="2" t="s">
        <v>55</v>
      </c>
      <c r="B161" s="4">
        <v>45</v>
      </c>
      <c r="C161" s="5">
        <v>6.71</v>
      </c>
      <c r="D161" s="4">
        <v>36</v>
      </c>
      <c r="E161" s="5">
        <v>7.84</v>
      </c>
      <c r="F161" s="4">
        <v>9</v>
      </c>
      <c r="G161" s="5">
        <v>4.3099999999999996</v>
      </c>
      <c r="H161" s="4">
        <v>0</v>
      </c>
    </row>
    <row r="162" spans="1:8" x14ac:dyDescent="0.2">
      <c r="A162" s="1" t="s">
        <v>10</v>
      </c>
      <c r="B162" s="4">
        <v>592</v>
      </c>
      <c r="C162" s="5">
        <v>100.02000000000001</v>
      </c>
      <c r="D162" s="4">
        <v>437</v>
      </c>
      <c r="E162" s="5">
        <v>100</v>
      </c>
      <c r="F162" s="4">
        <v>149</v>
      </c>
      <c r="G162" s="5">
        <v>100.01000000000003</v>
      </c>
      <c r="H162" s="4">
        <v>3</v>
      </c>
    </row>
    <row r="163" spans="1:8" x14ac:dyDescent="0.2">
      <c r="A163" s="2" t="s">
        <v>41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42</v>
      </c>
      <c r="B164" s="4">
        <v>123</v>
      </c>
      <c r="C164" s="5">
        <v>20.78</v>
      </c>
      <c r="D164" s="4">
        <v>87</v>
      </c>
      <c r="E164" s="5">
        <v>19.91</v>
      </c>
      <c r="F164" s="4">
        <v>36</v>
      </c>
      <c r="G164" s="5">
        <v>24.16</v>
      </c>
      <c r="H164" s="4">
        <v>0</v>
      </c>
    </row>
    <row r="165" spans="1:8" x14ac:dyDescent="0.2">
      <c r="A165" s="2" t="s">
        <v>43</v>
      </c>
      <c r="B165" s="4">
        <v>32</v>
      </c>
      <c r="C165" s="5">
        <v>5.41</v>
      </c>
      <c r="D165" s="4">
        <v>17</v>
      </c>
      <c r="E165" s="5">
        <v>3.89</v>
      </c>
      <c r="F165" s="4">
        <v>15</v>
      </c>
      <c r="G165" s="5">
        <v>10.07</v>
      </c>
      <c r="H165" s="4">
        <v>0</v>
      </c>
    </row>
    <row r="166" spans="1:8" x14ac:dyDescent="0.2">
      <c r="A166" s="2" t="s">
        <v>44</v>
      </c>
      <c r="B166" s="4">
        <v>1</v>
      </c>
      <c r="C166" s="5">
        <v>0.17</v>
      </c>
      <c r="D166" s="4">
        <v>0</v>
      </c>
      <c r="E166" s="5">
        <v>0</v>
      </c>
      <c r="F166" s="4">
        <v>1</v>
      </c>
      <c r="G166" s="5">
        <v>0.67</v>
      </c>
      <c r="H166" s="4">
        <v>0</v>
      </c>
    </row>
    <row r="167" spans="1:8" x14ac:dyDescent="0.2">
      <c r="A167" s="2" t="s">
        <v>45</v>
      </c>
      <c r="B167" s="4">
        <v>2</v>
      </c>
      <c r="C167" s="5">
        <v>0.34</v>
      </c>
      <c r="D167" s="4">
        <v>0</v>
      </c>
      <c r="E167" s="5">
        <v>0</v>
      </c>
      <c r="F167" s="4">
        <v>2</v>
      </c>
      <c r="G167" s="5">
        <v>1.34</v>
      </c>
      <c r="H167" s="4">
        <v>0</v>
      </c>
    </row>
    <row r="168" spans="1:8" x14ac:dyDescent="0.2">
      <c r="A168" s="2" t="s">
        <v>46</v>
      </c>
      <c r="B168" s="4">
        <v>5</v>
      </c>
      <c r="C168" s="5">
        <v>0.84</v>
      </c>
      <c r="D168" s="4">
        <v>1</v>
      </c>
      <c r="E168" s="5">
        <v>0.23</v>
      </c>
      <c r="F168" s="4">
        <v>4</v>
      </c>
      <c r="G168" s="5">
        <v>2.68</v>
      </c>
      <c r="H168" s="4">
        <v>0</v>
      </c>
    </row>
    <row r="169" spans="1:8" x14ac:dyDescent="0.2">
      <c r="A169" s="2" t="s">
        <v>47</v>
      </c>
      <c r="B169" s="4">
        <v>146</v>
      </c>
      <c r="C169" s="5">
        <v>24.66</v>
      </c>
      <c r="D169" s="4">
        <v>105</v>
      </c>
      <c r="E169" s="5">
        <v>24.03</v>
      </c>
      <c r="F169" s="4">
        <v>41</v>
      </c>
      <c r="G169" s="5">
        <v>27.52</v>
      </c>
      <c r="H169" s="4">
        <v>0</v>
      </c>
    </row>
    <row r="170" spans="1:8" x14ac:dyDescent="0.2">
      <c r="A170" s="2" t="s">
        <v>48</v>
      </c>
      <c r="B170" s="4">
        <v>2</v>
      </c>
      <c r="C170" s="5">
        <v>0.34</v>
      </c>
      <c r="D170" s="4">
        <v>2</v>
      </c>
      <c r="E170" s="5">
        <v>0.46</v>
      </c>
      <c r="F170" s="4">
        <v>0</v>
      </c>
      <c r="G170" s="5">
        <v>0</v>
      </c>
      <c r="H170" s="4">
        <v>0</v>
      </c>
    </row>
    <row r="171" spans="1:8" x14ac:dyDescent="0.2">
      <c r="A171" s="2" t="s">
        <v>49</v>
      </c>
      <c r="B171" s="4">
        <v>20</v>
      </c>
      <c r="C171" s="5">
        <v>3.38</v>
      </c>
      <c r="D171" s="4">
        <v>13</v>
      </c>
      <c r="E171" s="5">
        <v>2.97</v>
      </c>
      <c r="F171" s="4">
        <v>7</v>
      </c>
      <c r="G171" s="5">
        <v>4.7</v>
      </c>
      <c r="H171" s="4">
        <v>0</v>
      </c>
    </row>
    <row r="172" spans="1:8" x14ac:dyDescent="0.2">
      <c r="A172" s="2" t="s">
        <v>50</v>
      </c>
      <c r="B172" s="4">
        <v>13</v>
      </c>
      <c r="C172" s="5">
        <v>2.2000000000000002</v>
      </c>
      <c r="D172" s="4">
        <v>7</v>
      </c>
      <c r="E172" s="5">
        <v>1.6</v>
      </c>
      <c r="F172" s="4">
        <v>6</v>
      </c>
      <c r="G172" s="5">
        <v>4.03</v>
      </c>
      <c r="H172" s="4">
        <v>0</v>
      </c>
    </row>
    <row r="173" spans="1:8" x14ac:dyDescent="0.2">
      <c r="A173" s="2" t="s">
        <v>51</v>
      </c>
      <c r="B173" s="4">
        <v>86</v>
      </c>
      <c r="C173" s="5">
        <v>14.53</v>
      </c>
      <c r="D173" s="4">
        <v>78</v>
      </c>
      <c r="E173" s="5">
        <v>17.850000000000001</v>
      </c>
      <c r="F173" s="4">
        <v>7</v>
      </c>
      <c r="G173" s="5">
        <v>4.7</v>
      </c>
      <c r="H173" s="4">
        <v>0</v>
      </c>
    </row>
    <row r="174" spans="1:8" x14ac:dyDescent="0.2">
      <c r="A174" s="2" t="s">
        <v>52</v>
      </c>
      <c r="B174" s="4">
        <v>97</v>
      </c>
      <c r="C174" s="5">
        <v>16.39</v>
      </c>
      <c r="D174" s="4">
        <v>86</v>
      </c>
      <c r="E174" s="5">
        <v>19.68</v>
      </c>
      <c r="F174" s="4">
        <v>9</v>
      </c>
      <c r="G174" s="5">
        <v>6.04</v>
      </c>
      <c r="H174" s="4">
        <v>2</v>
      </c>
    </row>
    <row r="175" spans="1:8" x14ac:dyDescent="0.2">
      <c r="A175" s="2" t="s">
        <v>53</v>
      </c>
      <c r="B175" s="4">
        <v>8</v>
      </c>
      <c r="C175" s="5">
        <v>1.35</v>
      </c>
      <c r="D175" s="4">
        <v>8</v>
      </c>
      <c r="E175" s="5">
        <v>1.83</v>
      </c>
      <c r="F175" s="4">
        <v>0</v>
      </c>
      <c r="G175" s="5">
        <v>0</v>
      </c>
      <c r="H175" s="4">
        <v>0</v>
      </c>
    </row>
    <row r="176" spans="1:8" x14ac:dyDescent="0.2">
      <c r="A176" s="2" t="s">
        <v>54</v>
      </c>
      <c r="B176" s="4">
        <v>29</v>
      </c>
      <c r="C176" s="5">
        <v>4.9000000000000004</v>
      </c>
      <c r="D176" s="4">
        <v>14</v>
      </c>
      <c r="E176" s="5">
        <v>3.2</v>
      </c>
      <c r="F176" s="4">
        <v>14</v>
      </c>
      <c r="G176" s="5">
        <v>9.4</v>
      </c>
      <c r="H176" s="4">
        <v>1</v>
      </c>
    </row>
    <row r="177" spans="1:8" x14ac:dyDescent="0.2">
      <c r="A177" s="2" t="s">
        <v>55</v>
      </c>
      <c r="B177" s="4">
        <v>28</v>
      </c>
      <c r="C177" s="5">
        <v>4.7300000000000004</v>
      </c>
      <c r="D177" s="4">
        <v>19</v>
      </c>
      <c r="E177" s="5">
        <v>4.3499999999999996</v>
      </c>
      <c r="F177" s="4">
        <v>7</v>
      </c>
      <c r="G177" s="5">
        <v>4.7</v>
      </c>
      <c r="H177" s="4">
        <v>0</v>
      </c>
    </row>
    <row r="178" spans="1:8" x14ac:dyDescent="0.2">
      <c r="A178" s="1" t="s">
        <v>11</v>
      </c>
      <c r="B178" s="4">
        <v>229</v>
      </c>
      <c r="C178" s="5">
        <v>99.990000000000009</v>
      </c>
      <c r="D178" s="4">
        <v>163</v>
      </c>
      <c r="E178" s="5">
        <v>100.00999999999999</v>
      </c>
      <c r="F178" s="4">
        <v>54</v>
      </c>
      <c r="G178" s="5">
        <v>99.999999999999972</v>
      </c>
      <c r="H178" s="4">
        <v>2</v>
      </c>
    </row>
    <row r="179" spans="1:8" x14ac:dyDescent="0.2">
      <c r="A179" s="2" t="s">
        <v>41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42</v>
      </c>
      <c r="B180" s="4">
        <v>30</v>
      </c>
      <c r="C180" s="5">
        <v>13.1</v>
      </c>
      <c r="D180" s="4">
        <v>16</v>
      </c>
      <c r="E180" s="5">
        <v>9.82</v>
      </c>
      <c r="F180" s="4">
        <v>14</v>
      </c>
      <c r="G180" s="5">
        <v>25.93</v>
      </c>
      <c r="H180" s="4">
        <v>0</v>
      </c>
    </row>
    <row r="181" spans="1:8" x14ac:dyDescent="0.2">
      <c r="A181" s="2" t="s">
        <v>43</v>
      </c>
      <c r="B181" s="4">
        <v>17</v>
      </c>
      <c r="C181" s="5">
        <v>7.42</v>
      </c>
      <c r="D181" s="4">
        <v>9</v>
      </c>
      <c r="E181" s="5">
        <v>5.52</v>
      </c>
      <c r="F181" s="4">
        <v>8</v>
      </c>
      <c r="G181" s="5">
        <v>14.81</v>
      </c>
      <c r="H181" s="4">
        <v>0</v>
      </c>
    </row>
    <row r="182" spans="1:8" x14ac:dyDescent="0.2">
      <c r="A182" s="2" t="s">
        <v>44</v>
      </c>
      <c r="B182" s="4">
        <v>3</v>
      </c>
      <c r="C182" s="5">
        <v>1.31</v>
      </c>
      <c r="D182" s="4">
        <v>0</v>
      </c>
      <c r="E182" s="5">
        <v>0</v>
      </c>
      <c r="F182" s="4">
        <v>1</v>
      </c>
      <c r="G182" s="5">
        <v>1.85</v>
      </c>
      <c r="H182" s="4">
        <v>0</v>
      </c>
    </row>
    <row r="183" spans="1:8" x14ac:dyDescent="0.2">
      <c r="A183" s="2" t="s">
        <v>45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2">
      <c r="A184" s="2" t="s">
        <v>46</v>
      </c>
      <c r="B184" s="4">
        <v>6</v>
      </c>
      <c r="C184" s="5">
        <v>2.62</v>
      </c>
      <c r="D184" s="4">
        <v>2</v>
      </c>
      <c r="E184" s="5">
        <v>1.23</v>
      </c>
      <c r="F184" s="4">
        <v>4</v>
      </c>
      <c r="G184" s="5">
        <v>7.41</v>
      </c>
      <c r="H184" s="4">
        <v>0</v>
      </c>
    </row>
    <row r="185" spans="1:8" x14ac:dyDescent="0.2">
      <c r="A185" s="2" t="s">
        <v>47</v>
      </c>
      <c r="B185" s="4">
        <v>70</v>
      </c>
      <c r="C185" s="5">
        <v>30.57</v>
      </c>
      <c r="D185" s="4">
        <v>56</v>
      </c>
      <c r="E185" s="5">
        <v>34.36</v>
      </c>
      <c r="F185" s="4">
        <v>13</v>
      </c>
      <c r="G185" s="5">
        <v>24.07</v>
      </c>
      <c r="H185" s="4">
        <v>1</v>
      </c>
    </row>
    <row r="186" spans="1:8" x14ac:dyDescent="0.2">
      <c r="A186" s="2" t="s">
        <v>48</v>
      </c>
      <c r="B186" s="4">
        <v>1</v>
      </c>
      <c r="C186" s="5">
        <v>0.44</v>
      </c>
      <c r="D186" s="4">
        <v>0</v>
      </c>
      <c r="E186" s="5">
        <v>0</v>
      </c>
      <c r="F186" s="4">
        <v>1</v>
      </c>
      <c r="G186" s="5">
        <v>1.85</v>
      </c>
      <c r="H186" s="4">
        <v>0</v>
      </c>
    </row>
    <row r="187" spans="1:8" x14ac:dyDescent="0.2">
      <c r="A187" s="2" t="s">
        <v>49</v>
      </c>
      <c r="B187" s="4">
        <v>7</v>
      </c>
      <c r="C187" s="5">
        <v>3.06</v>
      </c>
      <c r="D187" s="4">
        <v>2</v>
      </c>
      <c r="E187" s="5">
        <v>1.23</v>
      </c>
      <c r="F187" s="4">
        <v>4</v>
      </c>
      <c r="G187" s="5">
        <v>7.41</v>
      </c>
      <c r="H187" s="4">
        <v>0</v>
      </c>
    </row>
    <row r="188" spans="1:8" x14ac:dyDescent="0.2">
      <c r="A188" s="2" t="s">
        <v>50</v>
      </c>
      <c r="B188" s="4">
        <v>2</v>
      </c>
      <c r="C188" s="5">
        <v>0.87</v>
      </c>
      <c r="D188" s="4">
        <v>2</v>
      </c>
      <c r="E188" s="5">
        <v>1.23</v>
      </c>
      <c r="F188" s="4">
        <v>0</v>
      </c>
      <c r="G188" s="5">
        <v>0</v>
      </c>
      <c r="H188" s="4">
        <v>0</v>
      </c>
    </row>
    <row r="189" spans="1:8" x14ac:dyDescent="0.2">
      <c r="A189" s="2" t="s">
        <v>51</v>
      </c>
      <c r="B189" s="4">
        <v>32</v>
      </c>
      <c r="C189" s="5">
        <v>13.97</v>
      </c>
      <c r="D189" s="4">
        <v>30</v>
      </c>
      <c r="E189" s="5">
        <v>18.399999999999999</v>
      </c>
      <c r="F189" s="4">
        <v>1</v>
      </c>
      <c r="G189" s="5">
        <v>1.85</v>
      </c>
      <c r="H189" s="4">
        <v>0</v>
      </c>
    </row>
    <row r="190" spans="1:8" x14ac:dyDescent="0.2">
      <c r="A190" s="2" t="s">
        <v>52</v>
      </c>
      <c r="B190" s="4">
        <v>38</v>
      </c>
      <c r="C190" s="5">
        <v>16.59</v>
      </c>
      <c r="D190" s="4">
        <v>34</v>
      </c>
      <c r="E190" s="5">
        <v>20.86</v>
      </c>
      <c r="F190" s="4">
        <v>1</v>
      </c>
      <c r="G190" s="5">
        <v>1.85</v>
      </c>
      <c r="H190" s="4">
        <v>0</v>
      </c>
    </row>
    <row r="191" spans="1:8" x14ac:dyDescent="0.2">
      <c r="A191" s="2" t="s">
        <v>53</v>
      </c>
      <c r="B191" s="4">
        <v>4</v>
      </c>
      <c r="C191" s="5">
        <v>1.75</v>
      </c>
      <c r="D191" s="4">
        <v>2</v>
      </c>
      <c r="E191" s="5">
        <v>1.23</v>
      </c>
      <c r="F191" s="4">
        <v>0</v>
      </c>
      <c r="G191" s="5">
        <v>0</v>
      </c>
      <c r="H191" s="4">
        <v>0</v>
      </c>
    </row>
    <row r="192" spans="1:8" x14ac:dyDescent="0.2">
      <c r="A192" s="2" t="s">
        <v>54</v>
      </c>
      <c r="B192" s="4">
        <v>5</v>
      </c>
      <c r="C192" s="5">
        <v>2.1800000000000002</v>
      </c>
      <c r="D192" s="4">
        <v>1</v>
      </c>
      <c r="E192" s="5">
        <v>0.61</v>
      </c>
      <c r="F192" s="4">
        <v>4</v>
      </c>
      <c r="G192" s="5">
        <v>7.41</v>
      </c>
      <c r="H192" s="4">
        <v>0</v>
      </c>
    </row>
    <row r="193" spans="1:8" x14ac:dyDescent="0.2">
      <c r="A193" s="2" t="s">
        <v>55</v>
      </c>
      <c r="B193" s="4">
        <v>14</v>
      </c>
      <c r="C193" s="5">
        <v>6.11</v>
      </c>
      <c r="D193" s="4">
        <v>9</v>
      </c>
      <c r="E193" s="5">
        <v>5.52</v>
      </c>
      <c r="F193" s="4">
        <v>3</v>
      </c>
      <c r="G193" s="5">
        <v>5.56</v>
      </c>
      <c r="H193" s="4">
        <v>1</v>
      </c>
    </row>
    <row r="194" spans="1:8" x14ac:dyDescent="0.2">
      <c r="A194" s="1" t="s">
        <v>12</v>
      </c>
      <c r="B194" s="4">
        <v>98</v>
      </c>
      <c r="C194" s="5">
        <v>100</v>
      </c>
      <c r="D194" s="4">
        <v>70</v>
      </c>
      <c r="E194" s="5">
        <v>100.01</v>
      </c>
      <c r="F194" s="4">
        <v>21</v>
      </c>
      <c r="G194" s="5">
        <v>99.990000000000009</v>
      </c>
      <c r="H194" s="4">
        <v>2</v>
      </c>
    </row>
    <row r="195" spans="1:8" x14ac:dyDescent="0.2">
      <c r="A195" s="2" t="s">
        <v>41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42</v>
      </c>
      <c r="B196" s="4">
        <v>19</v>
      </c>
      <c r="C196" s="5">
        <v>19.39</v>
      </c>
      <c r="D196" s="4">
        <v>15</v>
      </c>
      <c r="E196" s="5">
        <v>21.43</v>
      </c>
      <c r="F196" s="4">
        <v>4</v>
      </c>
      <c r="G196" s="5">
        <v>19.05</v>
      </c>
      <c r="H196" s="4">
        <v>0</v>
      </c>
    </row>
    <row r="197" spans="1:8" x14ac:dyDescent="0.2">
      <c r="A197" s="2" t="s">
        <v>43</v>
      </c>
      <c r="B197" s="4">
        <v>6</v>
      </c>
      <c r="C197" s="5">
        <v>6.12</v>
      </c>
      <c r="D197" s="4">
        <v>3</v>
      </c>
      <c r="E197" s="5">
        <v>4.29</v>
      </c>
      <c r="F197" s="4">
        <v>2</v>
      </c>
      <c r="G197" s="5">
        <v>9.52</v>
      </c>
      <c r="H197" s="4">
        <v>1</v>
      </c>
    </row>
    <row r="198" spans="1:8" x14ac:dyDescent="0.2">
      <c r="A198" s="2" t="s">
        <v>44</v>
      </c>
      <c r="B198" s="4">
        <v>1</v>
      </c>
      <c r="C198" s="5">
        <v>1.02</v>
      </c>
      <c r="D198" s="4">
        <v>0</v>
      </c>
      <c r="E198" s="5">
        <v>0</v>
      </c>
      <c r="F198" s="4">
        <v>1</v>
      </c>
      <c r="G198" s="5">
        <v>4.76</v>
      </c>
      <c r="H198" s="4">
        <v>0</v>
      </c>
    </row>
    <row r="199" spans="1:8" x14ac:dyDescent="0.2">
      <c r="A199" s="2" t="s">
        <v>45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46</v>
      </c>
      <c r="B200" s="4">
        <v>1</v>
      </c>
      <c r="C200" s="5">
        <v>1.02</v>
      </c>
      <c r="D200" s="4">
        <v>0</v>
      </c>
      <c r="E200" s="5">
        <v>0</v>
      </c>
      <c r="F200" s="4">
        <v>1</v>
      </c>
      <c r="G200" s="5">
        <v>4.76</v>
      </c>
      <c r="H200" s="4">
        <v>0</v>
      </c>
    </row>
    <row r="201" spans="1:8" x14ac:dyDescent="0.2">
      <c r="A201" s="2" t="s">
        <v>47</v>
      </c>
      <c r="B201" s="4">
        <v>26</v>
      </c>
      <c r="C201" s="5">
        <v>26.53</v>
      </c>
      <c r="D201" s="4">
        <v>17</v>
      </c>
      <c r="E201" s="5">
        <v>24.29</v>
      </c>
      <c r="F201" s="4">
        <v>8</v>
      </c>
      <c r="G201" s="5">
        <v>38.1</v>
      </c>
      <c r="H201" s="4">
        <v>1</v>
      </c>
    </row>
    <row r="202" spans="1:8" x14ac:dyDescent="0.2">
      <c r="A202" s="2" t="s">
        <v>48</v>
      </c>
      <c r="B202" s="4">
        <v>1</v>
      </c>
      <c r="C202" s="5">
        <v>1.02</v>
      </c>
      <c r="D202" s="4">
        <v>0</v>
      </c>
      <c r="E202" s="5">
        <v>0</v>
      </c>
      <c r="F202" s="4">
        <v>1</v>
      </c>
      <c r="G202" s="5">
        <v>4.76</v>
      </c>
      <c r="H202" s="4">
        <v>0</v>
      </c>
    </row>
    <row r="203" spans="1:8" x14ac:dyDescent="0.2">
      <c r="A203" s="2" t="s">
        <v>49</v>
      </c>
      <c r="B203" s="4">
        <v>0</v>
      </c>
      <c r="C203" s="5">
        <v>0</v>
      </c>
      <c r="D203" s="4">
        <v>0</v>
      </c>
      <c r="E203" s="5">
        <v>0</v>
      </c>
      <c r="F203" s="4">
        <v>0</v>
      </c>
      <c r="G203" s="5">
        <v>0</v>
      </c>
      <c r="H203" s="4">
        <v>0</v>
      </c>
    </row>
    <row r="204" spans="1:8" x14ac:dyDescent="0.2">
      <c r="A204" s="2" t="s">
        <v>50</v>
      </c>
      <c r="B204" s="4">
        <v>1</v>
      </c>
      <c r="C204" s="5">
        <v>1.02</v>
      </c>
      <c r="D204" s="4">
        <v>1</v>
      </c>
      <c r="E204" s="5">
        <v>1.43</v>
      </c>
      <c r="F204" s="4">
        <v>0</v>
      </c>
      <c r="G204" s="5">
        <v>0</v>
      </c>
      <c r="H204" s="4">
        <v>0</v>
      </c>
    </row>
    <row r="205" spans="1:8" x14ac:dyDescent="0.2">
      <c r="A205" s="2" t="s">
        <v>51</v>
      </c>
      <c r="B205" s="4">
        <v>14</v>
      </c>
      <c r="C205" s="5">
        <v>14.29</v>
      </c>
      <c r="D205" s="4">
        <v>12</v>
      </c>
      <c r="E205" s="5">
        <v>17.14</v>
      </c>
      <c r="F205" s="4">
        <v>1</v>
      </c>
      <c r="G205" s="5">
        <v>4.76</v>
      </c>
      <c r="H205" s="4">
        <v>0</v>
      </c>
    </row>
    <row r="206" spans="1:8" x14ac:dyDescent="0.2">
      <c r="A206" s="2" t="s">
        <v>52</v>
      </c>
      <c r="B206" s="4">
        <v>18</v>
      </c>
      <c r="C206" s="5">
        <v>18.37</v>
      </c>
      <c r="D206" s="4">
        <v>16</v>
      </c>
      <c r="E206" s="5">
        <v>22.86</v>
      </c>
      <c r="F206" s="4">
        <v>1</v>
      </c>
      <c r="G206" s="5">
        <v>4.76</v>
      </c>
      <c r="H206" s="4">
        <v>0</v>
      </c>
    </row>
    <row r="207" spans="1:8" x14ac:dyDescent="0.2">
      <c r="A207" s="2" t="s">
        <v>53</v>
      </c>
      <c r="B207" s="4">
        <v>0</v>
      </c>
      <c r="C207" s="5">
        <v>0</v>
      </c>
      <c r="D207" s="4">
        <v>0</v>
      </c>
      <c r="E207" s="5">
        <v>0</v>
      </c>
      <c r="F207" s="4">
        <v>0</v>
      </c>
      <c r="G207" s="5">
        <v>0</v>
      </c>
      <c r="H207" s="4">
        <v>0</v>
      </c>
    </row>
    <row r="208" spans="1:8" x14ac:dyDescent="0.2">
      <c r="A208" s="2" t="s">
        <v>54</v>
      </c>
      <c r="B208" s="4">
        <v>2</v>
      </c>
      <c r="C208" s="5">
        <v>2.04</v>
      </c>
      <c r="D208" s="4">
        <v>1</v>
      </c>
      <c r="E208" s="5">
        <v>1.43</v>
      </c>
      <c r="F208" s="4">
        <v>0</v>
      </c>
      <c r="G208" s="5">
        <v>0</v>
      </c>
      <c r="H208" s="4">
        <v>0</v>
      </c>
    </row>
    <row r="209" spans="1:8" x14ac:dyDescent="0.2">
      <c r="A209" s="2" t="s">
        <v>55</v>
      </c>
      <c r="B209" s="4">
        <v>9</v>
      </c>
      <c r="C209" s="5">
        <v>9.18</v>
      </c>
      <c r="D209" s="4">
        <v>5</v>
      </c>
      <c r="E209" s="5">
        <v>7.14</v>
      </c>
      <c r="F209" s="4">
        <v>2</v>
      </c>
      <c r="G209" s="5">
        <v>9.52</v>
      </c>
      <c r="H209" s="4">
        <v>0</v>
      </c>
    </row>
    <row r="210" spans="1:8" x14ac:dyDescent="0.2">
      <c r="A210" s="1" t="s">
        <v>13</v>
      </c>
      <c r="B210" s="4">
        <v>47</v>
      </c>
      <c r="C210" s="5">
        <v>100.00999999999999</v>
      </c>
      <c r="D210" s="4">
        <v>38</v>
      </c>
      <c r="E210" s="5">
        <v>100</v>
      </c>
      <c r="F210" s="4">
        <v>9</v>
      </c>
      <c r="G210" s="5">
        <v>99.99</v>
      </c>
      <c r="H210" s="4">
        <v>0</v>
      </c>
    </row>
    <row r="211" spans="1:8" x14ac:dyDescent="0.2">
      <c r="A211" s="2" t="s">
        <v>41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42</v>
      </c>
      <c r="B212" s="4">
        <v>15</v>
      </c>
      <c r="C212" s="5">
        <v>31.91</v>
      </c>
      <c r="D212" s="4">
        <v>12</v>
      </c>
      <c r="E212" s="5">
        <v>31.58</v>
      </c>
      <c r="F212" s="4">
        <v>3</v>
      </c>
      <c r="G212" s="5">
        <v>33.33</v>
      </c>
      <c r="H212" s="4">
        <v>0</v>
      </c>
    </row>
    <row r="213" spans="1:8" x14ac:dyDescent="0.2">
      <c r="A213" s="2" t="s">
        <v>43</v>
      </c>
      <c r="B213" s="4">
        <v>1</v>
      </c>
      <c r="C213" s="5">
        <v>2.13</v>
      </c>
      <c r="D213" s="4">
        <v>1</v>
      </c>
      <c r="E213" s="5">
        <v>2.63</v>
      </c>
      <c r="F213" s="4">
        <v>0</v>
      </c>
      <c r="G213" s="5">
        <v>0</v>
      </c>
      <c r="H213" s="4">
        <v>0</v>
      </c>
    </row>
    <row r="214" spans="1:8" x14ac:dyDescent="0.2">
      <c r="A214" s="2" t="s">
        <v>44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45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2">
      <c r="A216" s="2" t="s">
        <v>46</v>
      </c>
      <c r="B216" s="4">
        <v>1</v>
      </c>
      <c r="C216" s="5">
        <v>2.13</v>
      </c>
      <c r="D216" s="4">
        <v>1</v>
      </c>
      <c r="E216" s="5">
        <v>2.63</v>
      </c>
      <c r="F216" s="4">
        <v>0</v>
      </c>
      <c r="G216" s="5">
        <v>0</v>
      </c>
      <c r="H216" s="4">
        <v>0</v>
      </c>
    </row>
    <row r="217" spans="1:8" x14ac:dyDescent="0.2">
      <c r="A217" s="2" t="s">
        <v>47</v>
      </c>
      <c r="B217" s="4">
        <v>10</v>
      </c>
      <c r="C217" s="5">
        <v>21.28</v>
      </c>
      <c r="D217" s="4">
        <v>6</v>
      </c>
      <c r="E217" s="5">
        <v>15.79</v>
      </c>
      <c r="F217" s="4">
        <v>4</v>
      </c>
      <c r="G217" s="5">
        <v>44.44</v>
      </c>
      <c r="H217" s="4">
        <v>0</v>
      </c>
    </row>
    <row r="218" spans="1:8" x14ac:dyDescent="0.2">
      <c r="A218" s="2" t="s">
        <v>48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49</v>
      </c>
      <c r="B219" s="4">
        <v>0</v>
      </c>
      <c r="C219" s="5">
        <v>0</v>
      </c>
      <c r="D219" s="4">
        <v>0</v>
      </c>
      <c r="E219" s="5">
        <v>0</v>
      </c>
      <c r="F219" s="4">
        <v>0</v>
      </c>
      <c r="G219" s="5">
        <v>0</v>
      </c>
      <c r="H219" s="4">
        <v>0</v>
      </c>
    </row>
    <row r="220" spans="1:8" x14ac:dyDescent="0.2">
      <c r="A220" s="2" t="s">
        <v>50</v>
      </c>
      <c r="B220" s="4">
        <v>0</v>
      </c>
      <c r="C220" s="5">
        <v>0</v>
      </c>
      <c r="D220" s="4">
        <v>0</v>
      </c>
      <c r="E220" s="5">
        <v>0</v>
      </c>
      <c r="F220" s="4">
        <v>0</v>
      </c>
      <c r="G220" s="5">
        <v>0</v>
      </c>
      <c r="H220" s="4">
        <v>0</v>
      </c>
    </row>
    <row r="221" spans="1:8" x14ac:dyDescent="0.2">
      <c r="A221" s="2" t="s">
        <v>51</v>
      </c>
      <c r="B221" s="4">
        <v>5</v>
      </c>
      <c r="C221" s="5">
        <v>10.64</v>
      </c>
      <c r="D221" s="4">
        <v>5</v>
      </c>
      <c r="E221" s="5">
        <v>13.16</v>
      </c>
      <c r="F221" s="4">
        <v>0</v>
      </c>
      <c r="G221" s="5">
        <v>0</v>
      </c>
      <c r="H221" s="4">
        <v>0</v>
      </c>
    </row>
    <row r="222" spans="1:8" x14ac:dyDescent="0.2">
      <c r="A222" s="2" t="s">
        <v>52</v>
      </c>
      <c r="B222" s="4">
        <v>6</v>
      </c>
      <c r="C222" s="5">
        <v>12.77</v>
      </c>
      <c r="D222" s="4">
        <v>6</v>
      </c>
      <c r="E222" s="5">
        <v>15.79</v>
      </c>
      <c r="F222" s="4">
        <v>0</v>
      </c>
      <c r="G222" s="5">
        <v>0</v>
      </c>
      <c r="H222" s="4">
        <v>0</v>
      </c>
    </row>
    <row r="223" spans="1:8" x14ac:dyDescent="0.2">
      <c r="A223" s="2" t="s">
        <v>53</v>
      </c>
      <c r="B223" s="4">
        <v>0</v>
      </c>
      <c r="C223" s="5">
        <v>0</v>
      </c>
      <c r="D223" s="4">
        <v>0</v>
      </c>
      <c r="E223" s="5">
        <v>0</v>
      </c>
      <c r="F223" s="4">
        <v>0</v>
      </c>
      <c r="G223" s="5">
        <v>0</v>
      </c>
      <c r="H223" s="4">
        <v>0</v>
      </c>
    </row>
    <row r="224" spans="1:8" x14ac:dyDescent="0.2">
      <c r="A224" s="2" t="s">
        <v>54</v>
      </c>
      <c r="B224" s="4">
        <v>3</v>
      </c>
      <c r="C224" s="5">
        <v>6.38</v>
      </c>
      <c r="D224" s="4">
        <v>1</v>
      </c>
      <c r="E224" s="5">
        <v>2.63</v>
      </c>
      <c r="F224" s="4">
        <v>2</v>
      </c>
      <c r="G224" s="5">
        <v>22.22</v>
      </c>
      <c r="H224" s="4">
        <v>0</v>
      </c>
    </row>
    <row r="225" spans="1:8" x14ac:dyDescent="0.2">
      <c r="A225" s="2" t="s">
        <v>55</v>
      </c>
      <c r="B225" s="4">
        <v>6</v>
      </c>
      <c r="C225" s="5">
        <v>12.77</v>
      </c>
      <c r="D225" s="4">
        <v>6</v>
      </c>
      <c r="E225" s="5">
        <v>15.79</v>
      </c>
      <c r="F225" s="4">
        <v>0</v>
      </c>
      <c r="G225" s="5">
        <v>0</v>
      </c>
      <c r="H225" s="4">
        <v>0</v>
      </c>
    </row>
    <row r="226" spans="1:8" x14ac:dyDescent="0.2">
      <c r="A226" s="1" t="s">
        <v>14</v>
      </c>
      <c r="B226" s="4">
        <v>195</v>
      </c>
      <c r="C226" s="5">
        <v>100.00000000000001</v>
      </c>
      <c r="D226" s="4">
        <v>144</v>
      </c>
      <c r="E226" s="5">
        <v>99.99</v>
      </c>
      <c r="F226" s="4">
        <v>44</v>
      </c>
      <c r="G226" s="5">
        <v>100.00999999999999</v>
      </c>
      <c r="H226" s="4">
        <v>1</v>
      </c>
    </row>
    <row r="227" spans="1:8" x14ac:dyDescent="0.2">
      <c r="A227" s="2" t="s">
        <v>41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42</v>
      </c>
      <c r="B228" s="4">
        <v>37</v>
      </c>
      <c r="C228" s="5">
        <v>18.97</v>
      </c>
      <c r="D228" s="4">
        <v>27</v>
      </c>
      <c r="E228" s="5">
        <v>18.75</v>
      </c>
      <c r="F228" s="4">
        <v>10</v>
      </c>
      <c r="G228" s="5">
        <v>22.73</v>
      </c>
      <c r="H228" s="4">
        <v>0</v>
      </c>
    </row>
    <row r="229" spans="1:8" x14ac:dyDescent="0.2">
      <c r="A229" s="2" t="s">
        <v>43</v>
      </c>
      <c r="B229" s="4">
        <v>13</v>
      </c>
      <c r="C229" s="5">
        <v>6.67</v>
      </c>
      <c r="D229" s="4">
        <v>10</v>
      </c>
      <c r="E229" s="5">
        <v>6.94</v>
      </c>
      <c r="F229" s="4">
        <v>3</v>
      </c>
      <c r="G229" s="5">
        <v>6.82</v>
      </c>
      <c r="H229" s="4">
        <v>0</v>
      </c>
    </row>
    <row r="230" spans="1:8" x14ac:dyDescent="0.2">
      <c r="A230" s="2" t="s">
        <v>44</v>
      </c>
      <c r="B230" s="4">
        <v>2</v>
      </c>
      <c r="C230" s="5">
        <v>1.03</v>
      </c>
      <c r="D230" s="4">
        <v>0</v>
      </c>
      <c r="E230" s="5">
        <v>0</v>
      </c>
      <c r="F230" s="4">
        <v>2</v>
      </c>
      <c r="G230" s="5">
        <v>4.55</v>
      </c>
      <c r="H230" s="4">
        <v>0</v>
      </c>
    </row>
    <row r="231" spans="1:8" x14ac:dyDescent="0.2">
      <c r="A231" s="2" t="s">
        <v>45</v>
      </c>
      <c r="B231" s="4">
        <v>0</v>
      </c>
      <c r="C231" s="5">
        <v>0</v>
      </c>
      <c r="D231" s="4">
        <v>0</v>
      </c>
      <c r="E231" s="5">
        <v>0</v>
      </c>
      <c r="F231" s="4">
        <v>0</v>
      </c>
      <c r="G231" s="5">
        <v>0</v>
      </c>
      <c r="H231" s="4">
        <v>0</v>
      </c>
    </row>
    <row r="232" spans="1:8" x14ac:dyDescent="0.2">
      <c r="A232" s="2" t="s">
        <v>46</v>
      </c>
      <c r="B232" s="4">
        <v>5</v>
      </c>
      <c r="C232" s="5">
        <v>2.56</v>
      </c>
      <c r="D232" s="4">
        <v>1</v>
      </c>
      <c r="E232" s="5">
        <v>0.69</v>
      </c>
      <c r="F232" s="4">
        <v>2</v>
      </c>
      <c r="G232" s="5">
        <v>4.55</v>
      </c>
      <c r="H232" s="4">
        <v>1</v>
      </c>
    </row>
    <row r="233" spans="1:8" x14ac:dyDescent="0.2">
      <c r="A233" s="2" t="s">
        <v>47</v>
      </c>
      <c r="B233" s="4">
        <v>69</v>
      </c>
      <c r="C233" s="5">
        <v>35.380000000000003</v>
      </c>
      <c r="D233" s="4">
        <v>58</v>
      </c>
      <c r="E233" s="5">
        <v>40.28</v>
      </c>
      <c r="F233" s="4">
        <v>10</v>
      </c>
      <c r="G233" s="5">
        <v>22.73</v>
      </c>
      <c r="H233" s="4">
        <v>0</v>
      </c>
    </row>
    <row r="234" spans="1:8" x14ac:dyDescent="0.2">
      <c r="A234" s="2" t="s">
        <v>48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2">
      <c r="A235" s="2" t="s">
        <v>49</v>
      </c>
      <c r="B235" s="4">
        <v>1</v>
      </c>
      <c r="C235" s="5">
        <v>0.51</v>
      </c>
      <c r="D235" s="4">
        <v>0</v>
      </c>
      <c r="E235" s="5">
        <v>0</v>
      </c>
      <c r="F235" s="4">
        <v>1</v>
      </c>
      <c r="G235" s="5">
        <v>2.27</v>
      </c>
      <c r="H235" s="4">
        <v>0</v>
      </c>
    </row>
    <row r="236" spans="1:8" x14ac:dyDescent="0.2">
      <c r="A236" s="2" t="s">
        <v>50</v>
      </c>
      <c r="B236" s="4">
        <v>3</v>
      </c>
      <c r="C236" s="5">
        <v>1.54</v>
      </c>
      <c r="D236" s="4">
        <v>3</v>
      </c>
      <c r="E236" s="5">
        <v>2.08</v>
      </c>
      <c r="F236" s="4">
        <v>0</v>
      </c>
      <c r="G236" s="5">
        <v>0</v>
      </c>
      <c r="H236" s="4">
        <v>0</v>
      </c>
    </row>
    <row r="237" spans="1:8" x14ac:dyDescent="0.2">
      <c r="A237" s="2" t="s">
        <v>51</v>
      </c>
      <c r="B237" s="4">
        <v>21</v>
      </c>
      <c r="C237" s="5">
        <v>10.77</v>
      </c>
      <c r="D237" s="4">
        <v>14</v>
      </c>
      <c r="E237" s="5">
        <v>9.7200000000000006</v>
      </c>
      <c r="F237" s="4">
        <v>7</v>
      </c>
      <c r="G237" s="5">
        <v>15.91</v>
      </c>
      <c r="H237" s="4">
        <v>0</v>
      </c>
    </row>
    <row r="238" spans="1:8" x14ac:dyDescent="0.2">
      <c r="A238" s="2" t="s">
        <v>52</v>
      </c>
      <c r="B238" s="4">
        <v>22</v>
      </c>
      <c r="C238" s="5">
        <v>11.28</v>
      </c>
      <c r="D238" s="4">
        <v>20</v>
      </c>
      <c r="E238" s="5">
        <v>13.89</v>
      </c>
      <c r="F238" s="4">
        <v>1</v>
      </c>
      <c r="G238" s="5">
        <v>2.27</v>
      </c>
      <c r="H238" s="4">
        <v>0</v>
      </c>
    </row>
    <row r="239" spans="1:8" x14ac:dyDescent="0.2">
      <c r="A239" s="2" t="s">
        <v>53</v>
      </c>
      <c r="B239" s="4">
        <v>4</v>
      </c>
      <c r="C239" s="5">
        <v>2.0499999999999998</v>
      </c>
      <c r="D239" s="4">
        <v>3</v>
      </c>
      <c r="E239" s="5">
        <v>2.08</v>
      </c>
      <c r="F239" s="4">
        <v>0</v>
      </c>
      <c r="G239" s="5">
        <v>0</v>
      </c>
      <c r="H239" s="4">
        <v>0</v>
      </c>
    </row>
    <row r="240" spans="1:8" x14ac:dyDescent="0.2">
      <c r="A240" s="2" t="s">
        <v>54</v>
      </c>
      <c r="B240" s="4">
        <v>9</v>
      </c>
      <c r="C240" s="5">
        <v>4.62</v>
      </c>
      <c r="D240" s="4">
        <v>2</v>
      </c>
      <c r="E240" s="5">
        <v>1.39</v>
      </c>
      <c r="F240" s="4">
        <v>5</v>
      </c>
      <c r="G240" s="5">
        <v>11.36</v>
      </c>
      <c r="H240" s="4">
        <v>0</v>
      </c>
    </row>
    <row r="241" spans="1:8" x14ac:dyDescent="0.2">
      <c r="A241" s="2" t="s">
        <v>55</v>
      </c>
      <c r="B241" s="4">
        <v>9</v>
      </c>
      <c r="C241" s="5">
        <v>4.62</v>
      </c>
      <c r="D241" s="4">
        <v>6</v>
      </c>
      <c r="E241" s="5">
        <v>4.17</v>
      </c>
      <c r="F241" s="4">
        <v>3</v>
      </c>
      <c r="G241" s="5">
        <v>6.82</v>
      </c>
      <c r="H241" s="4">
        <v>0</v>
      </c>
    </row>
    <row r="242" spans="1:8" x14ac:dyDescent="0.2">
      <c r="A242" s="1" t="s">
        <v>15</v>
      </c>
      <c r="B242" s="4">
        <v>299</v>
      </c>
      <c r="C242" s="5">
        <v>100.00000000000001</v>
      </c>
      <c r="D242" s="4">
        <v>202</v>
      </c>
      <c r="E242" s="5">
        <v>100.01999999999998</v>
      </c>
      <c r="F242" s="4">
        <v>89</v>
      </c>
      <c r="G242" s="5">
        <v>100.01000000000002</v>
      </c>
      <c r="H242" s="4">
        <v>0</v>
      </c>
    </row>
    <row r="243" spans="1:8" x14ac:dyDescent="0.2">
      <c r="A243" s="2" t="s">
        <v>41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42</v>
      </c>
      <c r="B244" s="4">
        <v>38</v>
      </c>
      <c r="C244" s="5">
        <v>12.71</v>
      </c>
      <c r="D244" s="4">
        <v>18</v>
      </c>
      <c r="E244" s="5">
        <v>8.91</v>
      </c>
      <c r="F244" s="4">
        <v>20</v>
      </c>
      <c r="G244" s="5">
        <v>22.47</v>
      </c>
      <c r="H244" s="4">
        <v>0</v>
      </c>
    </row>
    <row r="245" spans="1:8" x14ac:dyDescent="0.2">
      <c r="A245" s="2" t="s">
        <v>43</v>
      </c>
      <c r="B245" s="4">
        <v>20</v>
      </c>
      <c r="C245" s="5">
        <v>6.69</v>
      </c>
      <c r="D245" s="4">
        <v>9</v>
      </c>
      <c r="E245" s="5">
        <v>4.46</v>
      </c>
      <c r="F245" s="4">
        <v>11</v>
      </c>
      <c r="G245" s="5">
        <v>12.36</v>
      </c>
      <c r="H245" s="4">
        <v>0</v>
      </c>
    </row>
    <row r="246" spans="1:8" x14ac:dyDescent="0.2">
      <c r="A246" s="2" t="s">
        <v>44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45</v>
      </c>
      <c r="B247" s="4">
        <v>2</v>
      </c>
      <c r="C247" s="5">
        <v>0.67</v>
      </c>
      <c r="D247" s="4">
        <v>0</v>
      </c>
      <c r="E247" s="5">
        <v>0</v>
      </c>
      <c r="F247" s="4">
        <v>2</v>
      </c>
      <c r="G247" s="5">
        <v>2.25</v>
      </c>
      <c r="H247" s="4">
        <v>0</v>
      </c>
    </row>
    <row r="248" spans="1:8" x14ac:dyDescent="0.2">
      <c r="A248" s="2" t="s">
        <v>46</v>
      </c>
      <c r="B248" s="4">
        <v>2</v>
      </c>
      <c r="C248" s="5">
        <v>0.67</v>
      </c>
      <c r="D248" s="4">
        <v>0</v>
      </c>
      <c r="E248" s="5">
        <v>0</v>
      </c>
      <c r="F248" s="4">
        <v>2</v>
      </c>
      <c r="G248" s="5">
        <v>2.25</v>
      </c>
      <c r="H248" s="4">
        <v>0</v>
      </c>
    </row>
    <row r="249" spans="1:8" x14ac:dyDescent="0.2">
      <c r="A249" s="2" t="s">
        <v>47</v>
      </c>
      <c r="B249" s="4">
        <v>91</v>
      </c>
      <c r="C249" s="5">
        <v>30.43</v>
      </c>
      <c r="D249" s="4">
        <v>65</v>
      </c>
      <c r="E249" s="5">
        <v>32.18</v>
      </c>
      <c r="F249" s="4">
        <v>26</v>
      </c>
      <c r="G249" s="5">
        <v>29.21</v>
      </c>
      <c r="H249" s="4">
        <v>0</v>
      </c>
    </row>
    <row r="250" spans="1:8" x14ac:dyDescent="0.2">
      <c r="A250" s="2" t="s">
        <v>48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49</v>
      </c>
      <c r="B251" s="4">
        <v>12</v>
      </c>
      <c r="C251" s="5">
        <v>4.01</v>
      </c>
      <c r="D251" s="4">
        <v>7</v>
      </c>
      <c r="E251" s="5">
        <v>3.47</v>
      </c>
      <c r="F251" s="4">
        <v>5</v>
      </c>
      <c r="G251" s="5">
        <v>5.62</v>
      </c>
      <c r="H251" s="4">
        <v>0</v>
      </c>
    </row>
    <row r="252" spans="1:8" x14ac:dyDescent="0.2">
      <c r="A252" s="2" t="s">
        <v>50</v>
      </c>
      <c r="B252" s="4">
        <v>7</v>
      </c>
      <c r="C252" s="5">
        <v>2.34</v>
      </c>
      <c r="D252" s="4">
        <v>5</v>
      </c>
      <c r="E252" s="5">
        <v>2.48</v>
      </c>
      <c r="F252" s="4">
        <v>2</v>
      </c>
      <c r="G252" s="5">
        <v>2.25</v>
      </c>
      <c r="H252" s="4">
        <v>0</v>
      </c>
    </row>
    <row r="253" spans="1:8" x14ac:dyDescent="0.2">
      <c r="A253" s="2" t="s">
        <v>51</v>
      </c>
      <c r="B253" s="4">
        <v>33</v>
      </c>
      <c r="C253" s="5">
        <v>11.04</v>
      </c>
      <c r="D253" s="4">
        <v>28</v>
      </c>
      <c r="E253" s="5">
        <v>13.86</v>
      </c>
      <c r="F253" s="4">
        <v>5</v>
      </c>
      <c r="G253" s="5">
        <v>5.62</v>
      </c>
      <c r="H253" s="4">
        <v>0</v>
      </c>
    </row>
    <row r="254" spans="1:8" x14ac:dyDescent="0.2">
      <c r="A254" s="2" t="s">
        <v>52</v>
      </c>
      <c r="B254" s="4">
        <v>49</v>
      </c>
      <c r="C254" s="5">
        <v>16.39</v>
      </c>
      <c r="D254" s="4">
        <v>42</v>
      </c>
      <c r="E254" s="5">
        <v>20.79</v>
      </c>
      <c r="F254" s="4">
        <v>7</v>
      </c>
      <c r="G254" s="5">
        <v>7.87</v>
      </c>
      <c r="H254" s="4">
        <v>0</v>
      </c>
    </row>
    <row r="255" spans="1:8" x14ac:dyDescent="0.2">
      <c r="A255" s="2" t="s">
        <v>53</v>
      </c>
      <c r="B255" s="4">
        <v>10</v>
      </c>
      <c r="C255" s="5">
        <v>3.34</v>
      </c>
      <c r="D255" s="4">
        <v>6</v>
      </c>
      <c r="E255" s="5">
        <v>2.97</v>
      </c>
      <c r="F255" s="4">
        <v>1</v>
      </c>
      <c r="G255" s="5">
        <v>1.1200000000000001</v>
      </c>
      <c r="H255" s="4">
        <v>0</v>
      </c>
    </row>
    <row r="256" spans="1:8" x14ac:dyDescent="0.2">
      <c r="A256" s="2" t="s">
        <v>54</v>
      </c>
      <c r="B256" s="4">
        <v>9</v>
      </c>
      <c r="C256" s="5">
        <v>3.01</v>
      </c>
      <c r="D256" s="4">
        <v>5</v>
      </c>
      <c r="E256" s="5">
        <v>2.48</v>
      </c>
      <c r="F256" s="4">
        <v>3</v>
      </c>
      <c r="G256" s="5">
        <v>3.37</v>
      </c>
      <c r="H256" s="4">
        <v>0</v>
      </c>
    </row>
    <row r="257" spans="1:8" x14ac:dyDescent="0.2">
      <c r="A257" s="2" t="s">
        <v>55</v>
      </c>
      <c r="B257" s="4">
        <v>26</v>
      </c>
      <c r="C257" s="5">
        <v>8.6999999999999993</v>
      </c>
      <c r="D257" s="4">
        <v>17</v>
      </c>
      <c r="E257" s="5">
        <v>8.42</v>
      </c>
      <c r="F257" s="4">
        <v>5</v>
      </c>
      <c r="G257" s="5">
        <v>5.62</v>
      </c>
      <c r="H257" s="4">
        <v>0</v>
      </c>
    </row>
    <row r="258" spans="1:8" x14ac:dyDescent="0.2">
      <c r="A258" s="1" t="s">
        <v>16</v>
      </c>
      <c r="B258" s="4">
        <v>254</v>
      </c>
      <c r="C258" s="5">
        <v>99.99</v>
      </c>
      <c r="D258" s="4">
        <v>181</v>
      </c>
      <c r="E258" s="5">
        <v>99.979999999999976</v>
      </c>
      <c r="F258" s="4">
        <v>64</v>
      </c>
      <c r="G258" s="5">
        <v>100</v>
      </c>
      <c r="H258" s="4">
        <v>3</v>
      </c>
    </row>
    <row r="259" spans="1:8" x14ac:dyDescent="0.2">
      <c r="A259" s="2" t="s">
        <v>41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42</v>
      </c>
      <c r="B260" s="4">
        <v>43</v>
      </c>
      <c r="C260" s="5">
        <v>16.93</v>
      </c>
      <c r="D260" s="4">
        <v>33</v>
      </c>
      <c r="E260" s="5">
        <v>18.23</v>
      </c>
      <c r="F260" s="4">
        <v>10</v>
      </c>
      <c r="G260" s="5">
        <v>15.63</v>
      </c>
      <c r="H260" s="4">
        <v>0</v>
      </c>
    </row>
    <row r="261" spans="1:8" x14ac:dyDescent="0.2">
      <c r="A261" s="2" t="s">
        <v>43</v>
      </c>
      <c r="B261" s="4">
        <v>19</v>
      </c>
      <c r="C261" s="5">
        <v>7.48</v>
      </c>
      <c r="D261" s="4">
        <v>11</v>
      </c>
      <c r="E261" s="5">
        <v>6.08</v>
      </c>
      <c r="F261" s="4">
        <v>8</v>
      </c>
      <c r="G261" s="5">
        <v>12.5</v>
      </c>
      <c r="H261" s="4">
        <v>0</v>
      </c>
    </row>
    <row r="262" spans="1:8" x14ac:dyDescent="0.2">
      <c r="A262" s="2" t="s">
        <v>44</v>
      </c>
      <c r="B262" s="4">
        <v>1</v>
      </c>
      <c r="C262" s="5">
        <v>0.39</v>
      </c>
      <c r="D262" s="4">
        <v>0</v>
      </c>
      <c r="E262" s="5">
        <v>0</v>
      </c>
      <c r="F262" s="4">
        <v>1</v>
      </c>
      <c r="G262" s="5">
        <v>1.56</v>
      </c>
      <c r="H262" s="4">
        <v>0</v>
      </c>
    </row>
    <row r="263" spans="1:8" x14ac:dyDescent="0.2">
      <c r="A263" s="2" t="s">
        <v>45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2">
      <c r="A264" s="2" t="s">
        <v>46</v>
      </c>
      <c r="B264" s="4">
        <v>3</v>
      </c>
      <c r="C264" s="5">
        <v>1.18</v>
      </c>
      <c r="D264" s="4">
        <v>2</v>
      </c>
      <c r="E264" s="5">
        <v>1.1000000000000001</v>
      </c>
      <c r="F264" s="4">
        <v>1</v>
      </c>
      <c r="G264" s="5">
        <v>1.56</v>
      </c>
      <c r="H264" s="4">
        <v>0</v>
      </c>
    </row>
    <row r="265" spans="1:8" x14ac:dyDescent="0.2">
      <c r="A265" s="2" t="s">
        <v>47</v>
      </c>
      <c r="B265" s="4">
        <v>72</v>
      </c>
      <c r="C265" s="5">
        <v>28.35</v>
      </c>
      <c r="D265" s="4">
        <v>50</v>
      </c>
      <c r="E265" s="5">
        <v>27.62</v>
      </c>
      <c r="F265" s="4">
        <v>22</v>
      </c>
      <c r="G265" s="5">
        <v>34.380000000000003</v>
      </c>
      <c r="H265" s="4">
        <v>0</v>
      </c>
    </row>
    <row r="266" spans="1:8" x14ac:dyDescent="0.2">
      <c r="A266" s="2" t="s">
        <v>48</v>
      </c>
      <c r="B266" s="4">
        <v>1</v>
      </c>
      <c r="C266" s="5">
        <v>0.39</v>
      </c>
      <c r="D266" s="4">
        <v>0</v>
      </c>
      <c r="E266" s="5">
        <v>0</v>
      </c>
      <c r="F266" s="4">
        <v>1</v>
      </c>
      <c r="G266" s="5">
        <v>1.56</v>
      </c>
      <c r="H266" s="4">
        <v>0</v>
      </c>
    </row>
    <row r="267" spans="1:8" x14ac:dyDescent="0.2">
      <c r="A267" s="2" t="s">
        <v>49</v>
      </c>
      <c r="B267" s="4">
        <v>1</v>
      </c>
      <c r="C267" s="5">
        <v>0.39</v>
      </c>
      <c r="D267" s="4">
        <v>0</v>
      </c>
      <c r="E267" s="5">
        <v>0</v>
      </c>
      <c r="F267" s="4">
        <v>1</v>
      </c>
      <c r="G267" s="5">
        <v>1.56</v>
      </c>
      <c r="H267" s="4">
        <v>0</v>
      </c>
    </row>
    <row r="268" spans="1:8" x14ac:dyDescent="0.2">
      <c r="A268" s="2" t="s">
        <v>50</v>
      </c>
      <c r="B268" s="4">
        <v>3</v>
      </c>
      <c r="C268" s="5">
        <v>1.18</v>
      </c>
      <c r="D268" s="4">
        <v>3</v>
      </c>
      <c r="E268" s="5">
        <v>1.66</v>
      </c>
      <c r="F268" s="4">
        <v>0</v>
      </c>
      <c r="G268" s="5">
        <v>0</v>
      </c>
      <c r="H268" s="4">
        <v>0</v>
      </c>
    </row>
    <row r="269" spans="1:8" x14ac:dyDescent="0.2">
      <c r="A269" s="2" t="s">
        <v>51</v>
      </c>
      <c r="B269" s="4">
        <v>36</v>
      </c>
      <c r="C269" s="5">
        <v>14.17</v>
      </c>
      <c r="D269" s="4">
        <v>30</v>
      </c>
      <c r="E269" s="5">
        <v>16.57</v>
      </c>
      <c r="F269" s="4">
        <v>4</v>
      </c>
      <c r="G269" s="5">
        <v>6.25</v>
      </c>
      <c r="H269" s="4">
        <v>0</v>
      </c>
    </row>
    <row r="270" spans="1:8" x14ac:dyDescent="0.2">
      <c r="A270" s="2" t="s">
        <v>52</v>
      </c>
      <c r="B270" s="4">
        <v>36</v>
      </c>
      <c r="C270" s="5">
        <v>14.17</v>
      </c>
      <c r="D270" s="4">
        <v>29</v>
      </c>
      <c r="E270" s="5">
        <v>16.02</v>
      </c>
      <c r="F270" s="4">
        <v>5</v>
      </c>
      <c r="G270" s="5">
        <v>7.81</v>
      </c>
      <c r="H270" s="4">
        <v>2</v>
      </c>
    </row>
    <row r="271" spans="1:8" x14ac:dyDescent="0.2">
      <c r="A271" s="2" t="s">
        <v>53</v>
      </c>
      <c r="B271" s="4">
        <v>5</v>
      </c>
      <c r="C271" s="5">
        <v>1.97</v>
      </c>
      <c r="D271" s="4">
        <v>1</v>
      </c>
      <c r="E271" s="5">
        <v>0.55000000000000004</v>
      </c>
      <c r="F271" s="4">
        <v>0</v>
      </c>
      <c r="G271" s="5">
        <v>0</v>
      </c>
      <c r="H271" s="4">
        <v>1</v>
      </c>
    </row>
    <row r="272" spans="1:8" x14ac:dyDescent="0.2">
      <c r="A272" s="2" t="s">
        <v>54</v>
      </c>
      <c r="B272" s="4">
        <v>18</v>
      </c>
      <c r="C272" s="5">
        <v>7.09</v>
      </c>
      <c r="D272" s="4">
        <v>10</v>
      </c>
      <c r="E272" s="5">
        <v>5.52</v>
      </c>
      <c r="F272" s="4">
        <v>7</v>
      </c>
      <c r="G272" s="5">
        <v>10.94</v>
      </c>
      <c r="H272" s="4">
        <v>0</v>
      </c>
    </row>
    <row r="273" spans="1:8" x14ac:dyDescent="0.2">
      <c r="A273" s="2" t="s">
        <v>55</v>
      </c>
      <c r="B273" s="4">
        <v>16</v>
      </c>
      <c r="C273" s="5">
        <v>6.3</v>
      </c>
      <c r="D273" s="4">
        <v>12</v>
      </c>
      <c r="E273" s="5">
        <v>6.63</v>
      </c>
      <c r="F273" s="4">
        <v>4</v>
      </c>
      <c r="G273" s="5">
        <v>6.25</v>
      </c>
      <c r="H273" s="4">
        <v>0</v>
      </c>
    </row>
    <row r="274" spans="1:8" x14ac:dyDescent="0.2">
      <c r="A274" s="1" t="s">
        <v>17</v>
      </c>
      <c r="B274" s="4">
        <v>48</v>
      </c>
      <c r="C274" s="5">
        <v>100</v>
      </c>
      <c r="D274" s="4">
        <v>23</v>
      </c>
      <c r="E274" s="5">
        <v>100.00999999999999</v>
      </c>
      <c r="F274" s="4">
        <v>23</v>
      </c>
      <c r="G274" s="5">
        <v>100.01999999999998</v>
      </c>
      <c r="H274" s="4">
        <v>0</v>
      </c>
    </row>
    <row r="275" spans="1:8" x14ac:dyDescent="0.2">
      <c r="A275" s="2" t="s">
        <v>41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42</v>
      </c>
      <c r="B276" s="4">
        <v>18</v>
      </c>
      <c r="C276" s="5">
        <v>37.5</v>
      </c>
      <c r="D276" s="4">
        <v>8</v>
      </c>
      <c r="E276" s="5">
        <v>34.78</v>
      </c>
      <c r="F276" s="4">
        <v>10</v>
      </c>
      <c r="G276" s="5">
        <v>43.48</v>
      </c>
      <c r="H276" s="4">
        <v>0</v>
      </c>
    </row>
    <row r="277" spans="1:8" x14ac:dyDescent="0.2">
      <c r="A277" s="2" t="s">
        <v>43</v>
      </c>
      <c r="B277" s="4">
        <v>2</v>
      </c>
      <c r="C277" s="5">
        <v>4.17</v>
      </c>
      <c r="D277" s="4">
        <v>1</v>
      </c>
      <c r="E277" s="5">
        <v>4.3499999999999996</v>
      </c>
      <c r="F277" s="4">
        <v>1</v>
      </c>
      <c r="G277" s="5">
        <v>4.3499999999999996</v>
      </c>
      <c r="H277" s="4">
        <v>0</v>
      </c>
    </row>
    <row r="278" spans="1:8" x14ac:dyDescent="0.2">
      <c r="A278" s="2" t="s">
        <v>44</v>
      </c>
      <c r="B278" s="4">
        <v>1</v>
      </c>
      <c r="C278" s="5">
        <v>2.08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45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46</v>
      </c>
      <c r="B280" s="4">
        <v>1</v>
      </c>
      <c r="C280" s="5">
        <v>2.08</v>
      </c>
      <c r="D280" s="4">
        <v>0</v>
      </c>
      <c r="E280" s="5">
        <v>0</v>
      </c>
      <c r="F280" s="4">
        <v>1</v>
      </c>
      <c r="G280" s="5">
        <v>4.3499999999999996</v>
      </c>
      <c r="H280" s="4">
        <v>0</v>
      </c>
    </row>
    <row r="281" spans="1:8" x14ac:dyDescent="0.2">
      <c r="A281" s="2" t="s">
        <v>47</v>
      </c>
      <c r="B281" s="4">
        <v>6</v>
      </c>
      <c r="C281" s="5">
        <v>12.5</v>
      </c>
      <c r="D281" s="4">
        <v>4</v>
      </c>
      <c r="E281" s="5">
        <v>17.39</v>
      </c>
      <c r="F281" s="4">
        <v>2</v>
      </c>
      <c r="G281" s="5">
        <v>8.6999999999999993</v>
      </c>
      <c r="H281" s="4">
        <v>0</v>
      </c>
    </row>
    <row r="282" spans="1:8" x14ac:dyDescent="0.2">
      <c r="A282" s="2" t="s">
        <v>48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49</v>
      </c>
      <c r="B283" s="4">
        <v>0</v>
      </c>
      <c r="C283" s="5">
        <v>0</v>
      </c>
      <c r="D283" s="4">
        <v>0</v>
      </c>
      <c r="E283" s="5">
        <v>0</v>
      </c>
      <c r="F283" s="4">
        <v>0</v>
      </c>
      <c r="G283" s="5">
        <v>0</v>
      </c>
      <c r="H283" s="4">
        <v>0</v>
      </c>
    </row>
    <row r="284" spans="1:8" x14ac:dyDescent="0.2">
      <c r="A284" s="2" t="s">
        <v>50</v>
      </c>
      <c r="B284" s="4">
        <v>1</v>
      </c>
      <c r="C284" s="5">
        <v>2.08</v>
      </c>
      <c r="D284" s="4">
        <v>0</v>
      </c>
      <c r="E284" s="5">
        <v>0</v>
      </c>
      <c r="F284" s="4">
        <v>1</v>
      </c>
      <c r="G284" s="5">
        <v>4.3499999999999996</v>
      </c>
      <c r="H284" s="4">
        <v>0</v>
      </c>
    </row>
    <row r="285" spans="1:8" x14ac:dyDescent="0.2">
      <c r="A285" s="2" t="s">
        <v>51</v>
      </c>
      <c r="B285" s="4">
        <v>6</v>
      </c>
      <c r="C285" s="5">
        <v>12.5</v>
      </c>
      <c r="D285" s="4">
        <v>2</v>
      </c>
      <c r="E285" s="5">
        <v>8.6999999999999993</v>
      </c>
      <c r="F285" s="4">
        <v>4</v>
      </c>
      <c r="G285" s="5">
        <v>17.39</v>
      </c>
      <c r="H285" s="4">
        <v>0</v>
      </c>
    </row>
    <row r="286" spans="1:8" x14ac:dyDescent="0.2">
      <c r="A286" s="2" t="s">
        <v>52</v>
      </c>
      <c r="B286" s="4">
        <v>8</v>
      </c>
      <c r="C286" s="5">
        <v>16.670000000000002</v>
      </c>
      <c r="D286" s="4">
        <v>6</v>
      </c>
      <c r="E286" s="5">
        <v>26.09</v>
      </c>
      <c r="F286" s="4">
        <v>1</v>
      </c>
      <c r="G286" s="5">
        <v>4.3499999999999996</v>
      </c>
      <c r="H286" s="4">
        <v>0</v>
      </c>
    </row>
    <row r="287" spans="1:8" x14ac:dyDescent="0.2">
      <c r="A287" s="2" t="s">
        <v>53</v>
      </c>
      <c r="B287" s="4">
        <v>1</v>
      </c>
      <c r="C287" s="5">
        <v>2.08</v>
      </c>
      <c r="D287" s="4">
        <v>1</v>
      </c>
      <c r="E287" s="5">
        <v>4.3499999999999996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54</v>
      </c>
      <c r="B288" s="4">
        <v>2</v>
      </c>
      <c r="C288" s="5">
        <v>4.17</v>
      </c>
      <c r="D288" s="4">
        <v>0</v>
      </c>
      <c r="E288" s="5">
        <v>0</v>
      </c>
      <c r="F288" s="4">
        <v>2</v>
      </c>
      <c r="G288" s="5">
        <v>8.6999999999999993</v>
      </c>
      <c r="H288" s="4">
        <v>0</v>
      </c>
    </row>
    <row r="289" spans="1:8" x14ac:dyDescent="0.2">
      <c r="A289" s="2" t="s">
        <v>55</v>
      </c>
      <c r="B289" s="4">
        <v>2</v>
      </c>
      <c r="C289" s="5">
        <v>4.17</v>
      </c>
      <c r="D289" s="4">
        <v>1</v>
      </c>
      <c r="E289" s="5">
        <v>4.3499999999999996</v>
      </c>
      <c r="F289" s="4">
        <v>1</v>
      </c>
      <c r="G289" s="5">
        <v>4.3499999999999996</v>
      </c>
      <c r="H289" s="4">
        <v>0</v>
      </c>
    </row>
    <row r="290" spans="1:8" x14ac:dyDescent="0.2">
      <c r="A290" s="1" t="s">
        <v>18</v>
      </c>
      <c r="B290" s="4">
        <v>285</v>
      </c>
      <c r="C290" s="5">
        <v>99.98</v>
      </c>
      <c r="D290" s="4">
        <v>190</v>
      </c>
      <c r="E290" s="5">
        <v>99.999999999999986</v>
      </c>
      <c r="F290" s="4">
        <v>94</v>
      </c>
      <c r="G290" s="5">
        <v>100.01000000000002</v>
      </c>
      <c r="H290" s="4">
        <v>1</v>
      </c>
    </row>
    <row r="291" spans="1:8" x14ac:dyDescent="0.2">
      <c r="A291" s="2" t="s">
        <v>41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42</v>
      </c>
      <c r="B292" s="4">
        <v>42</v>
      </c>
      <c r="C292" s="5">
        <v>14.74</v>
      </c>
      <c r="D292" s="4">
        <v>13</v>
      </c>
      <c r="E292" s="5">
        <v>6.84</v>
      </c>
      <c r="F292" s="4">
        <v>29</v>
      </c>
      <c r="G292" s="5">
        <v>30.85</v>
      </c>
      <c r="H292" s="4">
        <v>0</v>
      </c>
    </row>
    <row r="293" spans="1:8" x14ac:dyDescent="0.2">
      <c r="A293" s="2" t="s">
        <v>43</v>
      </c>
      <c r="B293" s="4">
        <v>13</v>
      </c>
      <c r="C293" s="5">
        <v>4.5599999999999996</v>
      </c>
      <c r="D293" s="4">
        <v>9</v>
      </c>
      <c r="E293" s="5">
        <v>4.74</v>
      </c>
      <c r="F293" s="4">
        <v>4</v>
      </c>
      <c r="G293" s="5">
        <v>4.26</v>
      </c>
      <c r="H293" s="4">
        <v>0</v>
      </c>
    </row>
    <row r="294" spans="1:8" x14ac:dyDescent="0.2">
      <c r="A294" s="2" t="s">
        <v>44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45</v>
      </c>
      <c r="B295" s="4">
        <v>1</v>
      </c>
      <c r="C295" s="5">
        <v>0.35</v>
      </c>
      <c r="D295" s="4">
        <v>0</v>
      </c>
      <c r="E295" s="5">
        <v>0</v>
      </c>
      <c r="F295" s="4">
        <v>1</v>
      </c>
      <c r="G295" s="5">
        <v>1.06</v>
      </c>
      <c r="H295" s="4">
        <v>0</v>
      </c>
    </row>
    <row r="296" spans="1:8" x14ac:dyDescent="0.2">
      <c r="A296" s="2" t="s">
        <v>46</v>
      </c>
      <c r="B296" s="4">
        <v>4</v>
      </c>
      <c r="C296" s="5">
        <v>1.4</v>
      </c>
      <c r="D296" s="4">
        <v>0</v>
      </c>
      <c r="E296" s="5">
        <v>0</v>
      </c>
      <c r="F296" s="4">
        <v>4</v>
      </c>
      <c r="G296" s="5">
        <v>4.26</v>
      </c>
      <c r="H296" s="4">
        <v>0</v>
      </c>
    </row>
    <row r="297" spans="1:8" x14ac:dyDescent="0.2">
      <c r="A297" s="2" t="s">
        <v>47</v>
      </c>
      <c r="B297" s="4">
        <v>85</v>
      </c>
      <c r="C297" s="5">
        <v>29.82</v>
      </c>
      <c r="D297" s="4">
        <v>60</v>
      </c>
      <c r="E297" s="5">
        <v>31.58</v>
      </c>
      <c r="F297" s="4">
        <v>25</v>
      </c>
      <c r="G297" s="5">
        <v>26.6</v>
      </c>
      <c r="H297" s="4">
        <v>0</v>
      </c>
    </row>
    <row r="298" spans="1:8" x14ac:dyDescent="0.2">
      <c r="A298" s="2" t="s">
        <v>48</v>
      </c>
      <c r="B298" s="4">
        <v>1</v>
      </c>
      <c r="C298" s="5">
        <v>0.35</v>
      </c>
      <c r="D298" s="4">
        <v>0</v>
      </c>
      <c r="E298" s="5">
        <v>0</v>
      </c>
      <c r="F298" s="4">
        <v>1</v>
      </c>
      <c r="G298" s="5">
        <v>1.06</v>
      </c>
      <c r="H298" s="4">
        <v>0</v>
      </c>
    </row>
    <row r="299" spans="1:8" x14ac:dyDescent="0.2">
      <c r="A299" s="2" t="s">
        <v>49</v>
      </c>
      <c r="B299" s="4">
        <v>15</v>
      </c>
      <c r="C299" s="5">
        <v>5.26</v>
      </c>
      <c r="D299" s="4">
        <v>8</v>
      </c>
      <c r="E299" s="5">
        <v>4.21</v>
      </c>
      <c r="F299" s="4">
        <v>7</v>
      </c>
      <c r="G299" s="5">
        <v>7.45</v>
      </c>
      <c r="H299" s="4">
        <v>0</v>
      </c>
    </row>
    <row r="300" spans="1:8" x14ac:dyDescent="0.2">
      <c r="A300" s="2" t="s">
        <v>50</v>
      </c>
      <c r="B300" s="4">
        <v>2</v>
      </c>
      <c r="C300" s="5">
        <v>0.7</v>
      </c>
      <c r="D300" s="4">
        <v>2</v>
      </c>
      <c r="E300" s="5">
        <v>1.05</v>
      </c>
      <c r="F300" s="4">
        <v>0</v>
      </c>
      <c r="G300" s="5">
        <v>0</v>
      </c>
      <c r="H300" s="4">
        <v>0</v>
      </c>
    </row>
    <row r="301" spans="1:8" x14ac:dyDescent="0.2">
      <c r="A301" s="2" t="s">
        <v>51</v>
      </c>
      <c r="B301" s="4">
        <v>28</v>
      </c>
      <c r="C301" s="5">
        <v>9.82</v>
      </c>
      <c r="D301" s="4">
        <v>24</v>
      </c>
      <c r="E301" s="5">
        <v>12.63</v>
      </c>
      <c r="F301" s="4">
        <v>4</v>
      </c>
      <c r="G301" s="5">
        <v>4.26</v>
      </c>
      <c r="H301" s="4">
        <v>0</v>
      </c>
    </row>
    <row r="302" spans="1:8" x14ac:dyDescent="0.2">
      <c r="A302" s="2" t="s">
        <v>52</v>
      </c>
      <c r="B302" s="4">
        <v>56</v>
      </c>
      <c r="C302" s="5">
        <v>19.649999999999999</v>
      </c>
      <c r="D302" s="4">
        <v>52</v>
      </c>
      <c r="E302" s="5">
        <v>27.37</v>
      </c>
      <c r="F302" s="4">
        <v>4</v>
      </c>
      <c r="G302" s="5">
        <v>4.26</v>
      </c>
      <c r="H302" s="4">
        <v>0</v>
      </c>
    </row>
    <row r="303" spans="1:8" x14ac:dyDescent="0.2">
      <c r="A303" s="2" t="s">
        <v>53</v>
      </c>
      <c r="B303" s="4">
        <v>8</v>
      </c>
      <c r="C303" s="5">
        <v>2.81</v>
      </c>
      <c r="D303" s="4">
        <v>6</v>
      </c>
      <c r="E303" s="5">
        <v>3.16</v>
      </c>
      <c r="F303" s="4">
        <v>1</v>
      </c>
      <c r="G303" s="5">
        <v>1.06</v>
      </c>
      <c r="H303" s="4">
        <v>1</v>
      </c>
    </row>
    <row r="304" spans="1:8" x14ac:dyDescent="0.2">
      <c r="A304" s="2" t="s">
        <v>54</v>
      </c>
      <c r="B304" s="4">
        <v>16</v>
      </c>
      <c r="C304" s="5">
        <v>5.61</v>
      </c>
      <c r="D304" s="4">
        <v>8</v>
      </c>
      <c r="E304" s="5">
        <v>4.21</v>
      </c>
      <c r="F304" s="4">
        <v>8</v>
      </c>
      <c r="G304" s="5">
        <v>8.51</v>
      </c>
      <c r="H304" s="4">
        <v>0</v>
      </c>
    </row>
    <row r="305" spans="1:8" x14ac:dyDescent="0.2">
      <c r="A305" s="2" t="s">
        <v>55</v>
      </c>
      <c r="B305" s="4">
        <v>14</v>
      </c>
      <c r="C305" s="5">
        <v>4.91</v>
      </c>
      <c r="D305" s="4">
        <v>8</v>
      </c>
      <c r="E305" s="5">
        <v>4.21</v>
      </c>
      <c r="F305" s="4">
        <v>6</v>
      </c>
      <c r="G305" s="5">
        <v>6.38</v>
      </c>
      <c r="H305" s="4">
        <v>0</v>
      </c>
    </row>
    <row r="306" spans="1:8" x14ac:dyDescent="0.2">
      <c r="A306" s="1" t="s">
        <v>19</v>
      </c>
      <c r="B306" s="4">
        <v>209</v>
      </c>
      <c r="C306" s="5">
        <v>100</v>
      </c>
      <c r="D306" s="4">
        <v>159</v>
      </c>
      <c r="E306" s="5">
        <v>99.989999999999981</v>
      </c>
      <c r="F306" s="4">
        <v>48</v>
      </c>
      <c r="G306" s="5">
        <v>100</v>
      </c>
      <c r="H306" s="4">
        <v>1</v>
      </c>
    </row>
    <row r="307" spans="1:8" x14ac:dyDescent="0.2">
      <c r="A307" s="2" t="s">
        <v>41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42</v>
      </c>
      <c r="B308" s="4">
        <v>32</v>
      </c>
      <c r="C308" s="5">
        <v>15.31</v>
      </c>
      <c r="D308" s="4">
        <v>18</v>
      </c>
      <c r="E308" s="5">
        <v>11.32</v>
      </c>
      <c r="F308" s="4">
        <v>14</v>
      </c>
      <c r="G308" s="5">
        <v>29.17</v>
      </c>
      <c r="H308" s="4">
        <v>0</v>
      </c>
    </row>
    <row r="309" spans="1:8" x14ac:dyDescent="0.2">
      <c r="A309" s="2" t="s">
        <v>43</v>
      </c>
      <c r="B309" s="4">
        <v>11</v>
      </c>
      <c r="C309" s="5">
        <v>5.26</v>
      </c>
      <c r="D309" s="4">
        <v>6</v>
      </c>
      <c r="E309" s="5">
        <v>3.77</v>
      </c>
      <c r="F309" s="4">
        <v>5</v>
      </c>
      <c r="G309" s="5">
        <v>10.42</v>
      </c>
      <c r="H309" s="4">
        <v>0</v>
      </c>
    </row>
    <row r="310" spans="1:8" x14ac:dyDescent="0.2">
      <c r="A310" s="2" t="s">
        <v>44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45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2">
      <c r="A312" s="2" t="s">
        <v>46</v>
      </c>
      <c r="B312" s="4">
        <v>0</v>
      </c>
      <c r="C312" s="5">
        <v>0</v>
      </c>
      <c r="D312" s="4">
        <v>0</v>
      </c>
      <c r="E312" s="5">
        <v>0</v>
      </c>
      <c r="F312" s="4">
        <v>0</v>
      </c>
      <c r="G312" s="5">
        <v>0</v>
      </c>
      <c r="H312" s="4">
        <v>0</v>
      </c>
    </row>
    <row r="313" spans="1:8" x14ac:dyDescent="0.2">
      <c r="A313" s="2" t="s">
        <v>47</v>
      </c>
      <c r="B313" s="4">
        <v>62</v>
      </c>
      <c r="C313" s="5">
        <v>29.67</v>
      </c>
      <c r="D313" s="4">
        <v>47</v>
      </c>
      <c r="E313" s="5">
        <v>29.56</v>
      </c>
      <c r="F313" s="4">
        <v>15</v>
      </c>
      <c r="G313" s="5">
        <v>31.25</v>
      </c>
      <c r="H313" s="4">
        <v>0</v>
      </c>
    </row>
    <row r="314" spans="1:8" x14ac:dyDescent="0.2">
      <c r="A314" s="2" t="s">
        <v>48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49</v>
      </c>
      <c r="B315" s="4">
        <v>6</v>
      </c>
      <c r="C315" s="5">
        <v>2.87</v>
      </c>
      <c r="D315" s="4">
        <v>5</v>
      </c>
      <c r="E315" s="5">
        <v>3.14</v>
      </c>
      <c r="F315" s="4">
        <v>1</v>
      </c>
      <c r="G315" s="5">
        <v>2.08</v>
      </c>
      <c r="H315" s="4">
        <v>0</v>
      </c>
    </row>
    <row r="316" spans="1:8" x14ac:dyDescent="0.2">
      <c r="A316" s="2" t="s">
        <v>50</v>
      </c>
      <c r="B316" s="4">
        <v>2</v>
      </c>
      <c r="C316" s="5">
        <v>0.96</v>
      </c>
      <c r="D316" s="4">
        <v>2</v>
      </c>
      <c r="E316" s="5">
        <v>1.26</v>
      </c>
      <c r="F316" s="4">
        <v>0</v>
      </c>
      <c r="G316" s="5">
        <v>0</v>
      </c>
      <c r="H316" s="4">
        <v>0</v>
      </c>
    </row>
    <row r="317" spans="1:8" x14ac:dyDescent="0.2">
      <c r="A317" s="2" t="s">
        <v>51</v>
      </c>
      <c r="B317" s="4">
        <v>32</v>
      </c>
      <c r="C317" s="5">
        <v>15.31</v>
      </c>
      <c r="D317" s="4">
        <v>29</v>
      </c>
      <c r="E317" s="5">
        <v>18.239999999999998</v>
      </c>
      <c r="F317" s="4">
        <v>3</v>
      </c>
      <c r="G317" s="5">
        <v>6.25</v>
      </c>
      <c r="H317" s="4">
        <v>0</v>
      </c>
    </row>
    <row r="318" spans="1:8" x14ac:dyDescent="0.2">
      <c r="A318" s="2" t="s">
        <v>52</v>
      </c>
      <c r="B318" s="4">
        <v>40</v>
      </c>
      <c r="C318" s="5">
        <v>19.14</v>
      </c>
      <c r="D318" s="4">
        <v>34</v>
      </c>
      <c r="E318" s="5">
        <v>21.38</v>
      </c>
      <c r="F318" s="4">
        <v>4</v>
      </c>
      <c r="G318" s="5">
        <v>8.33</v>
      </c>
      <c r="H318" s="4">
        <v>1</v>
      </c>
    </row>
    <row r="319" spans="1:8" x14ac:dyDescent="0.2">
      <c r="A319" s="2" t="s">
        <v>53</v>
      </c>
      <c r="B319" s="4">
        <v>5</v>
      </c>
      <c r="C319" s="5">
        <v>2.39</v>
      </c>
      <c r="D319" s="4">
        <v>4</v>
      </c>
      <c r="E319" s="5">
        <v>2.52</v>
      </c>
      <c r="F319" s="4">
        <v>1</v>
      </c>
      <c r="G319" s="5">
        <v>2.08</v>
      </c>
      <c r="H319" s="4">
        <v>0</v>
      </c>
    </row>
    <row r="320" spans="1:8" x14ac:dyDescent="0.2">
      <c r="A320" s="2" t="s">
        <v>54</v>
      </c>
      <c r="B320" s="4">
        <v>8</v>
      </c>
      <c r="C320" s="5">
        <v>3.83</v>
      </c>
      <c r="D320" s="4">
        <v>5</v>
      </c>
      <c r="E320" s="5">
        <v>3.14</v>
      </c>
      <c r="F320" s="4">
        <v>3</v>
      </c>
      <c r="G320" s="5">
        <v>6.25</v>
      </c>
      <c r="H320" s="4">
        <v>0</v>
      </c>
    </row>
    <row r="321" spans="1:8" x14ac:dyDescent="0.2">
      <c r="A321" s="2" t="s">
        <v>55</v>
      </c>
      <c r="B321" s="4">
        <v>11</v>
      </c>
      <c r="C321" s="5">
        <v>5.26</v>
      </c>
      <c r="D321" s="4">
        <v>9</v>
      </c>
      <c r="E321" s="5">
        <v>5.66</v>
      </c>
      <c r="F321" s="4">
        <v>2</v>
      </c>
      <c r="G321" s="5">
        <v>4.17</v>
      </c>
      <c r="H321" s="4">
        <v>0</v>
      </c>
    </row>
    <row r="322" spans="1:8" x14ac:dyDescent="0.2">
      <c r="A322" s="1" t="s">
        <v>20</v>
      </c>
      <c r="B322" s="4">
        <v>133</v>
      </c>
      <c r="C322" s="5">
        <v>100.01</v>
      </c>
      <c r="D322" s="4">
        <v>78</v>
      </c>
      <c r="E322" s="5">
        <v>99.99</v>
      </c>
      <c r="F322" s="4">
        <v>50</v>
      </c>
      <c r="G322" s="5">
        <v>100</v>
      </c>
      <c r="H322" s="4">
        <v>2</v>
      </c>
    </row>
    <row r="323" spans="1:8" x14ac:dyDescent="0.2">
      <c r="A323" s="2" t="s">
        <v>41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42</v>
      </c>
      <c r="B324" s="4">
        <v>20</v>
      </c>
      <c r="C324" s="5">
        <v>15.04</v>
      </c>
      <c r="D324" s="4">
        <v>12</v>
      </c>
      <c r="E324" s="5">
        <v>15.38</v>
      </c>
      <c r="F324" s="4">
        <v>8</v>
      </c>
      <c r="G324" s="5">
        <v>16</v>
      </c>
      <c r="H324" s="4">
        <v>0</v>
      </c>
    </row>
    <row r="325" spans="1:8" x14ac:dyDescent="0.2">
      <c r="A325" s="2" t="s">
        <v>43</v>
      </c>
      <c r="B325" s="4">
        <v>21</v>
      </c>
      <c r="C325" s="5">
        <v>15.79</v>
      </c>
      <c r="D325" s="4">
        <v>3</v>
      </c>
      <c r="E325" s="5">
        <v>3.85</v>
      </c>
      <c r="F325" s="4">
        <v>17</v>
      </c>
      <c r="G325" s="5">
        <v>34</v>
      </c>
      <c r="H325" s="4">
        <v>1</v>
      </c>
    </row>
    <row r="326" spans="1:8" x14ac:dyDescent="0.2">
      <c r="A326" s="2" t="s">
        <v>44</v>
      </c>
      <c r="B326" s="4">
        <v>1</v>
      </c>
      <c r="C326" s="5">
        <v>0.75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45</v>
      </c>
      <c r="B327" s="4">
        <v>1</v>
      </c>
      <c r="C327" s="5">
        <v>0.75</v>
      </c>
      <c r="D327" s="4">
        <v>0</v>
      </c>
      <c r="E327" s="5">
        <v>0</v>
      </c>
      <c r="F327" s="4">
        <v>1</v>
      </c>
      <c r="G327" s="5">
        <v>2</v>
      </c>
      <c r="H327" s="4">
        <v>0</v>
      </c>
    </row>
    <row r="328" spans="1:8" x14ac:dyDescent="0.2">
      <c r="A328" s="2" t="s">
        <v>46</v>
      </c>
      <c r="B328" s="4">
        <v>0</v>
      </c>
      <c r="C328" s="5">
        <v>0</v>
      </c>
      <c r="D328" s="4">
        <v>0</v>
      </c>
      <c r="E328" s="5">
        <v>0</v>
      </c>
      <c r="F328" s="4">
        <v>0</v>
      </c>
      <c r="G328" s="5">
        <v>0</v>
      </c>
      <c r="H328" s="4">
        <v>0</v>
      </c>
    </row>
    <row r="329" spans="1:8" x14ac:dyDescent="0.2">
      <c r="A329" s="2" t="s">
        <v>47</v>
      </c>
      <c r="B329" s="4">
        <v>21</v>
      </c>
      <c r="C329" s="5">
        <v>15.79</v>
      </c>
      <c r="D329" s="4">
        <v>17</v>
      </c>
      <c r="E329" s="5">
        <v>21.79</v>
      </c>
      <c r="F329" s="4">
        <v>4</v>
      </c>
      <c r="G329" s="5">
        <v>8</v>
      </c>
      <c r="H329" s="4">
        <v>0</v>
      </c>
    </row>
    <row r="330" spans="1:8" x14ac:dyDescent="0.2">
      <c r="A330" s="2" t="s">
        <v>48</v>
      </c>
      <c r="B330" s="4">
        <v>1</v>
      </c>
      <c r="C330" s="5">
        <v>0.75</v>
      </c>
      <c r="D330" s="4">
        <v>0</v>
      </c>
      <c r="E330" s="5">
        <v>0</v>
      </c>
      <c r="F330" s="4">
        <v>1</v>
      </c>
      <c r="G330" s="5">
        <v>2</v>
      </c>
      <c r="H330" s="4">
        <v>0</v>
      </c>
    </row>
    <row r="331" spans="1:8" x14ac:dyDescent="0.2">
      <c r="A331" s="2" t="s">
        <v>49</v>
      </c>
      <c r="B331" s="4">
        <v>9</v>
      </c>
      <c r="C331" s="5">
        <v>6.77</v>
      </c>
      <c r="D331" s="4">
        <v>1</v>
      </c>
      <c r="E331" s="5">
        <v>1.28</v>
      </c>
      <c r="F331" s="4">
        <v>7</v>
      </c>
      <c r="G331" s="5">
        <v>14</v>
      </c>
      <c r="H331" s="4">
        <v>0</v>
      </c>
    </row>
    <row r="332" spans="1:8" x14ac:dyDescent="0.2">
      <c r="A332" s="2" t="s">
        <v>50</v>
      </c>
      <c r="B332" s="4">
        <v>3</v>
      </c>
      <c r="C332" s="5">
        <v>2.2599999999999998</v>
      </c>
      <c r="D332" s="4">
        <v>3</v>
      </c>
      <c r="E332" s="5">
        <v>3.85</v>
      </c>
      <c r="F332" s="4">
        <v>0</v>
      </c>
      <c r="G332" s="5">
        <v>0</v>
      </c>
      <c r="H332" s="4">
        <v>0</v>
      </c>
    </row>
    <row r="333" spans="1:8" x14ac:dyDescent="0.2">
      <c r="A333" s="2" t="s">
        <v>51</v>
      </c>
      <c r="B333" s="4">
        <v>22</v>
      </c>
      <c r="C333" s="5">
        <v>16.54</v>
      </c>
      <c r="D333" s="4">
        <v>17</v>
      </c>
      <c r="E333" s="5">
        <v>21.79</v>
      </c>
      <c r="F333" s="4">
        <v>4</v>
      </c>
      <c r="G333" s="5">
        <v>8</v>
      </c>
      <c r="H333" s="4">
        <v>0</v>
      </c>
    </row>
    <row r="334" spans="1:8" x14ac:dyDescent="0.2">
      <c r="A334" s="2" t="s">
        <v>52</v>
      </c>
      <c r="B334" s="4">
        <v>19</v>
      </c>
      <c r="C334" s="5">
        <v>14.29</v>
      </c>
      <c r="D334" s="4">
        <v>18</v>
      </c>
      <c r="E334" s="5">
        <v>23.08</v>
      </c>
      <c r="F334" s="4">
        <v>1</v>
      </c>
      <c r="G334" s="5">
        <v>2</v>
      </c>
      <c r="H334" s="4">
        <v>0</v>
      </c>
    </row>
    <row r="335" spans="1:8" x14ac:dyDescent="0.2">
      <c r="A335" s="2" t="s">
        <v>53</v>
      </c>
      <c r="B335" s="4">
        <v>4</v>
      </c>
      <c r="C335" s="5">
        <v>3.01</v>
      </c>
      <c r="D335" s="4">
        <v>2</v>
      </c>
      <c r="E335" s="5">
        <v>2.56</v>
      </c>
      <c r="F335" s="4">
        <v>2</v>
      </c>
      <c r="G335" s="5">
        <v>4</v>
      </c>
      <c r="H335" s="4">
        <v>0</v>
      </c>
    </row>
    <row r="336" spans="1:8" x14ac:dyDescent="0.2">
      <c r="A336" s="2" t="s">
        <v>54</v>
      </c>
      <c r="B336" s="4">
        <v>5</v>
      </c>
      <c r="C336" s="5">
        <v>3.76</v>
      </c>
      <c r="D336" s="4">
        <v>2</v>
      </c>
      <c r="E336" s="5">
        <v>2.56</v>
      </c>
      <c r="F336" s="4">
        <v>3</v>
      </c>
      <c r="G336" s="5">
        <v>6</v>
      </c>
      <c r="H336" s="4">
        <v>0</v>
      </c>
    </row>
    <row r="337" spans="1:8" x14ac:dyDescent="0.2">
      <c r="A337" s="2" t="s">
        <v>55</v>
      </c>
      <c r="B337" s="4">
        <v>6</v>
      </c>
      <c r="C337" s="5">
        <v>4.51</v>
      </c>
      <c r="D337" s="4">
        <v>3</v>
      </c>
      <c r="E337" s="5">
        <v>3.85</v>
      </c>
      <c r="F337" s="4">
        <v>2</v>
      </c>
      <c r="G337" s="5">
        <v>4</v>
      </c>
      <c r="H337" s="4">
        <v>1</v>
      </c>
    </row>
    <row r="338" spans="1:8" x14ac:dyDescent="0.2">
      <c r="A338" s="1" t="s">
        <v>21</v>
      </c>
      <c r="B338" s="4">
        <v>333</v>
      </c>
      <c r="C338" s="5">
        <v>99.990000000000009</v>
      </c>
      <c r="D338" s="4">
        <v>249</v>
      </c>
      <c r="E338" s="5">
        <v>100</v>
      </c>
      <c r="F338" s="4">
        <v>83</v>
      </c>
      <c r="G338" s="5">
        <v>99.97</v>
      </c>
      <c r="H338" s="4">
        <v>0</v>
      </c>
    </row>
    <row r="339" spans="1:8" x14ac:dyDescent="0.2">
      <c r="A339" s="2" t="s">
        <v>41</v>
      </c>
      <c r="B339" s="4">
        <v>1</v>
      </c>
      <c r="C339" s="5">
        <v>0.3</v>
      </c>
      <c r="D339" s="4">
        <v>0</v>
      </c>
      <c r="E339" s="5">
        <v>0</v>
      </c>
      <c r="F339" s="4">
        <v>1</v>
      </c>
      <c r="G339" s="5">
        <v>1.2</v>
      </c>
      <c r="H339" s="4">
        <v>0</v>
      </c>
    </row>
    <row r="340" spans="1:8" x14ac:dyDescent="0.2">
      <c r="A340" s="2" t="s">
        <v>42</v>
      </c>
      <c r="B340" s="4">
        <v>47</v>
      </c>
      <c r="C340" s="5">
        <v>14.11</v>
      </c>
      <c r="D340" s="4">
        <v>25</v>
      </c>
      <c r="E340" s="5">
        <v>10.039999999999999</v>
      </c>
      <c r="F340" s="4">
        <v>22</v>
      </c>
      <c r="G340" s="5">
        <v>26.51</v>
      </c>
      <c r="H340" s="4">
        <v>0</v>
      </c>
    </row>
    <row r="341" spans="1:8" x14ac:dyDescent="0.2">
      <c r="A341" s="2" t="s">
        <v>43</v>
      </c>
      <c r="B341" s="4">
        <v>19</v>
      </c>
      <c r="C341" s="5">
        <v>5.71</v>
      </c>
      <c r="D341" s="4">
        <v>12</v>
      </c>
      <c r="E341" s="5">
        <v>4.82</v>
      </c>
      <c r="F341" s="4">
        <v>7</v>
      </c>
      <c r="G341" s="5">
        <v>8.43</v>
      </c>
      <c r="H341" s="4">
        <v>0</v>
      </c>
    </row>
    <row r="342" spans="1:8" x14ac:dyDescent="0.2">
      <c r="A342" s="2" t="s">
        <v>44</v>
      </c>
      <c r="B342" s="4">
        <v>2</v>
      </c>
      <c r="C342" s="5">
        <v>0.6</v>
      </c>
      <c r="D342" s="4">
        <v>0</v>
      </c>
      <c r="E342" s="5">
        <v>0</v>
      </c>
      <c r="F342" s="4">
        <v>2</v>
      </c>
      <c r="G342" s="5">
        <v>2.41</v>
      </c>
      <c r="H342" s="4">
        <v>0</v>
      </c>
    </row>
    <row r="343" spans="1:8" x14ac:dyDescent="0.2">
      <c r="A343" s="2" t="s">
        <v>45</v>
      </c>
      <c r="B343" s="4">
        <v>1</v>
      </c>
      <c r="C343" s="5">
        <v>0.3</v>
      </c>
      <c r="D343" s="4">
        <v>0</v>
      </c>
      <c r="E343" s="5">
        <v>0</v>
      </c>
      <c r="F343" s="4">
        <v>1</v>
      </c>
      <c r="G343" s="5">
        <v>1.2</v>
      </c>
      <c r="H343" s="4">
        <v>0</v>
      </c>
    </row>
    <row r="344" spans="1:8" x14ac:dyDescent="0.2">
      <c r="A344" s="2" t="s">
        <v>46</v>
      </c>
      <c r="B344" s="4">
        <v>4</v>
      </c>
      <c r="C344" s="5">
        <v>1.2</v>
      </c>
      <c r="D344" s="4">
        <v>2</v>
      </c>
      <c r="E344" s="5">
        <v>0.8</v>
      </c>
      <c r="F344" s="4">
        <v>2</v>
      </c>
      <c r="G344" s="5">
        <v>2.41</v>
      </c>
      <c r="H344" s="4">
        <v>0</v>
      </c>
    </row>
    <row r="345" spans="1:8" x14ac:dyDescent="0.2">
      <c r="A345" s="2" t="s">
        <v>47</v>
      </c>
      <c r="B345" s="4">
        <v>97</v>
      </c>
      <c r="C345" s="5">
        <v>29.13</v>
      </c>
      <c r="D345" s="4">
        <v>65</v>
      </c>
      <c r="E345" s="5">
        <v>26.1</v>
      </c>
      <c r="F345" s="4">
        <v>32</v>
      </c>
      <c r="G345" s="5">
        <v>38.549999999999997</v>
      </c>
      <c r="H345" s="4">
        <v>0</v>
      </c>
    </row>
    <row r="346" spans="1:8" x14ac:dyDescent="0.2">
      <c r="A346" s="2" t="s">
        <v>48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49</v>
      </c>
      <c r="B347" s="4">
        <v>21</v>
      </c>
      <c r="C347" s="5">
        <v>6.31</v>
      </c>
      <c r="D347" s="4">
        <v>15</v>
      </c>
      <c r="E347" s="5">
        <v>6.02</v>
      </c>
      <c r="F347" s="4">
        <v>6</v>
      </c>
      <c r="G347" s="5">
        <v>7.23</v>
      </c>
      <c r="H347" s="4">
        <v>0</v>
      </c>
    </row>
    <row r="348" spans="1:8" x14ac:dyDescent="0.2">
      <c r="A348" s="2" t="s">
        <v>50</v>
      </c>
      <c r="B348" s="4">
        <v>5</v>
      </c>
      <c r="C348" s="5">
        <v>1.5</v>
      </c>
      <c r="D348" s="4">
        <v>5</v>
      </c>
      <c r="E348" s="5">
        <v>2.0099999999999998</v>
      </c>
      <c r="F348" s="4">
        <v>0</v>
      </c>
      <c r="G348" s="5">
        <v>0</v>
      </c>
      <c r="H348" s="4">
        <v>0</v>
      </c>
    </row>
    <row r="349" spans="1:8" x14ac:dyDescent="0.2">
      <c r="A349" s="2" t="s">
        <v>51</v>
      </c>
      <c r="B349" s="4">
        <v>43</v>
      </c>
      <c r="C349" s="5">
        <v>12.91</v>
      </c>
      <c r="D349" s="4">
        <v>41</v>
      </c>
      <c r="E349" s="5">
        <v>16.47</v>
      </c>
      <c r="F349" s="4">
        <v>2</v>
      </c>
      <c r="G349" s="5">
        <v>2.41</v>
      </c>
      <c r="H349" s="4">
        <v>0</v>
      </c>
    </row>
    <row r="350" spans="1:8" x14ac:dyDescent="0.2">
      <c r="A350" s="2" t="s">
        <v>52</v>
      </c>
      <c r="B350" s="4">
        <v>58</v>
      </c>
      <c r="C350" s="5">
        <v>17.420000000000002</v>
      </c>
      <c r="D350" s="4">
        <v>55</v>
      </c>
      <c r="E350" s="5">
        <v>22.09</v>
      </c>
      <c r="F350" s="4">
        <v>3</v>
      </c>
      <c r="G350" s="5">
        <v>3.61</v>
      </c>
      <c r="H350" s="4">
        <v>0</v>
      </c>
    </row>
    <row r="351" spans="1:8" x14ac:dyDescent="0.2">
      <c r="A351" s="2" t="s">
        <v>53</v>
      </c>
      <c r="B351" s="4">
        <v>7</v>
      </c>
      <c r="C351" s="5">
        <v>2.1</v>
      </c>
      <c r="D351" s="4">
        <v>5</v>
      </c>
      <c r="E351" s="5">
        <v>2.0099999999999998</v>
      </c>
      <c r="F351" s="4">
        <v>1</v>
      </c>
      <c r="G351" s="5">
        <v>1.2</v>
      </c>
      <c r="H351" s="4">
        <v>0</v>
      </c>
    </row>
    <row r="352" spans="1:8" x14ac:dyDescent="0.2">
      <c r="A352" s="2" t="s">
        <v>54</v>
      </c>
      <c r="B352" s="4">
        <v>13</v>
      </c>
      <c r="C352" s="5">
        <v>3.9</v>
      </c>
      <c r="D352" s="4">
        <v>10</v>
      </c>
      <c r="E352" s="5">
        <v>4.0199999999999996</v>
      </c>
      <c r="F352" s="4">
        <v>3</v>
      </c>
      <c r="G352" s="5">
        <v>3.61</v>
      </c>
      <c r="H352" s="4">
        <v>0</v>
      </c>
    </row>
    <row r="353" spans="1:8" x14ac:dyDescent="0.2">
      <c r="A353" s="2" t="s">
        <v>55</v>
      </c>
      <c r="B353" s="4">
        <v>15</v>
      </c>
      <c r="C353" s="5">
        <v>4.5</v>
      </c>
      <c r="D353" s="4">
        <v>14</v>
      </c>
      <c r="E353" s="5">
        <v>5.62</v>
      </c>
      <c r="F353" s="4">
        <v>1</v>
      </c>
      <c r="G353" s="5">
        <v>1.2</v>
      </c>
      <c r="H353" s="4">
        <v>0</v>
      </c>
    </row>
    <row r="354" spans="1:8" x14ac:dyDescent="0.2">
      <c r="A354" s="1" t="s">
        <v>22</v>
      </c>
      <c r="B354" s="4">
        <v>256</v>
      </c>
      <c r="C354" s="5">
        <v>100.00000000000001</v>
      </c>
      <c r="D354" s="4">
        <v>200</v>
      </c>
      <c r="E354" s="5">
        <v>100</v>
      </c>
      <c r="F354" s="4">
        <v>54</v>
      </c>
      <c r="G354" s="5">
        <v>99.990000000000009</v>
      </c>
      <c r="H354" s="4">
        <v>0</v>
      </c>
    </row>
    <row r="355" spans="1:8" x14ac:dyDescent="0.2">
      <c r="A355" s="2" t="s">
        <v>41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42</v>
      </c>
      <c r="B356" s="4">
        <v>54</v>
      </c>
      <c r="C356" s="5">
        <v>21.09</v>
      </c>
      <c r="D356" s="4">
        <v>39</v>
      </c>
      <c r="E356" s="5">
        <v>19.5</v>
      </c>
      <c r="F356" s="4">
        <v>15</v>
      </c>
      <c r="G356" s="5">
        <v>27.78</v>
      </c>
      <c r="H356" s="4">
        <v>0</v>
      </c>
    </row>
    <row r="357" spans="1:8" x14ac:dyDescent="0.2">
      <c r="A357" s="2" t="s">
        <v>43</v>
      </c>
      <c r="B357" s="4">
        <v>16</v>
      </c>
      <c r="C357" s="5">
        <v>6.25</v>
      </c>
      <c r="D357" s="4">
        <v>9</v>
      </c>
      <c r="E357" s="5">
        <v>4.5</v>
      </c>
      <c r="F357" s="4">
        <v>7</v>
      </c>
      <c r="G357" s="5">
        <v>12.96</v>
      </c>
      <c r="H357" s="4">
        <v>0</v>
      </c>
    </row>
    <row r="358" spans="1:8" x14ac:dyDescent="0.2">
      <c r="A358" s="2" t="s">
        <v>44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2">
      <c r="A359" s="2" t="s">
        <v>45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2">
      <c r="A360" s="2" t="s">
        <v>46</v>
      </c>
      <c r="B360" s="4">
        <v>1</v>
      </c>
      <c r="C360" s="5">
        <v>0.39</v>
      </c>
      <c r="D360" s="4">
        <v>0</v>
      </c>
      <c r="E360" s="5">
        <v>0</v>
      </c>
      <c r="F360" s="4">
        <v>1</v>
      </c>
      <c r="G360" s="5">
        <v>1.85</v>
      </c>
      <c r="H360" s="4">
        <v>0</v>
      </c>
    </row>
    <row r="361" spans="1:8" x14ac:dyDescent="0.2">
      <c r="A361" s="2" t="s">
        <v>47</v>
      </c>
      <c r="B361" s="4">
        <v>59</v>
      </c>
      <c r="C361" s="5">
        <v>23.05</v>
      </c>
      <c r="D361" s="4">
        <v>48</v>
      </c>
      <c r="E361" s="5">
        <v>24</v>
      </c>
      <c r="F361" s="4">
        <v>11</v>
      </c>
      <c r="G361" s="5">
        <v>20.37</v>
      </c>
      <c r="H361" s="4">
        <v>0</v>
      </c>
    </row>
    <row r="362" spans="1:8" x14ac:dyDescent="0.2">
      <c r="A362" s="2" t="s">
        <v>48</v>
      </c>
      <c r="B362" s="4">
        <v>2</v>
      </c>
      <c r="C362" s="5">
        <v>0.78</v>
      </c>
      <c r="D362" s="4">
        <v>1</v>
      </c>
      <c r="E362" s="5">
        <v>0.5</v>
      </c>
      <c r="F362" s="4">
        <v>1</v>
      </c>
      <c r="G362" s="5">
        <v>1.85</v>
      </c>
      <c r="H362" s="4">
        <v>0</v>
      </c>
    </row>
    <row r="363" spans="1:8" x14ac:dyDescent="0.2">
      <c r="A363" s="2" t="s">
        <v>49</v>
      </c>
      <c r="B363" s="4">
        <v>10</v>
      </c>
      <c r="C363" s="5">
        <v>3.91</v>
      </c>
      <c r="D363" s="4">
        <v>7</v>
      </c>
      <c r="E363" s="5">
        <v>3.5</v>
      </c>
      <c r="F363" s="4">
        <v>3</v>
      </c>
      <c r="G363" s="5">
        <v>5.56</v>
      </c>
      <c r="H363" s="4">
        <v>0</v>
      </c>
    </row>
    <row r="364" spans="1:8" x14ac:dyDescent="0.2">
      <c r="A364" s="2" t="s">
        <v>50</v>
      </c>
      <c r="B364" s="4">
        <v>9</v>
      </c>
      <c r="C364" s="5">
        <v>3.52</v>
      </c>
      <c r="D364" s="4">
        <v>8</v>
      </c>
      <c r="E364" s="5">
        <v>4</v>
      </c>
      <c r="F364" s="4">
        <v>1</v>
      </c>
      <c r="G364" s="5">
        <v>1.85</v>
      </c>
      <c r="H364" s="4">
        <v>0</v>
      </c>
    </row>
    <row r="365" spans="1:8" x14ac:dyDescent="0.2">
      <c r="A365" s="2" t="s">
        <v>51</v>
      </c>
      <c r="B365" s="4">
        <v>30</v>
      </c>
      <c r="C365" s="5">
        <v>11.72</v>
      </c>
      <c r="D365" s="4">
        <v>25</v>
      </c>
      <c r="E365" s="5">
        <v>12.5</v>
      </c>
      <c r="F365" s="4">
        <v>5</v>
      </c>
      <c r="G365" s="5">
        <v>9.26</v>
      </c>
      <c r="H365" s="4">
        <v>0</v>
      </c>
    </row>
    <row r="366" spans="1:8" x14ac:dyDescent="0.2">
      <c r="A366" s="2" t="s">
        <v>52</v>
      </c>
      <c r="B366" s="4">
        <v>49</v>
      </c>
      <c r="C366" s="5">
        <v>19.14</v>
      </c>
      <c r="D366" s="4">
        <v>43</v>
      </c>
      <c r="E366" s="5">
        <v>21.5</v>
      </c>
      <c r="F366" s="4">
        <v>6</v>
      </c>
      <c r="G366" s="5">
        <v>11.11</v>
      </c>
      <c r="H366" s="4">
        <v>0</v>
      </c>
    </row>
    <row r="367" spans="1:8" x14ac:dyDescent="0.2">
      <c r="A367" s="2" t="s">
        <v>53</v>
      </c>
      <c r="B367" s="4">
        <v>7</v>
      </c>
      <c r="C367" s="5">
        <v>2.73</v>
      </c>
      <c r="D367" s="4">
        <v>6</v>
      </c>
      <c r="E367" s="5">
        <v>3</v>
      </c>
      <c r="F367" s="4">
        <v>0</v>
      </c>
      <c r="G367" s="5">
        <v>0</v>
      </c>
      <c r="H367" s="4">
        <v>0</v>
      </c>
    </row>
    <row r="368" spans="1:8" x14ac:dyDescent="0.2">
      <c r="A368" s="2" t="s">
        <v>54</v>
      </c>
      <c r="B368" s="4">
        <v>6</v>
      </c>
      <c r="C368" s="5">
        <v>2.34</v>
      </c>
      <c r="D368" s="4">
        <v>3</v>
      </c>
      <c r="E368" s="5">
        <v>1.5</v>
      </c>
      <c r="F368" s="4">
        <v>2</v>
      </c>
      <c r="G368" s="5">
        <v>3.7</v>
      </c>
      <c r="H368" s="4">
        <v>0</v>
      </c>
    </row>
    <row r="369" spans="1:8" x14ac:dyDescent="0.2">
      <c r="A369" s="2" t="s">
        <v>55</v>
      </c>
      <c r="B369" s="4">
        <v>13</v>
      </c>
      <c r="C369" s="5">
        <v>5.08</v>
      </c>
      <c r="D369" s="4">
        <v>11</v>
      </c>
      <c r="E369" s="5">
        <v>5.5</v>
      </c>
      <c r="F369" s="4">
        <v>2</v>
      </c>
      <c r="G369" s="5">
        <v>3.7</v>
      </c>
      <c r="H369" s="4">
        <v>0</v>
      </c>
    </row>
    <row r="370" spans="1:8" x14ac:dyDescent="0.2">
      <c r="A370" s="1" t="s">
        <v>23</v>
      </c>
      <c r="B370" s="4">
        <v>280</v>
      </c>
      <c r="C370" s="5">
        <v>100.00000000000001</v>
      </c>
      <c r="D370" s="4">
        <v>188</v>
      </c>
      <c r="E370" s="5">
        <v>100</v>
      </c>
      <c r="F370" s="4">
        <v>82</v>
      </c>
      <c r="G370" s="5">
        <v>100.00999999999999</v>
      </c>
      <c r="H370" s="4">
        <v>3</v>
      </c>
    </row>
    <row r="371" spans="1:8" x14ac:dyDescent="0.2">
      <c r="A371" s="2" t="s">
        <v>41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42</v>
      </c>
      <c r="B372" s="4">
        <v>59</v>
      </c>
      <c r="C372" s="5">
        <v>21.07</v>
      </c>
      <c r="D372" s="4">
        <v>31</v>
      </c>
      <c r="E372" s="5">
        <v>16.489999999999998</v>
      </c>
      <c r="F372" s="4">
        <v>28</v>
      </c>
      <c r="G372" s="5">
        <v>34.15</v>
      </c>
      <c r="H372" s="4">
        <v>0</v>
      </c>
    </row>
    <row r="373" spans="1:8" x14ac:dyDescent="0.2">
      <c r="A373" s="2" t="s">
        <v>43</v>
      </c>
      <c r="B373" s="4">
        <v>21</v>
      </c>
      <c r="C373" s="5">
        <v>7.5</v>
      </c>
      <c r="D373" s="4">
        <v>10</v>
      </c>
      <c r="E373" s="5">
        <v>5.32</v>
      </c>
      <c r="F373" s="4">
        <v>11</v>
      </c>
      <c r="G373" s="5">
        <v>13.41</v>
      </c>
      <c r="H373" s="4">
        <v>0</v>
      </c>
    </row>
    <row r="374" spans="1:8" x14ac:dyDescent="0.2">
      <c r="A374" s="2" t="s">
        <v>44</v>
      </c>
      <c r="B374" s="4">
        <v>1</v>
      </c>
      <c r="C374" s="5">
        <v>0.36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45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2">
      <c r="A376" s="2" t="s">
        <v>46</v>
      </c>
      <c r="B376" s="4">
        <v>7</v>
      </c>
      <c r="C376" s="5">
        <v>2.5</v>
      </c>
      <c r="D376" s="4">
        <v>1</v>
      </c>
      <c r="E376" s="5">
        <v>0.53</v>
      </c>
      <c r="F376" s="4">
        <v>6</v>
      </c>
      <c r="G376" s="5">
        <v>7.32</v>
      </c>
      <c r="H376" s="4">
        <v>0</v>
      </c>
    </row>
    <row r="377" spans="1:8" x14ac:dyDescent="0.2">
      <c r="A377" s="2" t="s">
        <v>47</v>
      </c>
      <c r="B377" s="4">
        <v>69</v>
      </c>
      <c r="C377" s="5">
        <v>24.64</v>
      </c>
      <c r="D377" s="4">
        <v>46</v>
      </c>
      <c r="E377" s="5">
        <v>24.47</v>
      </c>
      <c r="F377" s="4">
        <v>22</v>
      </c>
      <c r="G377" s="5">
        <v>26.83</v>
      </c>
      <c r="H377" s="4">
        <v>1</v>
      </c>
    </row>
    <row r="378" spans="1:8" x14ac:dyDescent="0.2">
      <c r="A378" s="2" t="s">
        <v>48</v>
      </c>
      <c r="B378" s="4">
        <v>2</v>
      </c>
      <c r="C378" s="5">
        <v>0.71</v>
      </c>
      <c r="D378" s="4">
        <v>0</v>
      </c>
      <c r="E378" s="5">
        <v>0</v>
      </c>
      <c r="F378" s="4">
        <v>2</v>
      </c>
      <c r="G378" s="5">
        <v>2.44</v>
      </c>
      <c r="H378" s="4">
        <v>0</v>
      </c>
    </row>
    <row r="379" spans="1:8" x14ac:dyDescent="0.2">
      <c r="A379" s="2" t="s">
        <v>49</v>
      </c>
      <c r="B379" s="4">
        <v>5</v>
      </c>
      <c r="C379" s="5">
        <v>1.79</v>
      </c>
      <c r="D379" s="4">
        <v>4</v>
      </c>
      <c r="E379" s="5">
        <v>2.13</v>
      </c>
      <c r="F379" s="4">
        <v>1</v>
      </c>
      <c r="G379" s="5">
        <v>1.22</v>
      </c>
      <c r="H379" s="4">
        <v>0</v>
      </c>
    </row>
    <row r="380" spans="1:8" x14ac:dyDescent="0.2">
      <c r="A380" s="2" t="s">
        <v>50</v>
      </c>
      <c r="B380" s="4">
        <v>2</v>
      </c>
      <c r="C380" s="5">
        <v>0.71</v>
      </c>
      <c r="D380" s="4">
        <v>2</v>
      </c>
      <c r="E380" s="5">
        <v>1.06</v>
      </c>
      <c r="F380" s="4">
        <v>0</v>
      </c>
      <c r="G380" s="5">
        <v>0</v>
      </c>
      <c r="H380" s="4">
        <v>0</v>
      </c>
    </row>
    <row r="381" spans="1:8" x14ac:dyDescent="0.2">
      <c r="A381" s="2" t="s">
        <v>51</v>
      </c>
      <c r="B381" s="4">
        <v>32</v>
      </c>
      <c r="C381" s="5">
        <v>11.43</v>
      </c>
      <c r="D381" s="4">
        <v>28</v>
      </c>
      <c r="E381" s="5">
        <v>14.89</v>
      </c>
      <c r="F381" s="4">
        <v>3</v>
      </c>
      <c r="G381" s="5">
        <v>3.66</v>
      </c>
      <c r="H381" s="4">
        <v>0</v>
      </c>
    </row>
    <row r="382" spans="1:8" x14ac:dyDescent="0.2">
      <c r="A382" s="2" t="s">
        <v>52</v>
      </c>
      <c r="B382" s="4">
        <v>49</v>
      </c>
      <c r="C382" s="5">
        <v>17.5</v>
      </c>
      <c r="D382" s="4">
        <v>46</v>
      </c>
      <c r="E382" s="5">
        <v>24.47</v>
      </c>
      <c r="F382" s="4">
        <v>2</v>
      </c>
      <c r="G382" s="5">
        <v>2.44</v>
      </c>
      <c r="H382" s="4">
        <v>0</v>
      </c>
    </row>
    <row r="383" spans="1:8" x14ac:dyDescent="0.2">
      <c r="A383" s="2" t="s">
        <v>53</v>
      </c>
      <c r="B383" s="4">
        <v>8</v>
      </c>
      <c r="C383" s="5">
        <v>2.86</v>
      </c>
      <c r="D383" s="4">
        <v>4</v>
      </c>
      <c r="E383" s="5">
        <v>2.13</v>
      </c>
      <c r="F383" s="4">
        <v>0</v>
      </c>
      <c r="G383" s="5">
        <v>0</v>
      </c>
      <c r="H383" s="4">
        <v>1</v>
      </c>
    </row>
    <row r="384" spans="1:8" x14ac:dyDescent="0.2">
      <c r="A384" s="2" t="s">
        <v>54</v>
      </c>
      <c r="B384" s="4">
        <v>5</v>
      </c>
      <c r="C384" s="5">
        <v>1.79</v>
      </c>
      <c r="D384" s="4">
        <v>4</v>
      </c>
      <c r="E384" s="5">
        <v>2.13</v>
      </c>
      <c r="F384" s="4">
        <v>1</v>
      </c>
      <c r="G384" s="5">
        <v>1.22</v>
      </c>
      <c r="H384" s="4">
        <v>0</v>
      </c>
    </row>
    <row r="385" spans="1:8" x14ac:dyDescent="0.2">
      <c r="A385" s="2" t="s">
        <v>55</v>
      </c>
      <c r="B385" s="4">
        <v>20</v>
      </c>
      <c r="C385" s="5">
        <v>7.14</v>
      </c>
      <c r="D385" s="4">
        <v>12</v>
      </c>
      <c r="E385" s="5">
        <v>6.38</v>
      </c>
      <c r="F385" s="4">
        <v>6</v>
      </c>
      <c r="G385" s="5">
        <v>7.32</v>
      </c>
      <c r="H385" s="4">
        <v>1</v>
      </c>
    </row>
    <row r="386" spans="1:8" x14ac:dyDescent="0.2">
      <c r="A386" s="1" t="s">
        <v>24</v>
      </c>
      <c r="B386" s="4">
        <v>454</v>
      </c>
      <c r="C386" s="5">
        <v>99.99</v>
      </c>
      <c r="D386" s="4">
        <v>324</v>
      </c>
      <c r="E386" s="5">
        <v>100</v>
      </c>
      <c r="F386" s="4">
        <v>118</v>
      </c>
      <c r="G386" s="5">
        <v>99.97999999999999</v>
      </c>
      <c r="H386" s="4">
        <v>0</v>
      </c>
    </row>
    <row r="387" spans="1:8" x14ac:dyDescent="0.2">
      <c r="A387" s="2" t="s">
        <v>41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42</v>
      </c>
      <c r="B388" s="4">
        <v>64</v>
      </c>
      <c r="C388" s="5">
        <v>14.1</v>
      </c>
      <c r="D388" s="4">
        <v>35</v>
      </c>
      <c r="E388" s="5">
        <v>10.8</v>
      </c>
      <c r="F388" s="4">
        <v>29</v>
      </c>
      <c r="G388" s="5">
        <v>24.58</v>
      </c>
      <c r="H388" s="4">
        <v>0</v>
      </c>
    </row>
    <row r="389" spans="1:8" x14ac:dyDescent="0.2">
      <c r="A389" s="2" t="s">
        <v>43</v>
      </c>
      <c r="B389" s="4">
        <v>19</v>
      </c>
      <c r="C389" s="5">
        <v>4.1900000000000004</v>
      </c>
      <c r="D389" s="4">
        <v>11</v>
      </c>
      <c r="E389" s="5">
        <v>3.4</v>
      </c>
      <c r="F389" s="4">
        <v>8</v>
      </c>
      <c r="G389" s="5">
        <v>6.78</v>
      </c>
      <c r="H389" s="4">
        <v>0</v>
      </c>
    </row>
    <row r="390" spans="1:8" x14ac:dyDescent="0.2">
      <c r="A390" s="2" t="s">
        <v>44</v>
      </c>
      <c r="B390" s="4">
        <v>2</v>
      </c>
      <c r="C390" s="5">
        <v>0.44</v>
      </c>
      <c r="D390" s="4">
        <v>0</v>
      </c>
      <c r="E390" s="5">
        <v>0</v>
      </c>
      <c r="F390" s="4">
        <v>2</v>
      </c>
      <c r="G390" s="5">
        <v>1.69</v>
      </c>
      <c r="H390" s="4">
        <v>0</v>
      </c>
    </row>
    <row r="391" spans="1:8" x14ac:dyDescent="0.2">
      <c r="A391" s="2" t="s">
        <v>45</v>
      </c>
      <c r="B391" s="4">
        <v>3</v>
      </c>
      <c r="C391" s="5">
        <v>0.66</v>
      </c>
      <c r="D391" s="4">
        <v>0</v>
      </c>
      <c r="E391" s="5">
        <v>0</v>
      </c>
      <c r="F391" s="4">
        <v>3</v>
      </c>
      <c r="G391" s="5">
        <v>2.54</v>
      </c>
      <c r="H391" s="4">
        <v>0</v>
      </c>
    </row>
    <row r="392" spans="1:8" x14ac:dyDescent="0.2">
      <c r="A392" s="2" t="s">
        <v>46</v>
      </c>
      <c r="B392" s="4">
        <v>3</v>
      </c>
      <c r="C392" s="5">
        <v>0.66</v>
      </c>
      <c r="D392" s="4">
        <v>1</v>
      </c>
      <c r="E392" s="5">
        <v>0.31</v>
      </c>
      <c r="F392" s="4">
        <v>2</v>
      </c>
      <c r="G392" s="5">
        <v>1.69</v>
      </c>
      <c r="H392" s="4">
        <v>0</v>
      </c>
    </row>
    <row r="393" spans="1:8" x14ac:dyDescent="0.2">
      <c r="A393" s="2" t="s">
        <v>47</v>
      </c>
      <c r="B393" s="4">
        <v>108</v>
      </c>
      <c r="C393" s="5">
        <v>23.79</v>
      </c>
      <c r="D393" s="4">
        <v>69</v>
      </c>
      <c r="E393" s="5">
        <v>21.3</v>
      </c>
      <c r="F393" s="4">
        <v>39</v>
      </c>
      <c r="G393" s="5">
        <v>33.049999999999997</v>
      </c>
      <c r="H393" s="4">
        <v>0</v>
      </c>
    </row>
    <row r="394" spans="1:8" x14ac:dyDescent="0.2">
      <c r="A394" s="2" t="s">
        <v>48</v>
      </c>
      <c r="B394" s="4">
        <v>3</v>
      </c>
      <c r="C394" s="5">
        <v>0.66</v>
      </c>
      <c r="D394" s="4">
        <v>1</v>
      </c>
      <c r="E394" s="5">
        <v>0.31</v>
      </c>
      <c r="F394" s="4">
        <v>2</v>
      </c>
      <c r="G394" s="5">
        <v>1.69</v>
      </c>
      <c r="H394" s="4">
        <v>0</v>
      </c>
    </row>
    <row r="395" spans="1:8" x14ac:dyDescent="0.2">
      <c r="A395" s="2" t="s">
        <v>49</v>
      </c>
      <c r="B395" s="4">
        <v>55</v>
      </c>
      <c r="C395" s="5">
        <v>12.11</v>
      </c>
      <c r="D395" s="4">
        <v>48</v>
      </c>
      <c r="E395" s="5">
        <v>14.81</v>
      </c>
      <c r="F395" s="4">
        <v>7</v>
      </c>
      <c r="G395" s="5">
        <v>5.93</v>
      </c>
      <c r="H395" s="4">
        <v>0</v>
      </c>
    </row>
    <row r="396" spans="1:8" x14ac:dyDescent="0.2">
      <c r="A396" s="2" t="s">
        <v>50</v>
      </c>
      <c r="B396" s="4">
        <v>8</v>
      </c>
      <c r="C396" s="5">
        <v>1.76</v>
      </c>
      <c r="D396" s="4">
        <v>5</v>
      </c>
      <c r="E396" s="5">
        <v>1.54</v>
      </c>
      <c r="F396" s="4">
        <v>3</v>
      </c>
      <c r="G396" s="5">
        <v>2.54</v>
      </c>
      <c r="H396" s="4">
        <v>0</v>
      </c>
    </row>
    <row r="397" spans="1:8" x14ac:dyDescent="0.2">
      <c r="A397" s="2" t="s">
        <v>51</v>
      </c>
      <c r="B397" s="4">
        <v>81</v>
      </c>
      <c r="C397" s="5">
        <v>17.84</v>
      </c>
      <c r="D397" s="4">
        <v>70</v>
      </c>
      <c r="E397" s="5">
        <v>21.6</v>
      </c>
      <c r="F397" s="4">
        <v>10</v>
      </c>
      <c r="G397" s="5">
        <v>8.4700000000000006</v>
      </c>
      <c r="H397" s="4">
        <v>0</v>
      </c>
    </row>
    <row r="398" spans="1:8" x14ac:dyDescent="0.2">
      <c r="A398" s="2" t="s">
        <v>52</v>
      </c>
      <c r="B398" s="4">
        <v>68</v>
      </c>
      <c r="C398" s="5">
        <v>14.98</v>
      </c>
      <c r="D398" s="4">
        <v>60</v>
      </c>
      <c r="E398" s="5">
        <v>18.52</v>
      </c>
      <c r="F398" s="4">
        <v>5</v>
      </c>
      <c r="G398" s="5">
        <v>4.24</v>
      </c>
      <c r="H398" s="4">
        <v>0</v>
      </c>
    </row>
    <row r="399" spans="1:8" x14ac:dyDescent="0.2">
      <c r="A399" s="2" t="s">
        <v>53</v>
      </c>
      <c r="B399" s="4">
        <v>12</v>
      </c>
      <c r="C399" s="5">
        <v>2.64</v>
      </c>
      <c r="D399" s="4">
        <v>8</v>
      </c>
      <c r="E399" s="5">
        <v>2.4700000000000002</v>
      </c>
      <c r="F399" s="4">
        <v>1</v>
      </c>
      <c r="G399" s="5">
        <v>0.85</v>
      </c>
      <c r="H399" s="4">
        <v>0</v>
      </c>
    </row>
    <row r="400" spans="1:8" x14ac:dyDescent="0.2">
      <c r="A400" s="2" t="s">
        <v>54</v>
      </c>
      <c r="B400" s="4">
        <v>16</v>
      </c>
      <c r="C400" s="5">
        <v>3.52</v>
      </c>
      <c r="D400" s="4">
        <v>10</v>
      </c>
      <c r="E400" s="5">
        <v>3.09</v>
      </c>
      <c r="F400" s="4">
        <v>3</v>
      </c>
      <c r="G400" s="5">
        <v>2.54</v>
      </c>
      <c r="H400" s="4">
        <v>0</v>
      </c>
    </row>
    <row r="401" spans="1:8" x14ac:dyDescent="0.2">
      <c r="A401" s="2" t="s">
        <v>55</v>
      </c>
      <c r="B401" s="4">
        <v>12</v>
      </c>
      <c r="C401" s="5">
        <v>2.64</v>
      </c>
      <c r="D401" s="4">
        <v>6</v>
      </c>
      <c r="E401" s="5">
        <v>1.85</v>
      </c>
      <c r="F401" s="4">
        <v>4</v>
      </c>
      <c r="G401" s="5">
        <v>3.39</v>
      </c>
      <c r="H401" s="4">
        <v>0</v>
      </c>
    </row>
    <row r="402" spans="1:8" x14ac:dyDescent="0.2">
      <c r="A402" s="1" t="s">
        <v>25</v>
      </c>
      <c r="B402" s="4">
        <v>390</v>
      </c>
      <c r="C402" s="5">
        <v>100.03</v>
      </c>
      <c r="D402" s="4">
        <v>258</v>
      </c>
      <c r="E402" s="5">
        <v>99.97999999999999</v>
      </c>
      <c r="F402" s="4">
        <v>125</v>
      </c>
      <c r="G402" s="5">
        <v>100</v>
      </c>
      <c r="H402" s="4">
        <v>0</v>
      </c>
    </row>
    <row r="403" spans="1:8" x14ac:dyDescent="0.2">
      <c r="A403" s="2" t="s">
        <v>41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42</v>
      </c>
      <c r="B404" s="4">
        <v>42</v>
      </c>
      <c r="C404" s="5">
        <v>10.77</v>
      </c>
      <c r="D404" s="4">
        <v>19</v>
      </c>
      <c r="E404" s="5">
        <v>7.36</v>
      </c>
      <c r="F404" s="4">
        <v>23</v>
      </c>
      <c r="G404" s="5">
        <v>18.399999999999999</v>
      </c>
      <c r="H404" s="4">
        <v>0</v>
      </c>
    </row>
    <row r="405" spans="1:8" x14ac:dyDescent="0.2">
      <c r="A405" s="2" t="s">
        <v>43</v>
      </c>
      <c r="B405" s="4">
        <v>29</v>
      </c>
      <c r="C405" s="5">
        <v>7.44</v>
      </c>
      <c r="D405" s="4">
        <v>16</v>
      </c>
      <c r="E405" s="5">
        <v>6.2</v>
      </c>
      <c r="F405" s="4">
        <v>13</v>
      </c>
      <c r="G405" s="5">
        <v>10.4</v>
      </c>
      <c r="H405" s="4">
        <v>0</v>
      </c>
    </row>
    <row r="406" spans="1:8" x14ac:dyDescent="0.2">
      <c r="A406" s="2" t="s">
        <v>44</v>
      </c>
      <c r="B406" s="4">
        <v>1</v>
      </c>
      <c r="C406" s="5">
        <v>0.26</v>
      </c>
      <c r="D406" s="4">
        <v>0</v>
      </c>
      <c r="E406" s="5">
        <v>0</v>
      </c>
      <c r="F406" s="4">
        <v>1</v>
      </c>
      <c r="G406" s="5">
        <v>0.8</v>
      </c>
      <c r="H406" s="4">
        <v>0</v>
      </c>
    </row>
    <row r="407" spans="1:8" x14ac:dyDescent="0.2">
      <c r="A407" s="2" t="s">
        <v>45</v>
      </c>
      <c r="B407" s="4">
        <v>2</v>
      </c>
      <c r="C407" s="5">
        <v>0.51</v>
      </c>
      <c r="D407" s="4">
        <v>0</v>
      </c>
      <c r="E407" s="5">
        <v>0</v>
      </c>
      <c r="F407" s="4">
        <v>2</v>
      </c>
      <c r="G407" s="5">
        <v>1.6</v>
      </c>
      <c r="H407" s="4">
        <v>0</v>
      </c>
    </row>
    <row r="408" spans="1:8" x14ac:dyDescent="0.2">
      <c r="A408" s="2" t="s">
        <v>46</v>
      </c>
      <c r="B408" s="4">
        <v>3</v>
      </c>
      <c r="C408" s="5">
        <v>0.77</v>
      </c>
      <c r="D408" s="4">
        <v>0</v>
      </c>
      <c r="E408" s="5">
        <v>0</v>
      </c>
      <c r="F408" s="4">
        <v>3</v>
      </c>
      <c r="G408" s="5">
        <v>2.4</v>
      </c>
      <c r="H408" s="4">
        <v>0</v>
      </c>
    </row>
    <row r="409" spans="1:8" x14ac:dyDescent="0.2">
      <c r="A409" s="2" t="s">
        <v>47</v>
      </c>
      <c r="B409" s="4">
        <v>107</v>
      </c>
      <c r="C409" s="5">
        <v>27.44</v>
      </c>
      <c r="D409" s="4">
        <v>65</v>
      </c>
      <c r="E409" s="5">
        <v>25.19</v>
      </c>
      <c r="F409" s="4">
        <v>42</v>
      </c>
      <c r="G409" s="5">
        <v>33.6</v>
      </c>
      <c r="H409" s="4">
        <v>0</v>
      </c>
    </row>
    <row r="410" spans="1:8" x14ac:dyDescent="0.2">
      <c r="A410" s="2" t="s">
        <v>48</v>
      </c>
      <c r="B410" s="4">
        <v>1</v>
      </c>
      <c r="C410" s="5">
        <v>0.26</v>
      </c>
      <c r="D410" s="4">
        <v>0</v>
      </c>
      <c r="E410" s="5">
        <v>0</v>
      </c>
      <c r="F410" s="4">
        <v>1</v>
      </c>
      <c r="G410" s="5">
        <v>0.8</v>
      </c>
      <c r="H410" s="4">
        <v>0</v>
      </c>
    </row>
    <row r="411" spans="1:8" x14ac:dyDescent="0.2">
      <c r="A411" s="2" t="s">
        <v>49</v>
      </c>
      <c r="B411" s="4">
        <v>18</v>
      </c>
      <c r="C411" s="5">
        <v>4.62</v>
      </c>
      <c r="D411" s="4">
        <v>8</v>
      </c>
      <c r="E411" s="5">
        <v>3.1</v>
      </c>
      <c r="F411" s="4">
        <v>10</v>
      </c>
      <c r="G411" s="5">
        <v>8</v>
      </c>
      <c r="H411" s="4">
        <v>0</v>
      </c>
    </row>
    <row r="412" spans="1:8" x14ac:dyDescent="0.2">
      <c r="A412" s="2" t="s">
        <v>50</v>
      </c>
      <c r="B412" s="4">
        <v>12</v>
      </c>
      <c r="C412" s="5">
        <v>3.08</v>
      </c>
      <c r="D412" s="4">
        <v>8</v>
      </c>
      <c r="E412" s="5">
        <v>3.1</v>
      </c>
      <c r="F412" s="4">
        <v>4</v>
      </c>
      <c r="G412" s="5">
        <v>3.2</v>
      </c>
      <c r="H412" s="4">
        <v>0</v>
      </c>
    </row>
    <row r="413" spans="1:8" x14ac:dyDescent="0.2">
      <c r="A413" s="2" t="s">
        <v>51</v>
      </c>
      <c r="B413" s="4">
        <v>47</v>
      </c>
      <c r="C413" s="5">
        <v>12.05</v>
      </c>
      <c r="D413" s="4">
        <v>41</v>
      </c>
      <c r="E413" s="5">
        <v>15.89</v>
      </c>
      <c r="F413" s="4">
        <v>5</v>
      </c>
      <c r="G413" s="5">
        <v>4</v>
      </c>
      <c r="H413" s="4">
        <v>0</v>
      </c>
    </row>
    <row r="414" spans="1:8" x14ac:dyDescent="0.2">
      <c r="A414" s="2" t="s">
        <v>52</v>
      </c>
      <c r="B414" s="4">
        <v>80</v>
      </c>
      <c r="C414" s="5">
        <v>20.51</v>
      </c>
      <c r="D414" s="4">
        <v>73</v>
      </c>
      <c r="E414" s="5">
        <v>28.29</v>
      </c>
      <c r="F414" s="4">
        <v>5</v>
      </c>
      <c r="G414" s="5">
        <v>4</v>
      </c>
      <c r="H414" s="4">
        <v>0</v>
      </c>
    </row>
    <row r="415" spans="1:8" x14ac:dyDescent="0.2">
      <c r="A415" s="2" t="s">
        <v>53</v>
      </c>
      <c r="B415" s="4">
        <v>18</v>
      </c>
      <c r="C415" s="5">
        <v>4.62</v>
      </c>
      <c r="D415" s="4">
        <v>12</v>
      </c>
      <c r="E415" s="5">
        <v>4.6500000000000004</v>
      </c>
      <c r="F415" s="4">
        <v>2</v>
      </c>
      <c r="G415" s="5">
        <v>1.6</v>
      </c>
      <c r="H415" s="4">
        <v>0</v>
      </c>
    </row>
    <row r="416" spans="1:8" x14ac:dyDescent="0.2">
      <c r="A416" s="2" t="s">
        <v>54</v>
      </c>
      <c r="B416" s="4">
        <v>15</v>
      </c>
      <c r="C416" s="5">
        <v>3.85</v>
      </c>
      <c r="D416" s="4">
        <v>7</v>
      </c>
      <c r="E416" s="5">
        <v>2.71</v>
      </c>
      <c r="F416" s="4">
        <v>8</v>
      </c>
      <c r="G416" s="5">
        <v>6.4</v>
      </c>
      <c r="H416" s="4">
        <v>0</v>
      </c>
    </row>
    <row r="417" spans="1:8" x14ac:dyDescent="0.2">
      <c r="A417" s="2" t="s">
        <v>55</v>
      </c>
      <c r="B417" s="4">
        <v>15</v>
      </c>
      <c r="C417" s="5">
        <v>3.85</v>
      </c>
      <c r="D417" s="4">
        <v>9</v>
      </c>
      <c r="E417" s="5">
        <v>3.49</v>
      </c>
      <c r="F417" s="4">
        <v>6</v>
      </c>
      <c r="G417" s="5">
        <v>4.8</v>
      </c>
      <c r="H417" s="4">
        <v>0</v>
      </c>
    </row>
    <row r="418" spans="1:8" x14ac:dyDescent="0.2">
      <c r="A418" s="1" t="s">
        <v>26</v>
      </c>
      <c r="B418" s="4">
        <v>207</v>
      </c>
      <c r="C418" s="5">
        <v>99.989999999999981</v>
      </c>
      <c r="D418" s="4">
        <v>130</v>
      </c>
      <c r="E418" s="5">
        <v>100.02</v>
      </c>
      <c r="F418" s="4">
        <v>76</v>
      </c>
      <c r="G418" s="5">
        <v>100.01999999999998</v>
      </c>
      <c r="H418" s="4">
        <v>0</v>
      </c>
    </row>
    <row r="419" spans="1:8" x14ac:dyDescent="0.2">
      <c r="A419" s="2" t="s">
        <v>41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42</v>
      </c>
      <c r="B420" s="4">
        <v>40</v>
      </c>
      <c r="C420" s="5">
        <v>19.32</v>
      </c>
      <c r="D420" s="4">
        <v>15</v>
      </c>
      <c r="E420" s="5">
        <v>11.54</v>
      </c>
      <c r="F420" s="4">
        <v>25</v>
      </c>
      <c r="G420" s="5">
        <v>32.89</v>
      </c>
      <c r="H420" s="4">
        <v>0</v>
      </c>
    </row>
    <row r="421" spans="1:8" x14ac:dyDescent="0.2">
      <c r="A421" s="2" t="s">
        <v>43</v>
      </c>
      <c r="B421" s="4">
        <v>26</v>
      </c>
      <c r="C421" s="5">
        <v>12.56</v>
      </c>
      <c r="D421" s="4">
        <v>16</v>
      </c>
      <c r="E421" s="5">
        <v>12.31</v>
      </c>
      <c r="F421" s="4">
        <v>10</v>
      </c>
      <c r="G421" s="5">
        <v>13.16</v>
      </c>
      <c r="H421" s="4">
        <v>0</v>
      </c>
    </row>
    <row r="422" spans="1:8" x14ac:dyDescent="0.2">
      <c r="A422" s="2" t="s">
        <v>44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45</v>
      </c>
      <c r="B423" s="4">
        <v>1</v>
      </c>
      <c r="C423" s="5">
        <v>0.48</v>
      </c>
      <c r="D423" s="4">
        <v>0</v>
      </c>
      <c r="E423" s="5">
        <v>0</v>
      </c>
      <c r="F423" s="4">
        <v>1</v>
      </c>
      <c r="G423" s="5">
        <v>1.32</v>
      </c>
      <c r="H423" s="4">
        <v>0</v>
      </c>
    </row>
    <row r="424" spans="1:8" x14ac:dyDescent="0.2">
      <c r="A424" s="2" t="s">
        <v>46</v>
      </c>
      <c r="B424" s="4">
        <v>1</v>
      </c>
      <c r="C424" s="5">
        <v>0.48</v>
      </c>
      <c r="D424" s="4">
        <v>0</v>
      </c>
      <c r="E424" s="5">
        <v>0</v>
      </c>
      <c r="F424" s="4">
        <v>1</v>
      </c>
      <c r="G424" s="5">
        <v>1.32</v>
      </c>
      <c r="H424" s="4">
        <v>0</v>
      </c>
    </row>
    <row r="425" spans="1:8" x14ac:dyDescent="0.2">
      <c r="A425" s="2" t="s">
        <v>47</v>
      </c>
      <c r="B425" s="4">
        <v>54</v>
      </c>
      <c r="C425" s="5">
        <v>26.09</v>
      </c>
      <c r="D425" s="4">
        <v>32</v>
      </c>
      <c r="E425" s="5">
        <v>24.62</v>
      </c>
      <c r="F425" s="4">
        <v>22</v>
      </c>
      <c r="G425" s="5">
        <v>28.95</v>
      </c>
      <c r="H425" s="4">
        <v>0</v>
      </c>
    </row>
    <row r="426" spans="1:8" x14ac:dyDescent="0.2">
      <c r="A426" s="2" t="s">
        <v>48</v>
      </c>
      <c r="B426" s="4">
        <v>1</v>
      </c>
      <c r="C426" s="5">
        <v>0.48</v>
      </c>
      <c r="D426" s="4">
        <v>0</v>
      </c>
      <c r="E426" s="5">
        <v>0</v>
      </c>
      <c r="F426" s="4">
        <v>1</v>
      </c>
      <c r="G426" s="5">
        <v>1.32</v>
      </c>
      <c r="H426" s="4">
        <v>0</v>
      </c>
    </row>
    <row r="427" spans="1:8" x14ac:dyDescent="0.2">
      <c r="A427" s="2" t="s">
        <v>49</v>
      </c>
      <c r="B427" s="4">
        <v>2</v>
      </c>
      <c r="C427" s="5">
        <v>0.97</v>
      </c>
      <c r="D427" s="4">
        <v>0</v>
      </c>
      <c r="E427" s="5">
        <v>0</v>
      </c>
      <c r="F427" s="4">
        <v>2</v>
      </c>
      <c r="G427" s="5">
        <v>2.63</v>
      </c>
      <c r="H427" s="4">
        <v>0</v>
      </c>
    </row>
    <row r="428" spans="1:8" x14ac:dyDescent="0.2">
      <c r="A428" s="2" t="s">
        <v>50</v>
      </c>
      <c r="B428" s="4">
        <v>2</v>
      </c>
      <c r="C428" s="5">
        <v>0.97</v>
      </c>
      <c r="D428" s="4">
        <v>1</v>
      </c>
      <c r="E428" s="5">
        <v>0.77</v>
      </c>
      <c r="F428" s="4">
        <v>1</v>
      </c>
      <c r="G428" s="5">
        <v>1.32</v>
      </c>
      <c r="H428" s="4">
        <v>0</v>
      </c>
    </row>
    <row r="429" spans="1:8" x14ac:dyDescent="0.2">
      <c r="A429" s="2" t="s">
        <v>51</v>
      </c>
      <c r="B429" s="4">
        <v>20</v>
      </c>
      <c r="C429" s="5">
        <v>9.66</v>
      </c>
      <c r="D429" s="4">
        <v>19</v>
      </c>
      <c r="E429" s="5">
        <v>14.62</v>
      </c>
      <c r="F429" s="4">
        <v>1</v>
      </c>
      <c r="G429" s="5">
        <v>1.32</v>
      </c>
      <c r="H429" s="4">
        <v>0</v>
      </c>
    </row>
    <row r="430" spans="1:8" x14ac:dyDescent="0.2">
      <c r="A430" s="2" t="s">
        <v>52</v>
      </c>
      <c r="B430" s="4">
        <v>35</v>
      </c>
      <c r="C430" s="5">
        <v>16.91</v>
      </c>
      <c r="D430" s="4">
        <v>32</v>
      </c>
      <c r="E430" s="5">
        <v>24.62</v>
      </c>
      <c r="F430" s="4">
        <v>3</v>
      </c>
      <c r="G430" s="5">
        <v>3.95</v>
      </c>
      <c r="H430" s="4">
        <v>0</v>
      </c>
    </row>
    <row r="431" spans="1:8" x14ac:dyDescent="0.2">
      <c r="A431" s="2" t="s">
        <v>53</v>
      </c>
      <c r="B431" s="4">
        <v>8</v>
      </c>
      <c r="C431" s="5">
        <v>3.86</v>
      </c>
      <c r="D431" s="4">
        <v>7</v>
      </c>
      <c r="E431" s="5">
        <v>5.38</v>
      </c>
      <c r="F431" s="4">
        <v>0</v>
      </c>
      <c r="G431" s="5">
        <v>0</v>
      </c>
      <c r="H431" s="4">
        <v>0</v>
      </c>
    </row>
    <row r="432" spans="1:8" x14ac:dyDescent="0.2">
      <c r="A432" s="2" t="s">
        <v>54</v>
      </c>
      <c r="B432" s="4">
        <v>10</v>
      </c>
      <c r="C432" s="5">
        <v>4.83</v>
      </c>
      <c r="D432" s="4">
        <v>3</v>
      </c>
      <c r="E432" s="5">
        <v>2.31</v>
      </c>
      <c r="F432" s="4">
        <v>7</v>
      </c>
      <c r="G432" s="5">
        <v>9.2100000000000009</v>
      </c>
      <c r="H432" s="4">
        <v>0</v>
      </c>
    </row>
    <row r="433" spans="1:8" x14ac:dyDescent="0.2">
      <c r="A433" s="2" t="s">
        <v>55</v>
      </c>
      <c r="B433" s="4">
        <v>7</v>
      </c>
      <c r="C433" s="5">
        <v>3.38</v>
      </c>
      <c r="D433" s="4">
        <v>5</v>
      </c>
      <c r="E433" s="5">
        <v>3.85</v>
      </c>
      <c r="F433" s="4">
        <v>2</v>
      </c>
      <c r="G433" s="5">
        <v>2.63</v>
      </c>
      <c r="H433" s="4">
        <v>0</v>
      </c>
    </row>
    <row r="434" spans="1:8" x14ac:dyDescent="0.2">
      <c r="A434" s="1" t="s">
        <v>27</v>
      </c>
      <c r="B434" s="4">
        <v>141</v>
      </c>
      <c r="C434" s="5">
        <v>100.02</v>
      </c>
      <c r="D434" s="4">
        <v>106</v>
      </c>
      <c r="E434" s="5">
        <v>99.99</v>
      </c>
      <c r="F434" s="4">
        <v>26</v>
      </c>
      <c r="G434" s="5">
        <v>100.01999999999998</v>
      </c>
      <c r="H434" s="4">
        <v>1</v>
      </c>
    </row>
    <row r="435" spans="1:8" x14ac:dyDescent="0.2">
      <c r="A435" s="2" t="s">
        <v>41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42</v>
      </c>
      <c r="B436" s="4">
        <v>18</v>
      </c>
      <c r="C436" s="5">
        <v>12.77</v>
      </c>
      <c r="D436" s="4">
        <v>13</v>
      </c>
      <c r="E436" s="5">
        <v>12.26</v>
      </c>
      <c r="F436" s="4">
        <v>5</v>
      </c>
      <c r="G436" s="5">
        <v>19.23</v>
      </c>
      <c r="H436" s="4">
        <v>0</v>
      </c>
    </row>
    <row r="437" spans="1:8" x14ac:dyDescent="0.2">
      <c r="A437" s="2" t="s">
        <v>43</v>
      </c>
      <c r="B437" s="4">
        <v>10</v>
      </c>
      <c r="C437" s="5">
        <v>7.09</v>
      </c>
      <c r="D437" s="4">
        <v>4</v>
      </c>
      <c r="E437" s="5">
        <v>3.77</v>
      </c>
      <c r="F437" s="4">
        <v>5</v>
      </c>
      <c r="G437" s="5">
        <v>19.23</v>
      </c>
      <c r="H437" s="4">
        <v>1</v>
      </c>
    </row>
    <row r="438" spans="1:8" x14ac:dyDescent="0.2">
      <c r="A438" s="2" t="s">
        <v>44</v>
      </c>
      <c r="B438" s="4">
        <v>1</v>
      </c>
      <c r="C438" s="5">
        <v>0.71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45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46</v>
      </c>
      <c r="B440" s="4">
        <v>4</v>
      </c>
      <c r="C440" s="5">
        <v>2.84</v>
      </c>
      <c r="D440" s="4">
        <v>3</v>
      </c>
      <c r="E440" s="5">
        <v>2.83</v>
      </c>
      <c r="F440" s="4">
        <v>1</v>
      </c>
      <c r="G440" s="5">
        <v>3.85</v>
      </c>
      <c r="H440" s="4">
        <v>0</v>
      </c>
    </row>
    <row r="441" spans="1:8" x14ac:dyDescent="0.2">
      <c r="A441" s="2" t="s">
        <v>47</v>
      </c>
      <c r="B441" s="4">
        <v>34</v>
      </c>
      <c r="C441" s="5">
        <v>24.11</v>
      </c>
      <c r="D441" s="4">
        <v>23</v>
      </c>
      <c r="E441" s="5">
        <v>21.7</v>
      </c>
      <c r="F441" s="4">
        <v>11</v>
      </c>
      <c r="G441" s="5">
        <v>42.31</v>
      </c>
      <c r="H441" s="4">
        <v>0</v>
      </c>
    </row>
    <row r="442" spans="1:8" x14ac:dyDescent="0.2">
      <c r="A442" s="2" t="s">
        <v>48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49</v>
      </c>
      <c r="B443" s="4">
        <v>5</v>
      </c>
      <c r="C443" s="5">
        <v>3.55</v>
      </c>
      <c r="D443" s="4">
        <v>4</v>
      </c>
      <c r="E443" s="5">
        <v>3.77</v>
      </c>
      <c r="F443" s="4">
        <v>1</v>
      </c>
      <c r="G443" s="5">
        <v>3.85</v>
      </c>
      <c r="H443" s="4">
        <v>0</v>
      </c>
    </row>
    <row r="444" spans="1:8" x14ac:dyDescent="0.2">
      <c r="A444" s="2" t="s">
        <v>50</v>
      </c>
      <c r="B444" s="4">
        <v>2</v>
      </c>
      <c r="C444" s="5">
        <v>1.42</v>
      </c>
      <c r="D444" s="4">
        <v>2</v>
      </c>
      <c r="E444" s="5">
        <v>1.89</v>
      </c>
      <c r="F444" s="4">
        <v>0</v>
      </c>
      <c r="G444" s="5">
        <v>0</v>
      </c>
      <c r="H444" s="4">
        <v>0</v>
      </c>
    </row>
    <row r="445" spans="1:8" x14ac:dyDescent="0.2">
      <c r="A445" s="2" t="s">
        <v>51</v>
      </c>
      <c r="B445" s="4">
        <v>17</v>
      </c>
      <c r="C445" s="5">
        <v>12.06</v>
      </c>
      <c r="D445" s="4">
        <v>14</v>
      </c>
      <c r="E445" s="5">
        <v>13.21</v>
      </c>
      <c r="F445" s="4">
        <v>1</v>
      </c>
      <c r="G445" s="5">
        <v>3.85</v>
      </c>
      <c r="H445" s="4">
        <v>0</v>
      </c>
    </row>
    <row r="446" spans="1:8" x14ac:dyDescent="0.2">
      <c r="A446" s="2" t="s">
        <v>52</v>
      </c>
      <c r="B446" s="4">
        <v>31</v>
      </c>
      <c r="C446" s="5">
        <v>21.99</v>
      </c>
      <c r="D446" s="4">
        <v>30</v>
      </c>
      <c r="E446" s="5">
        <v>28.3</v>
      </c>
      <c r="F446" s="4">
        <v>0</v>
      </c>
      <c r="G446" s="5">
        <v>0</v>
      </c>
      <c r="H446" s="4">
        <v>0</v>
      </c>
    </row>
    <row r="447" spans="1:8" x14ac:dyDescent="0.2">
      <c r="A447" s="2" t="s">
        <v>53</v>
      </c>
      <c r="B447" s="4">
        <v>4</v>
      </c>
      <c r="C447" s="5">
        <v>2.84</v>
      </c>
      <c r="D447" s="4">
        <v>1</v>
      </c>
      <c r="E447" s="5">
        <v>0.94</v>
      </c>
      <c r="F447" s="4">
        <v>0</v>
      </c>
      <c r="G447" s="5">
        <v>0</v>
      </c>
      <c r="H447" s="4">
        <v>0</v>
      </c>
    </row>
    <row r="448" spans="1:8" x14ac:dyDescent="0.2">
      <c r="A448" s="2" t="s">
        <v>54</v>
      </c>
      <c r="B448" s="4">
        <v>5</v>
      </c>
      <c r="C448" s="5">
        <v>3.55</v>
      </c>
      <c r="D448" s="4">
        <v>4</v>
      </c>
      <c r="E448" s="5">
        <v>3.77</v>
      </c>
      <c r="F448" s="4">
        <v>1</v>
      </c>
      <c r="G448" s="5">
        <v>3.85</v>
      </c>
      <c r="H448" s="4">
        <v>0</v>
      </c>
    </row>
    <row r="449" spans="1:8" x14ac:dyDescent="0.2">
      <c r="A449" s="2" t="s">
        <v>55</v>
      </c>
      <c r="B449" s="4">
        <v>10</v>
      </c>
      <c r="C449" s="5">
        <v>7.09</v>
      </c>
      <c r="D449" s="4">
        <v>8</v>
      </c>
      <c r="E449" s="5">
        <v>7.55</v>
      </c>
      <c r="F449" s="4">
        <v>1</v>
      </c>
      <c r="G449" s="5">
        <v>3.85</v>
      </c>
      <c r="H449" s="4">
        <v>0</v>
      </c>
    </row>
    <row r="450" spans="1:8" x14ac:dyDescent="0.2">
      <c r="A450" s="1" t="s">
        <v>28</v>
      </c>
      <c r="B450" s="4">
        <v>404</v>
      </c>
      <c r="C450" s="5">
        <v>99.99</v>
      </c>
      <c r="D450" s="4">
        <v>251</v>
      </c>
      <c r="E450" s="5">
        <v>99.97999999999999</v>
      </c>
      <c r="F450" s="4">
        <v>137</v>
      </c>
      <c r="G450" s="5">
        <v>100.01000000000002</v>
      </c>
      <c r="H450" s="4">
        <v>1</v>
      </c>
    </row>
    <row r="451" spans="1:8" x14ac:dyDescent="0.2">
      <c r="A451" s="2" t="s">
        <v>41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42</v>
      </c>
      <c r="B452" s="4">
        <v>64</v>
      </c>
      <c r="C452" s="5">
        <v>15.84</v>
      </c>
      <c r="D452" s="4">
        <v>21</v>
      </c>
      <c r="E452" s="5">
        <v>8.3699999999999992</v>
      </c>
      <c r="F452" s="4">
        <v>43</v>
      </c>
      <c r="G452" s="5">
        <v>31.39</v>
      </c>
      <c r="H452" s="4">
        <v>0</v>
      </c>
    </row>
    <row r="453" spans="1:8" x14ac:dyDescent="0.2">
      <c r="A453" s="2" t="s">
        <v>43</v>
      </c>
      <c r="B453" s="4">
        <v>20</v>
      </c>
      <c r="C453" s="5">
        <v>4.95</v>
      </c>
      <c r="D453" s="4">
        <v>11</v>
      </c>
      <c r="E453" s="5">
        <v>4.38</v>
      </c>
      <c r="F453" s="4">
        <v>9</v>
      </c>
      <c r="G453" s="5">
        <v>6.57</v>
      </c>
      <c r="H453" s="4">
        <v>0</v>
      </c>
    </row>
    <row r="454" spans="1:8" x14ac:dyDescent="0.2">
      <c r="A454" s="2" t="s">
        <v>44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2">
      <c r="A455" s="2" t="s">
        <v>45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2">
      <c r="A456" s="2" t="s">
        <v>46</v>
      </c>
      <c r="B456" s="4">
        <v>6</v>
      </c>
      <c r="C456" s="5">
        <v>1.49</v>
      </c>
      <c r="D456" s="4">
        <v>0</v>
      </c>
      <c r="E456" s="5">
        <v>0</v>
      </c>
      <c r="F456" s="4">
        <v>6</v>
      </c>
      <c r="G456" s="5">
        <v>4.38</v>
      </c>
      <c r="H456" s="4">
        <v>0</v>
      </c>
    </row>
    <row r="457" spans="1:8" x14ac:dyDescent="0.2">
      <c r="A457" s="2" t="s">
        <v>47</v>
      </c>
      <c r="B457" s="4">
        <v>104</v>
      </c>
      <c r="C457" s="5">
        <v>25.74</v>
      </c>
      <c r="D457" s="4">
        <v>60</v>
      </c>
      <c r="E457" s="5">
        <v>23.9</v>
      </c>
      <c r="F457" s="4">
        <v>44</v>
      </c>
      <c r="G457" s="5">
        <v>32.119999999999997</v>
      </c>
      <c r="H457" s="4">
        <v>0</v>
      </c>
    </row>
    <row r="458" spans="1:8" x14ac:dyDescent="0.2">
      <c r="A458" s="2" t="s">
        <v>48</v>
      </c>
      <c r="B458" s="4">
        <v>1</v>
      </c>
      <c r="C458" s="5">
        <v>0.25</v>
      </c>
      <c r="D458" s="4">
        <v>0</v>
      </c>
      <c r="E458" s="5">
        <v>0</v>
      </c>
      <c r="F458" s="4">
        <v>1</v>
      </c>
      <c r="G458" s="5">
        <v>0.73</v>
      </c>
      <c r="H458" s="4">
        <v>0</v>
      </c>
    </row>
    <row r="459" spans="1:8" x14ac:dyDescent="0.2">
      <c r="A459" s="2" t="s">
        <v>49</v>
      </c>
      <c r="B459" s="4">
        <v>19</v>
      </c>
      <c r="C459" s="5">
        <v>4.7</v>
      </c>
      <c r="D459" s="4">
        <v>12</v>
      </c>
      <c r="E459" s="5">
        <v>4.78</v>
      </c>
      <c r="F459" s="4">
        <v>7</v>
      </c>
      <c r="G459" s="5">
        <v>5.1100000000000003</v>
      </c>
      <c r="H459" s="4">
        <v>0</v>
      </c>
    </row>
    <row r="460" spans="1:8" x14ac:dyDescent="0.2">
      <c r="A460" s="2" t="s">
        <v>50</v>
      </c>
      <c r="B460" s="4">
        <v>12</v>
      </c>
      <c r="C460" s="5">
        <v>2.97</v>
      </c>
      <c r="D460" s="4">
        <v>8</v>
      </c>
      <c r="E460" s="5">
        <v>3.19</v>
      </c>
      <c r="F460" s="4">
        <v>4</v>
      </c>
      <c r="G460" s="5">
        <v>2.92</v>
      </c>
      <c r="H460" s="4">
        <v>0</v>
      </c>
    </row>
    <row r="461" spans="1:8" x14ac:dyDescent="0.2">
      <c r="A461" s="2" t="s">
        <v>51</v>
      </c>
      <c r="B461" s="4">
        <v>55</v>
      </c>
      <c r="C461" s="5">
        <v>13.61</v>
      </c>
      <c r="D461" s="4">
        <v>48</v>
      </c>
      <c r="E461" s="5">
        <v>19.12</v>
      </c>
      <c r="F461" s="4">
        <v>7</v>
      </c>
      <c r="G461" s="5">
        <v>5.1100000000000003</v>
      </c>
      <c r="H461" s="4">
        <v>0</v>
      </c>
    </row>
    <row r="462" spans="1:8" x14ac:dyDescent="0.2">
      <c r="A462" s="2" t="s">
        <v>52</v>
      </c>
      <c r="B462" s="4">
        <v>63</v>
      </c>
      <c r="C462" s="5">
        <v>15.59</v>
      </c>
      <c r="D462" s="4">
        <v>60</v>
      </c>
      <c r="E462" s="5">
        <v>23.9</v>
      </c>
      <c r="F462" s="4">
        <v>1</v>
      </c>
      <c r="G462" s="5">
        <v>0.73</v>
      </c>
      <c r="H462" s="4">
        <v>1</v>
      </c>
    </row>
    <row r="463" spans="1:8" x14ac:dyDescent="0.2">
      <c r="A463" s="2" t="s">
        <v>53</v>
      </c>
      <c r="B463" s="4">
        <v>24</v>
      </c>
      <c r="C463" s="5">
        <v>5.94</v>
      </c>
      <c r="D463" s="4">
        <v>11</v>
      </c>
      <c r="E463" s="5">
        <v>4.38</v>
      </c>
      <c r="F463" s="4">
        <v>1</v>
      </c>
      <c r="G463" s="5">
        <v>0.73</v>
      </c>
      <c r="H463" s="4">
        <v>0</v>
      </c>
    </row>
    <row r="464" spans="1:8" x14ac:dyDescent="0.2">
      <c r="A464" s="2" t="s">
        <v>54</v>
      </c>
      <c r="B464" s="4">
        <v>21</v>
      </c>
      <c r="C464" s="5">
        <v>5.2</v>
      </c>
      <c r="D464" s="4">
        <v>10</v>
      </c>
      <c r="E464" s="5">
        <v>3.98</v>
      </c>
      <c r="F464" s="4">
        <v>11</v>
      </c>
      <c r="G464" s="5">
        <v>8.0299999999999994</v>
      </c>
      <c r="H464" s="4">
        <v>0</v>
      </c>
    </row>
    <row r="465" spans="1:8" x14ac:dyDescent="0.2">
      <c r="A465" s="2" t="s">
        <v>55</v>
      </c>
      <c r="B465" s="4">
        <v>15</v>
      </c>
      <c r="C465" s="5">
        <v>3.71</v>
      </c>
      <c r="D465" s="4">
        <v>10</v>
      </c>
      <c r="E465" s="5">
        <v>3.98</v>
      </c>
      <c r="F465" s="4">
        <v>3</v>
      </c>
      <c r="G465" s="5">
        <v>2.19</v>
      </c>
      <c r="H465" s="4">
        <v>0</v>
      </c>
    </row>
    <row r="466" spans="1:8" x14ac:dyDescent="0.2">
      <c r="A466" s="1" t="s">
        <v>29</v>
      </c>
      <c r="B466" s="4">
        <v>251</v>
      </c>
      <c r="C466" s="5">
        <v>100</v>
      </c>
      <c r="D466" s="4">
        <v>96</v>
      </c>
      <c r="E466" s="5">
        <v>100</v>
      </c>
      <c r="F466" s="4">
        <v>150</v>
      </c>
      <c r="G466" s="5">
        <v>100.01</v>
      </c>
      <c r="H466" s="4">
        <v>1</v>
      </c>
    </row>
    <row r="467" spans="1:8" x14ac:dyDescent="0.2">
      <c r="A467" s="2" t="s">
        <v>41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42</v>
      </c>
      <c r="B468" s="4">
        <v>61</v>
      </c>
      <c r="C468" s="5">
        <v>24.3</v>
      </c>
      <c r="D468" s="4">
        <v>6</v>
      </c>
      <c r="E468" s="5">
        <v>6.25</v>
      </c>
      <c r="F468" s="4">
        <v>55</v>
      </c>
      <c r="G468" s="5">
        <v>36.67</v>
      </c>
      <c r="H468" s="4">
        <v>0</v>
      </c>
    </row>
    <row r="469" spans="1:8" x14ac:dyDescent="0.2">
      <c r="A469" s="2" t="s">
        <v>43</v>
      </c>
      <c r="B469" s="4">
        <v>14</v>
      </c>
      <c r="C469" s="5">
        <v>5.58</v>
      </c>
      <c r="D469" s="4">
        <v>2</v>
      </c>
      <c r="E469" s="5">
        <v>2.08</v>
      </c>
      <c r="F469" s="4">
        <v>12</v>
      </c>
      <c r="G469" s="5">
        <v>8</v>
      </c>
      <c r="H469" s="4">
        <v>0</v>
      </c>
    </row>
    <row r="470" spans="1:8" x14ac:dyDescent="0.2">
      <c r="A470" s="2" t="s">
        <v>44</v>
      </c>
      <c r="B470" s="4">
        <v>2</v>
      </c>
      <c r="C470" s="5">
        <v>0.8</v>
      </c>
      <c r="D470" s="4">
        <v>0</v>
      </c>
      <c r="E470" s="5">
        <v>0</v>
      </c>
      <c r="F470" s="4">
        <v>1</v>
      </c>
      <c r="G470" s="5">
        <v>0.67</v>
      </c>
      <c r="H470" s="4">
        <v>0</v>
      </c>
    </row>
    <row r="471" spans="1:8" x14ac:dyDescent="0.2">
      <c r="A471" s="2" t="s">
        <v>45</v>
      </c>
      <c r="B471" s="4">
        <v>1</v>
      </c>
      <c r="C471" s="5">
        <v>0.4</v>
      </c>
      <c r="D471" s="4">
        <v>0</v>
      </c>
      <c r="E471" s="5">
        <v>0</v>
      </c>
      <c r="F471" s="4">
        <v>1</v>
      </c>
      <c r="G471" s="5">
        <v>0.67</v>
      </c>
      <c r="H471" s="4">
        <v>0</v>
      </c>
    </row>
    <row r="472" spans="1:8" x14ac:dyDescent="0.2">
      <c r="A472" s="2" t="s">
        <v>46</v>
      </c>
      <c r="B472" s="4">
        <v>6</v>
      </c>
      <c r="C472" s="5">
        <v>2.39</v>
      </c>
      <c r="D472" s="4">
        <v>0</v>
      </c>
      <c r="E472" s="5">
        <v>0</v>
      </c>
      <c r="F472" s="4">
        <v>5</v>
      </c>
      <c r="G472" s="5">
        <v>3.33</v>
      </c>
      <c r="H472" s="4">
        <v>0</v>
      </c>
    </row>
    <row r="473" spans="1:8" x14ac:dyDescent="0.2">
      <c r="A473" s="2" t="s">
        <v>47</v>
      </c>
      <c r="B473" s="4">
        <v>62</v>
      </c>
      <c r="C473" s="5">
        <v>24.7</v>
      </c>
      <c r="D473" s="4">
        <v>29</v>
      </c>
      <c r="E473" s="5">
        <v>30.21</v>
      </c>
      <c r="F473" s="4">
        <v>33</v>
      </c>
      <c r="G473" s="5">
        <v>22</v>
      </c>
      <c r="H473" s="4">
        <v>0</v>
      </c>
    </row>
    <row r="474" spans="1:8" x14ac:dyDescent="0.2">
      <c r="A474" s="2" t="s">
        <v>48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2">
      <c r="A475" s="2" t="s">
        <v>49</v>
      </c>
      <c r="B475" s="4">
        <v>5</v>
      </c>
      <c r="C475" s="5">
        <v>1.99</v>
      </c>
      <c r="D475" s="4">
        <v>2</v>
      </c>
      <c r="E475" s="5">
        <v>2.08</v>
      </c>
      <c r="F475" s="4">
        <v>3</v>
      </c>
      <c r="G475" s="5">
        <v>2</v>
      </c>
      <c r="H475" s="4">
        <v>0</v>
      </c>
    </row>
    <row r="476" spans="1:8" x14ac:dyDescent="0.2">
      <c r="A476" s="2" t="s">
        <v>50</v>
      </c>
      <c r="B476" s="4">
        <v>14</v>
      </c>
      <c r="C476" s="5">
        <v>5.58</v>
      </c>
      <c r="D476" s="4">
        <v>3</v>
      </c>
      <c r="E476" s="5">
        <v>3.13</v>
      </c>
      <c r="F476" s="4">
        <v>11</v>
      </c>
      <c r="G476" s="5">
        <v>7.33</v>
      </c>
      <c r="H476" s="4">
        <v>0</v>
      </c>
    </row>
    <row r="477" spans="1:8" x14ac:dyDescent="0.2">
      <c r="A477" s="2" t="s">
        <v>51</v>
      </c>
      <c r="B477" s="4">
        <v>39</v>
      </c>
      <c r="C477" s="5">
        <v>15.54</v>
      </c>
      <c r="D477" s="4">
        <v>20</v>
      </c>
      <c r="E477" s="5">
        <v>20.83</v>
      </c>
      <c r="F477" s="4">
        <v>18</v>
      </c>
      <c r="G477" s="5">
        <v>12</v>
      </c>
      <c r="H477" s="4">
        <v>0</v>
      </c>
    </row>
    <row r="478" spans="1:8" x14ac:dyDescent="0.2">
      <c r="A478" s="2" t="s">
        <v>52</v>
      </c>
      <c r="B478" s="4">
        <v>26</v>
      </c>
      <c r="C478" s="5">
        <v>10.36</v>
      </c>
      <c r="D478" s="4">
        <v>25</v>
      </c>
      <c r="E478" s="5">
        <v>26.04</v>
      </c>
      <c r="F478" s="4">
        <v>1</v>
      </c>
      <c r="G478" s="5">
        <v>0.67</v>
      </c>
      <c r="H478" s="4">
        <v>0</v>
      </c>
    </row>
    <row r="479" spans="1:8" x14ac:dyDescent="0.2">
      <c r="A479" s="2" t="s">
        <v>53</v>
      </c>
      <c r="B479" s="4">
        <v>4</v>
      </c>
      <c r="C479" s="5">
        <v>1.59</v>
      </c>
      <c r="D479" s="4">
        <v>3</v>
      </c>
      <c r="E479" s="5">
        <v>3.13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54</v>
      </c>
      <c r="B480" s="4">
        <v>5</v>
      </c>
      <c r="C480" s="5">
        <v>1.99</v>
      </c>
      <c r="D480" s="4">
        <v>4</v>
      </c>
      <c r="E480" s="5">
        <v>4.17</v>
      </c>
      <c r="F480" s="4">
        <v>1</v>
      </c>
      <c r="G480" s="5">
        <v>0.67</v>
      </c>
      <c r="H480" s="4">
        <v>0</v>
      </c>
    </row>
    <row r="481" spans="1:8" x14ac:dyDescent="0.2">
      <c r="A481" s="2" t="s">
        <v>55</v>
      </c>
      <c r="B481" s="4">
        <v>12</v>
      </c>
      <c r="C481" s="5">
        <v>4.78</v>
      </c>
      <c r="D481" s="4">
        <v>2</v>
      </c>
      <c r="E481" s="5">
        <v>2.08</v>
      </c>
      <c r="F481" s="4">
        <v>9</v>
      </c>
      <c r="G481" s="5">
        <v>6</v>
      </c>
      <c r="H481" s="4">
        <v>1</v>
      </c>
    </row>
    <row r="482" spans="1:8" x14ac:dyDescent="0.2">
      <c r="A482" s="1" t="s">
        <v>30</v>
      </c>
      <c r="B482" s="4">
        <v>440</v>
      </c>
      <c r="C482" s="5">
        <v>99.99</v>
      </c>
      <c r="D482" s="4">
        <v>253</v>
      </c>
      <c r="E482" s="5">
        <v>100.00999999999999</v>
      </c>
      <c r="F482" s="4">
        <v>185</v>
      </c>
      <c r="G482" s="5">
        <v>99.979999999999976</v>
      </c>
      <c r="H482" s="4">
        <v>1</v>
      </c>
    </row>
    <row r="483" spans="1:8" x14ac:dyDescent="0.2">
      <c r="A483" s="2" t="s">
        <v>41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42</v>
      </c>
      <c r="B484" s="4">
        <v>77</v>
      </c>
      <c r="C484" s="5">
        <v>17.5</v>
      </c>
      <c r="D484" s="4">
        <v>22</v>
      </c>
      <c r="E484" s="5">
        <v>8.6999999999999993</v>
      </c>
      <c r="F484" s="4">
        <v>55</v>
      </c>
      <c r="G484" s="5">
        <v>29.73</v>
      </c>
      <c r="H484" s="4">
        <v>0</v>
      </c>
    </row>
    <row r="485" spans="1:8" x14ac:dyDescent="0.2">
      <c r="A485" s="2" t="s">
        <v>43</v>
      </c>
      <c r="B485" s="4">
        <v>15</v>
      </c>
      <c r="C485" s="5">
        <v>3.41</v>
      </c>
      <c r="D485" s="4">
        <v>7</v>
      </c>
      <c r="E485" s="5">
        <v>2.77</v>
      </c>
      <c r="F485" s="4">
        <v>8</v>
      </c>
      <c r="G485" s="5">
        <v>4.32</v>
      </c>
      <c r="H485" s="4">
        <v>0</v>
      </c>
    </row>
    <row r="486" spans="1:8" x14ac:dyDescent="0.2">
      <c r="A486" s="2" t="s">
        <v>44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45</v>
      </c>
      <c r="B487" s="4">
        <v>2</v>
      </c>
      <c r="C487" s="5">
        <v>0.45</v>
      </c>
      <c r="D487" s="4">
        <v>0</v>
      </c>
      <c r="E487" s="5">
        <v>0</v>
      </c>
      <c r="F487" s="4">
        <v>2</v>
      </c>
      <c r="G487" s="5">
        <v>1.08</v>
      </c>
      <c r="H487" s="4">
        <v>0</v>
      </c>
    </row>
    <row r="488" spans="1:8" x14ac:dyDescent="0.2">
      <c r="A488" s="2" t="s">
        <v>46</v>
      </c>
      <c r="B488" s="4">
        <v>6</v>
      </c>
      <c r="C488" s="5">
        <v>1.36</v>
      </c>
      <c r="D488" s="4">
        <v>2</v>
      </c>
      <c r="E488" s="5">
        <v>0.79</v>
      </c>
      <c r="F488" s="4">
        <v>4</v>
      </c>
      <c r="G488" s="5">
        <v>2.16</v>
      </c>
      <c r="H488" s="4">
        <v>0</v>
      </c>
    </row>
    <row r="489" spans="1:8" x14ac:dyDescent="0.2">
      <c r="A489" s="2" t="s">
        <v>47</v>
      </c>
      <c r="B489" s="4">
        <v>113</v>
      </c>
      <c r="C489" s="5">
        <v>25.68</v>
      </c>
      <c r="D489" s="4">
        <v>54</v>
      </c>
      <c r="E489" s="5">
        <v>21.34</v>
      </c>
      <c r="F489" s="4">
        <v>58</v>
      </c>
      <c r="G489" s="5">
        <v>31.35</v>
      </c>
      <c r="H489" s="4">
        <v>1</v>
      </c>
    </row>
    <row r="490" spans="1:8" x14ac:dyDescent="0.2">
      <c r="A490" s="2" t="s">
        <v>48</v>
      </c>
      <c r="B490" s="4">
        <v>6</v>
      </c>
      <c r="C490" s="5">
        <v>1.36</v>
      </c>
      <c r="D490" s="4">
        <v>0</v>
      </c>
      <c r="E490" s="5">
        <v>0</v>
      </c>
      <c r="F490" s="4">
        <v>6</v>
      </c>
      <c r="G490" s="5">
        <v>3.24</v>
      </c>
      <c r="H490" s="4">
        <v>0</v>
      </c>
    </row>
    <row r="491" spans="1:8" x14ac:dyDescent="0.2">
      <c r="A491" s="2" t="s">
        <v>49</v>
      </c>
      <c r="B491" s="4">
        <v>22</v>
      </c>
      <c r="C491" s="5">
        <v>5</v>
      </c>
      <c r="D491" s="4">
        <v>12</v>
      </c>
      <c r="E491" s="5">
        <v>4.74</v>
      </c>
      <c r="F491" s="4">
        <v>10</v>
      </c>
      <c r="G491" s="5">
        <v>5.41</v>
      </c>
      <c r="H491" s="4">
        <v>0</v>
      </c>
    </row>
    <row r="492" spans="1:8" x14ac:dyDescent="0.2">
      <c r="A492" s="2" t="s">
        <v>50</v>
      </c>
      <c r="B492" s="4">
        <v>13</v>
      </c>
      <c r="C492" s="5">
        <v>2.95</v>
      </c>
      <c r="D492" s="4">
        <v>9</v>
      </c>
      <c r="E492" s="5">
        <v>3.56</v>
      </c>
      <c r="F492" s="4">
        <v>4</v>
      </c>
      <c r="G492" s="5">
        <v>2.16</v>
      </c>
      <c r="H492" s="4">
        <v>0</v>
      </c>
    </row>
    <row r="493" spans="1:8" x14ac:dyDescent="0.2">
      <c r="A493" s="2" t="s">
        <v>51</v>
      </c>
      <c r="B493" s="4">
        <v>62</v>
      </c>
      <c r="C493" s="5">
        <v>14.09</v>
      </c>
      <c r="D493" s="4">
        <v>51</v>
      </c>
      <c r="E493" s="5">
        <v>20.16</v>
      </c>
      <c r="F493" s="4">
        <v>10</v>
      </c>
      <c r="G493" s="5">
        <v>5.41</v>
      </c>
      <c r="H493" s="4">
        <v>0</v>
      </c>
    </row>
    <row r="494" spans="1:8" x14ac:dyDescent="0.2">
      <c r="A494" s="2" t="s">
        <v>52</v>
      </c>
      <c r="B494" s="4">
        <v>73</v>
      </c>
      <c r="C494" s="5">
        <v>16.59</v>
      </c>
      <c r="D494" s="4">
        <v>64</v>
      </c>
      <c r="E494" s="5">
        <v>25.3</v>
      </c>
      <c r="F494" s="4">
        <v>9</v>
      </c>
      <c r="G494" s="5">
        <v>4.8600000000000003</v>
      </c>
      <c r="H494" s="4">
        <v>0</v>
      </c>
    </row>
    <row r="495" spans="1:8" x14ac:dyDescent="0.2">
      <c r="A495" s="2" t="s">
        <v>53</v>
      </c>
      <c r="B495" s="4">
        <v>20</v>
      </c>
      <c r="C495" s="5">
        <v>4.55</v>
      </c>
      <c r="D495" s="4">
        <v>15</v>
      </c>
      <c r="E495" s="5">
        <v>5.93</v>
      </c>
      <c r="F495" s="4">
        <v>5</v>
      </c>
      <c r="G495" s="5">
        <v>2.7</v>
      </c>
      <c r="H495" s="4">
        <v>0</v>
      </c>
    </row>
    <row r="496" spans="1:8" x14ac:dyDescent="0.2">
      <c r="A496" s="2" t="s">
        <v>54</v>
      </c>
      <c r="B496" s="4">
        <v>22</v>
      </c>
      <c r="C496" s="5">
        <v>5</v>
      </c>
      <c r="D496" s="4">
        <v>13</v>
      </c>
      <c r="E496" s="5">
        <v>5.14</v>
      </c>
      <c r="F496" s="4">
        <v>9</v>
      </c>
      <c r="G496" s="5">
        <v>4.8600000000000003</v>
      </c>
      <c r="H496" s="4">
        <v>0</v>
      </c>
    </row>
    <row r="497" spans="1:8" x14ac:dyDescent="0.2">
      <c r="A497" s="2" t="s">
        <v>55</v>
      </c>
      <c r="B497" s="4">
        <v>9</v>
      </c>
      <c r="C497" s="5">
        <v>2.0499999999999998</v>
      </c>
      <c r="D497" s="4">
        <v>4</v>
      </c>
      <c r="E497" s="5">
        <v>1.58</v>
      </c>
      <c r="F497" s="4">
        <v>5</v>
      </c>
      <c r="G497" s="5">
        <v>2.7</v>
      </c>
      <c r="H497" s="4">
        <v>0</v>
      </c>
    </row>
    <row r="498" spans="1:8" x14ac:dyDescent="0.2">
      <c r="A498" s="1" t="s">
        <v>31</v>
      </c>
      <c r="B498" s="4">
        <v>196</v>
      </c>
      <c r="C498" s="5">
        <v>100.00999999999999</v>
      </c>
      <c r="D498" s="4">
        <v>144</v>
      </c>
      <c r="E498" s="5">
        <v>99.99</v>
      </c>
      <c r="F498" s="4">
        <v>52</v>
      </c>
      <c r="G498" s="5">
        <v>99.989999999999981</v>
      </c>
      <c r="H498" s="4">
        <v>0</v>
      </c>
    </row>
    <row r="499" spans="1:8" x14ac:dyDescent="0.2">
      <c r="A499" s="2" t="s">
        <v>41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42</v>
      </c>
      <c r="B500" s="4">
        <v>31</v>
      </c>
      <c r="C500" s="5">
        <v>15.82</v>
      </c>
      <c r="D500" s="4">
        <v>19</v>
      </c>
      <c r="E500" s="5">
        <v>13.19</v>
      </c>
      <c r="F500" s="4">
        <v>12</v>
      </c>
      <c r="G500" s="5">
        <v>23.08</v>
      </c>
      <c r="H500" s="4">
        <v>0</v>
      </c>
    </row>
    <row r="501" spans="1:8" x14ac:dyDescent="0.2">
      <c r="A501" s="2" t="s">
        <v>43</v>
      </c>
      <c r="B501" s="4">
        <v>16</v>
      </c>
      <c r="C501" s="5">
        <v>8.16</v>
      </c>
      <c r="D501" s="4">
        <v>9</v>
      </c>
      <c r="E501" s="5">
        <v>6.25</v>
      </c>
      <c r="F501" s="4">
        <v>7</v>
      </c>
      <c r="G501" s="5">
        <v>13.46</v>
      </c>
      <c r="H501" s="4">
        <v>0</v>
      </c>
    </row>
    <row r="502" spans="1:8" x14ac:dyDescent="0.2">
      <c r="A502" s="2" t="s">
        <v>44</v>
      </c>
      <c r="B502" s="4">
        <v>1</v>
      </c>
      <c r="C502" s="5">
        <v>0.51</v>
      </c>
      <c r="D502" s="4">
        <v>0</v>
      </c>
      <c r="E502" s="5">
        <v>0</v>
      </c>
      <c r="F502" s="4">
        <v>1</v>
      </c>
      <c r="G502" s="5">
        <v>1.92</v>
      </c>
      <c r="H502" s="4">
        <v>0</v>
      </c>
    </row>
    <row r="503" spans="1:8" x14ac:dyDescent="0.2">
      <c r="A503" s="2" t="s">
        <v>45</v>
      </c>
      <c r="B503" s="4">
        <v>0</v>
      </c>
      <c r="C503" s="5">
        <v>0</v>
      </c>
      <c r="D503" s="4">
        <v>0</v>
      </c>
      <c r="E503" s="5">
        <v>0</v>
      </c>
      <c r="F503" s="4">
        <v>0</v>
      </c>
      <c r="G503" s="5">
        <v>0</v>
      </c>
      <c r="H503" s="4">
        <v>0</v>
      </c>
    </row>
    <row r="504" spans="1:8" x14ac:dyDescent="0.2">
      <c r="A504" s="2" t="s">
        <v>46</v>
      </c>
      <c r="B504" s="4">
        <v>1</v>
      </c>
      <c r="C504" s="5">
        <v>0.51</v>
      </c>
      <c r="D504" s="4">
        <v>0</v>
      </c>
      <c r="E504" s="5">
        <v>0</v>
      </c>
      <c r="F504" s="4">
        <v>1</v>
      </c>
      <c r="G504" s="5">
        <v>1.92</v>
      </c>
      <c r="H504" s="4">
        <v>0</v>
      </c>
    </row>
    <row r="505" spans="1:8" x14ac:dyDescent="0.2">
      <c r="A505" s="2" t="s">
        <v>47</v>
      </c>
      <c r="B505" s="4">
        <v>38</v>
      </c>
      <c r="C505" s="5">
        <v>19.39</v>
      </c>
      <c r="D505" s="4">
        <v>21</v>
      </c>
      <c r="E505" s="5">
        <v>14.58</v>
      </c>
      <c r="F505" s="4">
        <v>17</v>
      </c>
      <c r="G505" s="5">
        <v>32.69</v>
      </c>
      <c r="H505" s="4">
        <v>0</v>
      </c>
    </row>
    <row r="506" spans="1:8" x14ac:dyDescent="0.2">
      <c r="A506" s="2" t="s">
        <v>48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49</v>
      </c>
      <c r="B507" s="4">
        <v>28</v>
      </c>
      <c r="C507" s="5">
        <v>14.29</v>
      </c>
      <c r="D507" s="4">
        <v>25</v>
      </c>
      <c r="E507" s="5">
        <v>17.36</v>
      </c>
      <c r="F507" s="4">
        <v>3</v>
      </c>
      <c r="G507" s="5">
        <v>5.77</v>
      </c>
      <c r="H507" s="4">
        <v>0</v>
      </c>
    </row>
    <row r="508" spans="1:8" x14ac:dyDescent="0.2">
      <c r="A508" s="2" t="s">
        <v>50</v>
      </c>
      <c r="B508" s="4">
        <v>4</v>
      </c>
      <c r="C508" s="5">
        <v>2.04</v>
      </c>
      <c r="D508" s="4">
        <v>1</v>
      </c>
      <c r="E508" s="5">
        <v>0.69</v>
      </c>
      <c r="F508" s="4">
        <v>3</v>
      </c>
      <c r="G508" s="5">
        <v>5.77</v>
      </c>
      <c r="H508" s="4">
        <v>0</v>
      </c>
    </row>
    <row r="509" spans="1:8" x14ac:dyDescent="0.2">
      <c r="A509" s="2" t="s">
        <v>51</v>
      </c>
      <c r="B509" s="4">
        <v>41</v>
      </c>
      <c r="C509" s="5">
        <v>20.92</v>
      </c>
      <c r="D509" s="4">
        <v>40</v>
      </c>
      <c r="E509" s="5">
        <v>27.78</v>
      </c>
      <c r="F509" s="4">
        <v>1</v>
      </c>
      <c r="G509" s="5">
        <v>1.92</v>
      </c>
      <c r="H509" s="4">
        <v>0</v>
      </c>
    </row>
    <row r="510" spans="1:8" x14ac:dyDescent="0.2">
      <c r="A510" s="2" t="s">
        <v>52</v>
      </c>
      <c r="B510" s="4">
        <v>27</v>
      </c>
      <c r="C510" s="5">
        <v>13.78</v>
      </c>
      <c r="D510" s="4">
        <v>24</v>
      </c>
      <c r="E510" s="5">
        <v>16.670000000000002</v>
      </c>
      <c r="F510" s="4">
        <v>3</v>
      </c>
      <c r="G510" s="5">
        <v>5.77</v>
      </c>
      <c r="H510" s="4">
        <v>0</v>
      </c>
    </row>
    <row r="511" spans="1:8" x14ac:dyDescent="0.2">
      <c r="A511" s="2" t="s">
        <v>53</v>
      </c>
      <c r="B511" s="4">
        <v>2</v>
      </c>
      <c r="C511" s="5">
        <v>1.02</v>
      </c>
      <c r="D511" s="4">
        <v>2</v>
      </c>
      <c r="E511" s="5">
        <v>1.39</v>
      </c>
      <c r="F511" s="4">
        <v>0</v>
      </c>
      <c r="G511" s="5">
        <v>0</v>
      </c>
      <c r="H511" s="4">
        <v>0</v>
      </c>
    </row>
    <row r="512" spans="1:8" x14ac:dyDescent="0.2">
      <c r="A512" s="2" t="s">
        <v>54</v>
      </c>
      <c r="B512" s="4">
        <v>2</v>
      </c>
      <c r="C512" s="5">
        <v>1.02</v>
      </c>
      <c r="D512" s="4">
        <v>2</v>
      </c>
      <c r="E512" s="5">
        <v>1.39</v>
      </c>
      <c r="F512" s="4">
        <v>0</v>
      </c>
      <c r="G512" s="5">
        <v>0</v>
      </c>
      <c r="H512" s="4">
        <v>0</v>
      </c>
    </row>
    <row r="513" spans="1:8" x14ac:dyDescent="0.2">
      <c r="A513" s="2" t="s">
        <v>55</v>
      </c>
      <c r="B513" s="4">
        <v>5</v>
      </c>
      <c r="C513" s="5">
        <v>2.5499999999999998</v>
      </c>
      <c r="D513" s="4">
        <v>1</v>
      </c>
      <c r="E513" s="5">
        <v>0.69</v>
      </c>
      <c r="F513" s="4">
        <v>4</v>
      </c>
      <c r="G513" s="5">
        <v>7.69</v>
      </c>
      <c r="H513" s="4">
        <v>0</v>
      </c>
    </row>
    <row r="514" spans="1:8" x14ac:dyDescent="0.2">
      <c r="A514" s="1" t="s">
        <v>32</v>
      </c>
      <c r="B514" s="4">
        <v>155</v>
      </c>
      <c r="C514" s="5">
        <v>100.01</v>
      </c>
      <c r="D514" s="4">
        <v>80</v>
      </c>
      <c r="E514" s="5">
        <v>100</v>
      </c>
      <c r="F514" s="4">
        <v>71</v>
      </c>
      <c r="G514" s="5">
        <v>100.02999999999999</v>
      </c>
      <c r="H514" s="4">
        <v>0</v>
      </c>
    </row>
    <row r="515" spans="1:8" x14ac:dyDescent="0.2">
      <c r="A515" s="2" t="s">
        <v>41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42</v>
      </c>
      <c r="B516" s="4">
        <v>20</v>
      </c>
      <c r="C516" s="5">
        <v>12.9</v>
      </c>
      <c r="D516" s="4">
        <v>11</v>
      </c>
      <c r="E516" s="5">
        <v>13.75</v>
      </c>
      <c r="F516" s="4">
        <v>9</v>
      </c>
      <c r="G516" s="5">
        <v>12.68</v>
      </c>
      <c r="H516" s="4">
        <v>0</v>
      </c>
    </row>
    <row r="517" spans="1:8" x14ac:dyDescent="0.2">
      <c r="A517" s="2" t="s">
        <v>43</v>
      </c>
      <c r="B517" s="4">
        <v>4</v>
      </c>
      <c r="C517" s="5">
        <v>2.58</v>
      </c>
      <c r="D517" s="4">
        <v>2</v>
      </c>
      <c r="E517" s="5">
        <v>2.5</v>
      </c>
      <c r="F517" s="4">
        <v>2</v>
      </c>
      <c r="G517" s="5">
        <v>2.82</v>
      </c>
      <c r="H517" s="4">
        <v>0</v>
      </c>
    </row>
    <row r="518" spans="1:8" x14ac:dyDescent="0.2">
      <c r="A518" s="2" t="s">
        <v>44</v>
      </c>
      <c r="B518" s="4">
        <v>8</v>
      </c>
      <c r="C518" s="5">
        <v>5.16</v>
      </c>
      <c r="D518" s="4">
        <v>0</v>
      </c>
      <c r="E518" s="5">
        <v>0</v>
      </c>
      <c r="F518" s="4">
        <v>6</v>
      </c>
      <c r="G518" s="5">
        <v>8.4499999999999993</v>
      </c>
      <c r="H518" s="4">
        <v>0</v>
      </c>
    </row>
    <row r="519" spans="1:8" x14ac:dyDescent="0.2">
      <c r="A519" s="2" t="s">
        <v>45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2">
      <c r="A520" s="2" t="s">
        <v>46</v>
      </c>
      <c r="B520" s="4">
        <v>2</v>
      </c>
      <c r="C520" s="5">
        <v>1.29</v>
      </c>
      <c r="D520" s="4">
        <v>0</v>
      </c>
      <c r="E520" s="5">
        <v>0</v>
      </c>
      <c r="F520" s="4">
        <v>2</v>
      </c>
      <c r="G520" s="5">
        <v>2.82</v>
      </c>
      <c r="H520" s="4">
        <v>0</v>
      </c>
    </row>
    <row r="521" spans="1:8" x14ac:dyDescent="0.2">
      <c r="A521" s="2" t="s">
        <v>47</v>
      </c>
      <c r="B521" s="4">
        <v>49</v>
      </c>
      <c r="C521" s="5">
        <v>31.61</v>
      </c>
      <c r="D521" s="4">
        <v>34</v>
      </c>
      <c r="E521" s="5">
        <v>42.5</v>
      </c>
      <c r="F521" s="4">
        <v>15</v>
      </c>
      <c r="G521" s="5">
        <v>21.13</v>
      </c>
      <c r="H521" s="4">
        <v>0</v>
      </c>
    </row>
    <row r="522" spans="1:8" x14ac:dyDescent="0.2">
      <c r="A522" s="2" t="s">
        <v>48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2">
      <c r="A523" s="2" t="s">
        <v>49</v>
      </c>
      <c r="B523" s="4">
        <v>10</v>
      </c>
      <c r="C523" s="5">
        <v>6.45</v>
      </c>
      <c r="D523" s="4">
        <v>1</v>
      </c>
      <c r="E523" s="5">
        <v>1.25</v>
      </c>
      <c r="F523" s="4">
        <v>9</v>
      </c>
      <c r="G523" s="5">
        <v>12.68</v>
      </c>
      <c r="H523" s="4">
        <v>0</v>
      </c>
    </row>
    <row r="524" spans="1:8" x14ac:dyDescent="0.2">
      <c r="A524" s="2" t="s">
        <v>50</v>
      </c>
      <c r="B524" s="4">
        <v>3</v>
      </c>
      <c r="C524" s="5">
        <v>1.94</v>
      </c>
      <c r="D524" s="4">
        <v>0</v>
      </c>
      <c r="E524" s="5">
        <v>0</v>
      </c>
      <c r="F524" s="4">
        <v>3</v>
      </c>
      <c r="G524" s="5">
        <v>4.2300000000000004</v>
      </c>
      <c r="H524" s="4">
        <v>0</v>
      </c>
    </row>
    <row r="525" spans="1:8" x14ac:dyDescent="0.2">
      <c r="A525" s="2" t="s">
        <v>51</v>
      </c>
      <c r="B525" s="4">
        <v>34</v>
      </c>
      <c r="C525" s="5">
        <v>21.94</v>
      </c>
      <c r="D525" s="4">
        <v>15</v>
      </c>
      <c r="E525" s="5">
        <v>18.75</v>
      </c>
      <c r="F525" s="4">
        <v>19</v>
      </c>
      <c r="G525" s="5">
        <v>26.76</v>
      </c>
      <c r="H525" s="4">
        <v>0</v>
      </c>
    </row>
    <row r="526" spans="1:8" x14ac:dyDescent="0.2">
      <c r="A526" s="2" t="s">
        <v>52</v>
      </c>
      <c r="B526" s="4">
        <v>13</v>
      </c>
      <c r="C526" s="5">
        <v>8.39</v>
      </c>
      <c r="D526" s="4">
        <v>10</v>
      </c>
      <c r="E526" s="5">
        <v>12.5</v>
      </c>
      <c r="F526" s="4">
        <v>1</v>
      </c>
      <c r="G526" s="5">
        <v>1.41</v>
      </c>
      <c r="H526" s="4">
        <v>0</v>
      </c>
    </row>
    <row r="527" spans="1:8" x14ac:dyDescent="0.2">
      <c r="A527" s="2" t="s">
        <v>53</v>
      </c>
      <c r="B527" s="4">
        <v>3</v>
      </c>
      <c r="C527" s="5">
        <v>1.94</v>
      </c>
      <c r="D527" s="4">
        <v>1</v>
      </c>
      <c r="E527" s="5">
        <v>1.25</v>
      </c>
      <c r="F527" s="4">
        <v>2</v>
      </c>
      <c r="G527" s="5">
        <v>2.82</v>
      </c>
      <c r="H527" s="4">
        <v>0</v>
      </c>
    </row>
    <row r="528" spans="1:8" x14ac:dyDescent="0.2">
      <c r="A528" s="2" t="s">
        <v>54</v>
      </c>
      <c r="B528" s="4">
        <v>3</v>
      </c>
      <c r="C528" s="5">
        <v>1.94</v>
      </c>
      <c r="D528" s="4">
        <v>2</v>
      </c>
      <c r="E528" s="5">
        <v>2.5</v>
      </c>
      <c r="F528" s="4">
        <v>1</v>
      </c>
      <c r="G528" s="5">
        <v>1.41</v>
      </c>
      <c r="H528" s="4">
        <v>0</v>
      </c>
    </row>
    <row r="529" spans="1:8" x14ac:dyDescent="0.2">
      <c r="A529" s="2" t="s">
        <v>55</v>
      </c>
      <c r="B529" s="4">
        <v>6</v>
      </c>
      <c r="C529" s="5">
        <v>3.87</v>
      </c>
      <c r="D529" s="4">
        <v>4</v>
      </c>
      <c r="E529" s="5">
        <v>5</v>
      </c>
      <c r="F529" s="4">
        <v>2</v>
      </c>
      <c r="G529" s="5">
        <v>2.82</v>
      </c>
      <c r="H529" s="4">
        <v>0</v>
      </c>
    </row>
    <row r="530" spans="1:8" x14ac:dyDescent="0.2">
      <c r="A530" s="1" t="s">
        <v>33</v>
      </c>
      <c r="B530" s="4">
        <v>54</v>
      </c>
      <c r="C530" s="5">
        <v>100.01</v>
      </c>
      <c r="D530" s="4">
        <v>45</v>
      </c>
      <c r="E530" s="5">
        <v>99.99</v>
      </c>
      <c r="F530" s="4">
        <v>7</v>
      </c>
      <c r="G530" s="5">
        <v>100</v>
      </c>
      <c r="H530" s="4">
        <v>0</v>
      </c>
    </row>
    <row r="531" spans="1:8" x14ac:dyDescent="0.2">
      <c r="A531" s="2" t="s">
        <v>41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42</v>
      </c>
      <c r="B532" s="4">
        <v>9</v>
      </c>
      <c r="C532" s="5">
        <v>16.670000000000002</v>
      </c>
      <c r="D532" s="4">
        <v>7</v>
      </c>
      <c r="E532" s="5">
        <v>15.56</v>
      </c>
      <c r="F532" s="4">
        <v>2</v>
      </c>
      <c r="G532" s="5">
        <v>28.57</v>
      </c>
      <c r="H532" s="4">
        <v>0</v>
      </c>
    </row>
    <row r="533" spans="1:8" x14ac:dyDescent="0.2">
      <c r="A533" s="2" t="s">
        <v>43</v>
      </c>
      <c r="B533" s="4">
        <v>4</v>
      </c>
      <c r="C533" s="5">
        <v>7.41</v>
      </c>
      <c r="D533" s="4">
        <v>2</v>
      </c>
      <c r="E533" s="5">
        <v>4.4400000000000004</v>
      </c>
      <c r="F533" s="4">
        <v>2</v>
      </c>
      <c r="G533" s="5">
        <v>28.57</v>
      </c>
      <c r="H533" s="4">
        <v>0</v>
      </c>
    </row>
    <row r="534" spans="1:8" x14ac:dyDescent="0.2">
      <c r="A534" s="2" t="s">
        <v>44</v>
      </c>
      <c r="B534" s="4">
        <v>1</v>
      </c>
      <c r="C534" s="5">
        <v>1.85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2">
      <c r="A535" s="2" t="s">
        <v>45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2">
      <c r="A536" s="2" t="s">
        <v>46</v>
      </c>
      <c r="B536" s="4">
        <v>1</v>
      </c>
      <c r="C536" s="5">
        <v>1.85</v>
      </c>
      <c r="D536" s="4">
        <v>1</v>
      </c>
      <c r="E536" s="5">
        <v>2.2200000000000002</v>
      </c>
      <c r="F536" s="4">
        <v>0</v>
      </c>
      <c r="G536" s="5">
        <v>0</v>
      </c>
      <c r="H536" s="4">
        <v>0</v>
      </c>
    </row>
    <row r="537" spans="1:8" x14ac:dyDescent="0.2">
      <c r="A537" s="2" t="s">
        <v>47</v>
      </c>
      <c r="B537" s="4">
        <v>14</v>
      </c>
      <c r="C537" s="5">
        <v>25.93</v>
      </c>
      <c r="D537" s="4">
        <v>14</v>
      </c>
      <c r="E537" s="5">
        <v>31.11</v>
      </c>
      <c r="F537" s="4">
        <v>0</v>
      </c>
      <c r="G537" s="5">
        <v>0</v>
      </c>
      <c r="H537" s="4">
        <v>0</v>
      </c>
    </row>
    <row r="538" spans="1:8" x14ac:dyDescent="0.2">
      <c r="A538" s="2" t="s">
        <v>48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2">
      <c r="A539" s="2" t="s">
        <v>49</v>
      </c>
      <c r="B539" s="4">
        <v>0</v>
      </c>
      <c r="C539" s="5">
        <v>0</v>
      </c>
      <c r="D539" s="4">
        <v>0</v>
      </c>
      <c r="E539" s="5">
        <v>0</v>
      </c>
      <c r="F539" s="4">
        <v>0</v>
      </c>
      <c r="G539" s="5">
        <v>0</v>
      </c>
      <c r="H539" s="4">
        <v>0</v>
      </c>
    </row>
    <row r="540" spans="1:8" x14ac:dyDescent="0.2">
      <c r="A540" s="2" t="s">
        <v>50</v>
      </c>
      <c r="B540" s="4">
        <v>0</v>
      </c>
      <c r="C540" s="5">
        <v>0</v>
      </c>
      <c r="D540" s="4">
        <v>0</v>
      </c>
      <c r="E540" s="5">
        <v>0</v>
      </c>
      <c r="F540" s="4">
        <v>0</v>
      </c>
      <c r="G540" s="5">
        <v>0</v>
      </c>
      <c r="H540" s="4">
        <v>0</v>
      </c>
    </row>
    <row r="541" spans="1:8" x14ac:dyDescent="0.2">
      <c r="A541" s="2" t="s">
        <v>51</v>
      </c>
      <c r="B541" s="4">
        <v>14</v>
      </c>
      <c r="C541" s="5">
        <v>25.93</v>
      </c>
      <c r="D541" s="4">
        <v>11</v>
      </c>
      <c r="E541" s="5">
        <v>24.44</v>
      </c>
      <c r="F541" s="4">
        <v>3</v>
      </c>
      <c r="G541" s="5">
        <v>42.86</v>
      </c>
      <c r="H541" s="4">
        <v>0</v>
      </c>
    </row>
    <row r="542" spans="1:8" x14ac:dyDescent="0.2">
      <c r="A542" s="2" t="s">
        <v>52</v>
      </c>
      <c r="B542" s="4">
        <v>9</v>
      </c>
      <c r="C542" s="5">
        <v>16.670000000000002</v>
      </c>
      <c r="D542" s="4">
        <v>9</v>
      </c>
      <c r="E542" s="5">
        <v>20</v>
      </c>
      <c r="F542" s="4">
        <v>0</v>
      </c>
      <c r="G542" s="5">
        <v>0</v>
      </c>
      <c r="H542" s="4">
        <v>0</v>
      </c>
    </row>
    <row r="543" spans="1:8" x14ac:dyDescent="0.2">
      <c r="A543" s="2" t="s">
        <v>53</v>
      </c>
      <c r="B543" s="4">
        <v>1</v>
      </c>
      <c r="C543" s="5">
        <v>1.85</v>
      </c>
      <c r="D543" s="4">
        <v>0</v>
      </c>
      <c r="E543" s="5">
        <v>0</v>
      </c>
      <c r="F543" s="4">
        <v>0</v>
      </c>
      <c r="G543" s="5">
        <v>0</v>
      </c>
      <c r="H543" s="4">
        <v>0</v>
      </c>
    </row>
    <row r="544" spans="1:8" x14ac:dyDescent="0.2">
      <c r="A544" s="2" t="s">
        <v>54</v>
      </c>
      <c r="B544" s="4">
        <v>0</v>
      </c>
      <c r="C544" s="5">
        <v>0</v>
      </c>
      <c r="D544" s="4">
        <v>0</v>
      </c>
      <c r="E544" s="5">
        <v>0</v>
      </c>
      <c r="F544" s="4">
        <v>0</v>
      </c>
      <c r="G544" s="5">
        <v>0</v>
      </c>
      <c r="H544" s="4">
        <v>0</v>
      </c>
    </row>
    <row r="545" spans="1:8" x14ac:dyDescent="0.2">
      <c r="A545" s="2" t="s">
        <v>55</v>
      </c>
      <c r="B545" s="4">
        <v>1</v>
      </c>
      <c r="C545" s="5">
        <v>1.85</v>
      </c>
      <c r="D545" s="4">
        <v>1</v>
      </c>
      <c r="E545" s="5">
        <v>2.2200000000000002</v>
      </c>
      <c r="F545" s="4">
        <v>0</v>
      </c>
      <c r="G545" s="5">
        <v>0</v>
      </c>
      <c r="H545" s="4">
        <v>0</v>
      </c>
    </row>
    <row r="546" spans="1:8" x14ac:dyDescent="0.2">
      <c r="A546" s="1" t="s">
        <v>34</v>
      </c>
      <c r="B546" s="4">
        <v>67</v>
      </c>
      <c r="C546" s="5">
        <v>100.00999999999999</v>
      </c>
      <c r="D546" s="4">
        <v>49</v>
      </c>
      <c r="E546" s="5">
        <v>99.99</v>
      </c>
      <c r="F546" s="4">
        <v>15</v>
      </c>
      <c r="G546" s="5">
        <v>100.01</v>
      </c>
      <c r="H546" s="4">
        <v>2</v>
      </c>
    </row>
    <row r="547" spans="1:8" x14ac:dyDescent="0.2">
      <c r="A547" s="2" t="s">
        <v>41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42</v>
      </c>
      <c r="B548" s="4">
        <v>11</v>
      </c>
      <c r="C548" s="5">
        <v>16.420000000000002</v>
      </c>
      <c r="D548" s="4">
        <v>7</v>
      </c>
      <c r="E548" s="5">
        <v>14.29</v>
      </c>
      <c r="F548" s="4">
        <v>4</v>
      </c>
      <c r="G548" s="5">
        <v>26.67</v>
      </c>
      <c r="H548" s="4">
        <v>0</v>
      </c>
    </row>
    <row r="549" spans="1:8" x14ac:dyDescent="0.2">
      <c r="A549" s="2" t="s">
        <v>43</v>
      </c>
      <c r="B549" s="4">
        <v>5</v>
      </c>
      <c r="C549" s="5">
        <v>7.46</v>
      </c>
      <c r="D549" s="4">
        <v>3</v>
      </c>
      <c r="E549" s="5">
        <v>6.12</v>
      </c>
      <c r="F549" s="4">
        <v>2</v>
      </c>
      <c r="G549" s="5">
        <v>13.33</v>
      </c>
      <c r="H549" s="4">
        <v>0</v>
      </c>
    </row>
    <row r="550" spans="1:8" x14ac:dyDescent="0.2">
      <c r="A550" s="2" t="s">
        <v>44</v>
      </c>
      <c r="B550" s="4">
        <v>1</v>
      </c>
      <c r="C550" s="5">
        <v>1.49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2">
      <c r="A551" s="2" t="s">
        <v>45</v>
      </c>
      <c r="B551" s="4">
        <v>1</v>
      </c>
      <c r="C551" s="5">
        <v>1.49</v>
      </c>
      <c r="D551" s="4">
        <v>0</v>
      </c>
      <c r="E551" s="5">
        <v>0</v>
      </c>
      <c r="F551" s="4">
        <v>1</v>
      </c>
      <c r="G551" s="5">
        <v>6.67</v>
      </c>
      <c r="H551" s="4">
        <v>0</v>
      </c>
    </row>
    <row r="552" spans="1:8" x14ac:dyDescent="0.2">
      <c r="A552" s="2" t="s">
        <v>46</v>
      </c>
      <c r="B552" s="4">
        <v>2</v>
      </c>
      <c r="C552" s="5">
        <v>2.99</v>
      </c>
      <c r="D552" s="4">
        <v>2</v>
      </c>
      <c r="E552" s="5">
        <v>4.08</v>
      </c>
      <c r="F552" s="4">
        <v>0</v>
      </c>
      <c r="G552" s="5">
        <v>0</v>
      </c>
      <c r="H552" s="4">
        <v>0</v>
      </c>
    </row>
    <row r="553" spans="1:8" x14ac:dyDescent="0.2">
      <c r="A553" s="2" t="s">
        <v>47</v>
      </c>
      <c r="B553" s="4">
        <v>22</v>
      </c>
      <c r="C553" s="5">
        <v>32.840000000000003</v>
      </c>
      <c r="D553" s="4">
        <v>15</v>
      </c>
      <c r="E553" s="5">
        <v>30.61</v>
      </c>
      <c r="F553" s="4">
        <v>6</v>
      </c>
      <c r="G553" s="5">
        <v>40</v>
      </c>
      <c r="H553" s="4">
        <v>1</v>
      </c>
    </row>
    <row r="554" spans="1:8" x14ac:dyDescent="0.2">
      <c r="A554" s="2" t="s">
        <v>48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49</v>
      </c>
      <c r="B555" s="4">
        <v>3</v>
      </c>
      <c r="C555" s="5">
        <v>4.4800000000000004</v>
      </c>
      <c r="D555" s="4">
        <v>3</v>
      </c>
      <c r="E555" s="5">
        <v>6.12</v>
      </c>
      <c r="F555" s="4">
        <v>0</v>
      </c>
      <c r="G555" s="5">
        <v>0</v>
      </c>
      <c r="H555" s="4">
        <v>0</v>
      </c>
    </row>
    <row r="556" spans="1:8" x14ac:dyDescent="0.2">
      <c r="A556" s="2" t="s">
        <v>50</v>
      </c>
      <c r="B556" s="4">
        <v>0</v>
      </c>
      <c r="C556" s="5">
        <v>0</v>
      </c>
      <c r="D556" s="4">
        <v>0</v>
      </c>
      <c r="E556" s="5">
        <v>0</v>
      </c>
      <c r="F556" s="4">
        <v>0</v>
      </c>
      <c r="G556" s="5">
        <v>0</v>
      </c>
      <c r="H556" s="4">
        <v>0</v>
      </c>
    </row>
    <row r="557" spans="1:8" x14ac:dyDescent="0.2">
      <c r="A557" s="2" t="s">
        <v>51</v>
      </c>
      <c r="B557" s="4">
        <v>13</v>
      </c>
      <c r="C557" s="5">
        <v>19.399999999999999</v>
      </c>
      <c r="D557" s="4">
        <v>12</v>
      </c>
      <c r="E557" s="5">
        <v>24.49</v>
      </c>
      <c r="F557" s="4">
        <v>1</v>
      </c>
      <c r="G557" s="5">
        <v>6.67</v>
      </c>
      <c r="H557" s="4">
        <v>0</v>
      </c>
    </row>
    <row r="558" spans="1:8" x14ac:dyDescent="0.2">
      <c r="A558" s="2" t="s">
        <v>52</v>
      </c>
      <c r="B558" s="4">
        <v>6</v>
      </c>
      <c r="C558" s="5">
        <v>8.9600000000000009</v>
      </c>
      <c r="D558" s="4">
        <v>6</v>
      </c>
      <c r="E558" s="5">
        <v>12.24</v>
      </c>
      <c r="F558" s="4">
        <v>0</v>
      </c>
      <c r="G558" s="5">
        <v>0</v>
      </c>
      <c r="H558" s="4">
        <v>0</v>
      </c>
    </row>
    <row r="559" spans="1:8" x14ac:dyDescent="0.2">
      <c r="A559" s="2" t="s">
        <v>53</v>
      </c>
      <c r="B559" s="4">
        <v>0</v>
      </c>
      <c r="C559" s="5">
        <v>0</v>
      </c>
      <c r="D559" s="4">
        <v>0</v>
      </c>
      <c r="E559" s="5">
        <v>0</v>
      </c>
      <c r="F559" s="4">
        <v>0</v>
      </c>
      <c r="G559" s="5">
        <v>0</v>
      </c>
      <c r="H559" s="4">
        <v>0</v>
      </c>
    </row>
    <row r="560" spans="1:8" x14ac:dyDescent="0.2">
      <c r="A560" s="2" t="s">
        <v>54</v>
      </c>
      <c r="B560" s="4">
        <v>2</v>
      </c>
      <c r="C560" s="5">
        <v>2.99</v>
      </c>
      <c r="D560" s="4">
        <v>1</v>
      </c>
      <c r="E560" s="5">
        <v>2.04</v>
      </c>
      <c r="F560" s="4">
        <v>0</v>
      </c>
      <c r="G560" s="5">
        <v>0</v>
      </c>
      <c r="H560" s="4">
        <v>1</v>
      </c>
    </row>
    <row r="561" spans="1:8" x14ac:dyDescent="0.2">
      <c r="A561" s="2" t="s">
        <v>55</v>
      </c>
      <c r="B561" s="4">
        <v>1</v>
      </c>
      <c r="C561" s="5">
        <v>1.49</v>
      </c>
      <c r="D561" s="4">
        <v>0</v>
      </c>
      <c r="E561" s="5">
        <v>0</v>
      </c>
      <c r="F561" s="4">
        <v>1</v>
      </c>
      <c r="G561" s="5">
        <v>6.67</v>
      </c>
      <c r="H561" s="4">
        <v>0</v>
      </c>
    </row>
    <row r="562" spans="1:8" x14ac:dyDescent="0.2">
      <c r="A562" s="1" t="s">
        <v>35</v>
      </c>
      <c r="B562" s="4">
        <v>283</v>
      </c>
      <c r="C562" s="5">
        <v>100.00000000000001</v>
      </c>
      <c r="D562" s="4">
        <v>186</v>
      </c>
      <c r="E562" s="5">
        <v>100</v>
      </c>
      <c r="F562" s="4">
        <v>89</v>
      </c>
      <c r="G562" s="5">
        <v>100.01</v>
      </c>
      <c r="H562" s="4">
        <v>1</v>
      </c>
    </row>
    <row r="563" spans="1:8" x14ac:dyDescent="0.2">
      <c r="A563" s="2" t="s">
        <v>41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42</v>
      </c>
      <c r="B564" s="4">
        <v>48</v>
      </c>
      <c r="C564" s="5">
        <v>16.96</v>
      </c>
      <c r="D564" s="4">
        <v>25</v>
      </c>
      <c r="E564" s="5">
        <v>13.44</v>
      </c>
      <c r="F564" s="4">
        <v>23</v>
      </c>
      <c r="G564" s="5">
        <v>25.84</v>
      </c>
      <c r="H564" s="4">
        <v>0</v>
      </c>
    </row>
    <row r="565" spans="1:8" x14ac:dyDescent="0.2">
      <c r="A565" s="2" t="s">
        <v>43</v>
      </c>
      <c r="B565" s="4">
        <v>25</v>
      </c>
      <c r="C565" s="5">
        <v>8.83</v>
      </c>
      <c r="D565" s="4">
        <v>11</v>
      </c>
      <c r="E565" s="5">
        <v>5.91</v>
      </c>
      <c r="F565" s="4">
        <v>13</v>
      </c>
      <c r="G565" s="5">
        <v>14.61</v>
      </c>
      <c r="H565" s="4">
        <v>1</v>
      </c>
    </row>
    <row r="566" spans="1:8" x14ac:dyDescent="0.2">
      <c r="A566" s="2" t="s">
        <v>44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45</v>
      </c>
      <c r="B567" s="4">
        <v>2</v>
      </c>
      <c r="C567" s="5">
        <v>0.71</v>
      </c>
      <c r="D567" s="4">
        <v>0</v>
      </c>
      <c r="E567" s="5">
        <v>0</v>
      </c>
      <c r="F567" s="4">
        <v>2</v>
      </c>
      <c r="G567" s="5">
        <v>2.25</v>
      </c>
      <c r="H567" s="4">
        <v>0</v>
      </c>
    </row>
    <row r="568" spans="1:8" x14ac:dyDescent="0.2">
      <c r="A568" s="2" t="s">
        <v>46</v>
      </c>
      <c r="B568" s="4">
        <v>1</v>
      </c>
      <c r="C568" s="5">
        <v>0.35</v>
      </c>
      <c r="D568" s="4">
        <v>0</v>
      </c>
      <c r="E568" s="5">
        <v>0</v>
      </c>
      <c r="F568" s="4">
        <v>1</v>
      </c>
      <c r="G568" s="5">
        <v>1.1200000000000001</v>
      </c>
      <c r="H568" s="4">
        <v>0</v>
      </c>
    </row>
    <row r="569" spans="1:8" x14ac:dyDescent="0.2">
      <c r="A569" s="2" t="s">
        <v>47</v>
      </c>
      <c r="B569" s="4">
        <v>93</v>
      </c>
      <c r="C569" s="5">
        <v>32.86</v>
      </c>
      <c r="D569" s="4">
        <v>64</v>
      </c>
      <c r="E569" s="5">
        <v>34.409999999999997</v>
      </c>
      <c r="F569" s="4">
        <v>29</v>
      </c>
      <c r="G569" s="5">
        <v>32.58</v>
      </c>
      <c r="H569" s="4">
        <v>0</v>
      </c>
    </row>
    <row r="570" spans="1:8" x14ac:dyDescent="0.2">
      <c r="A570" s="2" t="s">
        <v>48</v>
      </c>
      <c r="B570" s="4">
        <v>2</v>
      </c>
      <c r="C570" s="5">
        <v>0.71</v>
      </c>
      <c r="D570" s="4">
        <v>0</v>
      </c>
      <c r="E570" s="5">
        <v>0</v>
      </c>
      <c r="F570" s="4">
        <v>2</v>
      </c>
      <c r="G570" s="5">
        <v>2.25</v>
      </c>
      <c r="H570" s="4">
        <v>0</v>
      </c>
    </row>
    <row r="571" spans="1:8" x14ac:dyDescent="0.2">
      <c r="A571" s="2" t="s">
        <v>49</v>
      </c>
      <c r="B571" s="4">
        <v>8</v>
      </c>
      <c r="C571" s="5">
        <v>2.83</v>
      </c>
      <c r="D571" s="4">
        <v>4</v>
      </c>
      <c r="E571" s="5">
        <v>2.15</v>
      </c>
      <c r="F571" s="4">
        <v>4</v>
      </c>
      <c r="G571" s="5">
        <v>4.49</v>
      </c>
      <c r="H571" s="4">
        <v>0</v>
      </c>
    </row>
    <row r="572" spans="1:8" x14ac:dyDescent="0.2">
      <c r="A572" s="2" t="s">
        <v>50</v>
      </c>
      <c r="B572" s="4">
        <v>9</v>
      </c>
      <c r="C572" s="5">
        <v>3.18</v>
      </c>
      <c r="D572" s="4">
        <v>6</v>
      </c>
      <c r="E572" s="5">
        <v>3.23</v>
      </c>
      <c r="F572" s="4">
        <v>2</v>
      </c>
      <c r="G572" s="5">
        <v>2.25</v>
      </c>
      <c r="H572" s="4">
        <v>0</v>
      </c>
    </row>
    <row r="573" spans="1:8" x14ac:dyDescent="0.2">
      <c r="A573" s="2" t="s">
        <v>51</v>
      </c>
      <c r="B573" s="4">
        <v>24</v>
      </c>
      <c r="C573" s="5">
        <v>8.48</v>
      </c>
      <c r="D573" s="4">
        <v>21</v>
      </c>
      <c r="E573" s="5">
        <v>11.29</v>
      </c>
      <c r="F573" s="4">
        <v>2</v>
      </c>
      <c r="G573" s="5">
        <v>2.25</v>
      </c>
      <c r="H573" s="4">
        <v>0</v>
      </c>
    </row>
    <row r="574" spans="1:8" x14ac:dyDescent="0.2">
      <c r="A574" s="2" t="s">
        <v>52</v>
      </c>
      <c r="B574" s="4">
        <v>41</v>
      </c>
      <c r="C574" s="5">
        <v>14.49</v>
      </c>
      <c r="D574" s="4">
        <v>34</v>
      </c>
      <c r="E574" s="5">
        <v>18.28</v>
      </c>
      <c r="F574" s="4">
        <v>7</v>
      </c>
      <c r="G574" s="5">
        <v>7.87</v>
      </c>
      <c r="H574" s="4">
        <v>0</v>
      </c>
    </row>
    <row r="575" spans="1:8" x14ac:dyDescent="0.2">
      <c r="A575" s="2" t="s">
        <v>53</v>
      </c>
      <c r="B575" s="4">
        <v>6</v>
      </c>
      <c r="C575" s="5">
        <v>2.12</v>
      </c>
      <c r="D575" s="4">
        <v>4</v>
      </c>
      <c r="E575" s="5">
        <v>2.15</v>
      </c>
      <c r="F575" s="4">
        <v>0</v>
      </c>
      <c r="G575" s="5">
        <v>0</v>
      </c>
      <c r="H575" s="4">
        <v>0</v>
      </c>
    </row>
    <row r="576" spans="1:8" x14ac:dyDescent="0.2">
      <c r="A576" s="2" t="s">
        <v>54</v>
      </c>
      <c r="B576" s="4">
        <v>11</v>
      </c>
      <c r="C576" s="5">
        <v>3.89</v>
      </c>
      <c r="D576" s="4">
        <v>7</v>
      </c>
      <c r="E576" s="5">
        <v>3.76</v>
      </c>
      <c r="F576" s="4">
        <v>2</v>
      </c>
      <c r="G576" s="5">
        <v>2.25</v>
      </c>
      <c r="H576" s="4">
        <v>0</v>
      </c>
    </row>
    <row r="577" spans="1:8" x14ac:dyDescent="0.2">
      <c r="A577" s="2" t="s">
        <v>55</v>
      </c>
      <c r="B577" s="4">
        <v>13</v>
      </c>
      <c r="C577" s="5">
        <v>4.59</v>
      </c>
      <c r="D577" s="4">
        <v>10</v>
      </c>
      <c r="E577" s="5">
        <v>5.38</v>
      </c>
      <c r="F577" s="4">
        <v>2</v>
      </c>
      <c r="G577" s="5">
        <v>2.25</v>
      </c>
      <c r="H577" s="4">
        <v>0</v>
      </c>
    </row>
    <row r="578" spans="1:8" x14ac:dyDescent="0.2">
      <c r="A578" s="1" t="s">
        <v>36</v>
      </c>
      <c r="B578" s="4">
        <v>339</v>
      </c>
      <c r="C578" s="5">
        <v>99.97</v>
      </c>
      <c r="D578" s="4">
        <v>213</v>
      </c>
      <c r="E578" s="5">
        <v>100</v>
      </c>
      <c r="F578" s="4">
        <v>122</v>
      </c>
      <c r="G578" s="5">
        <v>100.00999999999999</v>
      </c>
      <c r="H578" s="4">
        <v>2</v>
      </c>
    </row>
    <row r="579" spans="1:8" x14ac:dyDescent="0.2">
      <c r="A579" s="2" t="s">
        <v>41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42</v>
      </c>
      <c r="B580" s="4">
        <v>36</v>
      </c>
      <c r="C580" s="5">
        <v>10.62</v>
      </c>
      <c r="D580" s="4">
        <v>8</v>
      </c>
      <c r="E580" s="5">
        <v>3.76</v>
      </c>
      <c r="F580" s="4">
        <v>28</v>
      </c>
      <c r="G580" s="5">
        <v>22.95</v>
      </c>
      <c r="H580" s="4">
        <v>0</v>
      </c>
    </row>
    <row r="581" spans="1:8" x14ac:dyDescent="0.2">
      <c r="A581" s="2" t="s">
        <v>43</v>
      </c>
      <c r="B581" s="4">
        <v>40</v>
      </c>
      <c r="C581" s="5">
        <v>11.8</v>
      </c>
      <c r="D581" s="4">
        <v>17</v>
      </c>
      <c r="E581" s="5">
        <v>7.98</v>
      </c>
      <c r="F581" s="4">
        <v>23</v>
      </c>
      <c r="G581" s="5">
        <v>18.850000000000001</v>
      </c>
      <c r="H581" s="4">
        <v>0</v>
      </c>
    </row>
    <row r="582" spans="1:8" x14ac:dyDescent="0.2">
      <c r="A582" s="2" t="s">
        <v>44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45</v>
      </c>
      <c r="B583" s="4">
        <v>2</v>
      </c>
      <c r="C583" s="5">
        <v>0.59</v>
      </c>
      <c r="D583" s="4">
        <v>0</v>
      </c>
      <c r="E583" s="5">
        <v>0</v>
      </c>
      <c r="F583" s="4">
        <v>2</v>
      </c>
      <c r="G583" s="5">
        <v>1.64</v>
      </c>
      <c r="H583" s="4">
        <v>0</v>
      </c>
    </row>
    <row r="584" spans="1:8" x14ac:dyDescent="0.2">
      <c r="A584" s="2" t="s">
        <v>46</v>
      </c>
      <c r="B584" s="4">
        <v>2</v>
      </c>
      <c r="C584" s="5">
        <v>0.59</v>
      </c>
      <c r="D584" s="4">
        <v>1</v>
      </c>
      <c r="E584" s="5">
        <v>0.47</v>
      </c>
      <c r="F584" s="4">
        <v>0</v>
      </c>
      <c r="G584" s="5">
        <v>0</v>
      </c>
      <c r="H584" s="4">
        <v>1</v>
      </c>
    </row>
    <row r="585" spans="1:8" x14ac:dyDescent="0.2">
      <c r="A585" s="2" t="s">
        <v>47</v>
      </c>
      <c r="B585" s="4">
        <v>107</v>
      </c>
      <c r="C585" s="5">
        <v>31.56</v>
      </c>
      <c r="D585" s="4">
        <v>68</v>
      </c>
      <c r="E585" s="5">
        <v>31.92</v>
      </c>
      <c r="F585" s="4">
        <v>39</v>
      </c>
      <c r="G585" s="5">
        <v>31.97</v>
      </c>
      <c r="H585" s="4">
        <v>0</v>
      </c>
    </row>
    <row r="586" spans="1:8" x14ac:dyDescent="0.2">
      <c r="A586" s="2" t="s">
        <v>48</v>
      </c>
      <c r="B586" s="4">
        <v>1</v>
      </c>
      <c r="C586" s="5">
        <v>0.28999999999999998</v>
      </c>
      <c r="D586" s="4">
        <v>1</v>
      </c>
      <c r="E586" s="5">
        <v>0.47</v>
      </c>
      <c r="F586" s="4">
        <v>0</v>
      </c>
      <c r="G586" s="5">
        <v>0</v>
      </c>
      <c r="H586" s="4">
        <v>0</v>
      </c>
    </row>
    <row r="587" spans="1:8" x14ac:dyDescent="0.2">
      <c r="A587" s="2" t="s">
        <v>49</v>
      </c>
      <c r="B587" s="4">
        <v>9</v>
      </c>
      <c r="C587" s="5">
        <v>2.65</v>
      </c>
      <c r="D587" s="4">
        <v>4</v>
      </c>
      <c r="E587" s="5">
        <v>1.88</v>
      </c>
      <c r="F587" s="4">
        <v>5</v>
      </c>
      <c r="G587" s="5">
        <v>4.0999999999999996</v>
      </c>
      <c r="H587" s="4">
        <v>0</v>
      </c>
    </row>
    <row r="588" spans="1:8" x14ac:dyDescent="0.2">
      <c r="A588" s="2" t="s">
        <v>50</v>
      </c>
      <c r="B588" s="4">
        <v>7</v>
      </c>
      <c r="C588" s="5">
        <v>2.06</v>
      </c>
      <c r="D588" s="4">
        <v>5</v>
      </c>
      <c r="E588" s="5">
        <v>2.35</v>
      </c>
      <c r="F588" s="4">
        <v>2</v>
      </c>
      <c r="G588" s="5">
        <v>1.64</v>
      </c>
      <c r="H588" s="4">
        <v>0</v>
      </c>
    </row>
    <row r="589" spans="1:8" x14ac:dyDescent="0.2">
      <c r="A589" s="2" t="s">
        <v>51</v>
      </c>
      <c r="B589" s="4">
        <v>41</v>
      </c>
      <c r="C589" s="5">
        <v>12.09</v>
      </c>
      <c r="D589" s="4">
        <v>32</v>
      </c>
      <c r="E589" s="5">
        <v>15.02</v>
      </c>
      <c r="F589" s="4">
        <v>8</v>
      </c>
      <c r="G589" s="5">
        <v>6.56</v>
      </c>
      <c r="H589" s="4">
        <v>0</v>
      </c>
    </row>
    <row r="590" spans="1:8" x14ac:dyDescent="0.2">
      <c r="A590" s="2" t="s">
        <v>52</v>
      </c>
      <c r="B590" s="4">
        <v>58</v>
      </c>
      <c r="C590" s="5">
        <v>17.11</v>
      </c>
      <c r="D590" s="4">
        <v>51</v>
      </c>
      <c r="E590" s="5">
        <v>23.94</v>
      </c>
      <c r="F590" s="4">
        <v>6</v>
      </c>
      <c r="G590" s="5">
        <v>4.92</v>
      </c>
      <c r="H590" s="4">
        <v>1</v>
      </c>
    </row>
    <row r="591" spans="1:8" x14ac:dyDescent="0.2">
      <c r="A591" s="2" t="s">
        <v>53</v>
      </c>
      <c r="B591" s="4">
        <v>7</v>
      </c>
      <c r="C591" s="5">
        <v>2.06</v>
      </c>
      <c r="D591" s="4">
        <v>6</v>
      </c>
      <c r="E591" s="5">
        <v>2.82</v>
      </c>
      <c r="F591" s="4">
        <v>0</v>
      </c>
      <c r="G591" s="5">
        <v>0</v>
      </c>
      <c r="H591" s="4">
        <v>0</v>
      </c>
    </row>
    <row r="592" spans="1:8" x14ac:dyDescent="0.2">
      <c r="A592" s="2" t="s">
        <v>54</v>
      </c>
      <c r="B592" s="4">
        <v>13</v>
      </c>
      <c r="C592" s="5">
        <v>3.83</v>
      </c>
      <c r="D592" s="4">
        <v>11</v>
      </c>
      <c r="E592" s="5">
        <v>5.16</v>
      </c>
      <c r="F592" s="4">
        <v>2</v>
      </c>
      <c r="G592" s="5">
        <v>1.64</v>
      </c>
      <c r="H592" s="4">
        <v>0</v>
      </c>
    </row>
    <row r="593" spans="1:8" x14ac:dyDescent="0.2">
      <c r="A593" s="2" t="s">
        <v>55</v>
      </c>
      <c r="B593" s="4">
        <v>16</v>
      </c>
      <c r="C593" s="5">
        <v>4.72</v>
      </c>
      <c r="D593" s="4">
        <v>9</v>
      </c>
      <c r="E593" s="5">
        <v>4.2300000000000004</v>
      </c>
      <c r="F593" s="4">
        <v>7</v>
      </c>
      <c r="G593" s="5">
        <v>5.74</v>
      </c>
      <c r="H593" s="4">
        <v>0</v>
      </c>
    </row>
    <row r="594" spans="1:8" x14ac:dyDescent="0.2">
      <c r="A594" s="1" t="s">
        <v>37</v>
      </c>
      <c r="B594" s="4">
        <v>146</v>
      </c>
      <c r="C594" s="5">
        <v>99.98</v>
      </c>
      <c r="D594" s="4">
        <v>95</v>
      </c>
      <c r="E594" s="5">
        <v>100.01</v>
      </c>
      <c r="F594" s="4">
        <v>44</v>
      </c>
      <c r="G594" s="5">
        <v>99.999999999999986</v>
      </c>
      <c r="H594" s="4">
        <v>0</v>
      </c>
    </row>
    <row r="595" spans="1:8" x14ac:dyDescent="0.2">
      <c r="A595" s="2" t="s">
        <v>41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42</v>
      </c>
      <c r="B596" s="4">
        <v>29</v>
      </c>
      <c r="C596" s="5">
        <v>19.86</v>
      </c>
      <c r="D596" s="4">
        <v>12</v>
      </c>
      <c r="E596" s="5">
        <v>12.63</v>
      </c>
      <c r="F596" s="4">
        <v>17</v>
      </c>
      <c r="G596" s="5">
        <v>38.64</v>
      </c>
      <c r="H596" s="4">
        <v>0</v>
      </c>
    </row>
    <row r="597" spans="1:8" x14ac:dyDescent="0.2">
      <c r="A597" s="2" t="s">
        <v>43</v>
      </c>
      <c r="B597" s="4">
        <v>12</v>
      </c>
      <c r="C597" s="5">
        <v>8.2200000000000006</v>
      </c>
      <c r="D597" s="4">
        <v>7</v>
      </c>
      <c r="E597" s="5">
        <v>7.37</v>
      </c>
      <c r="F597" s="4">
        <v>5</v>
      </c>
      <c r="G597" s="5">
        <v>11.36</v>
      </c>
      <c r="H597" s="4">
        <v>0</v>
      </c>
    </row>
    <row r="598" spans="1:8" x14ac:dyDescent="0.2">
      <c r="A598" s="2" t="s">
        <v>44</v>
      </c>
      <c r="B598" s="4">
        <v>1</v>
      </c>
      <c r="C598" s="5">
        <v>0.68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2">
      <c r="A599" s="2" t="s">
        <v>45</v>
      </c>
      <c r="B599" s="4">
        <v>1</v>
      </c>
      <c r="C599" s="5">
        <v>0.68</v>
      </c>
      <c r="D599" s="4">
        <v>0</v>
      </c>
      <c r="E599" s="5">
        <v>0</v>
      </c>
      <c r="F599" s="4">
        <v>1</v>
      </c>
      <c r="G599" s="5">
        <v>2.27</v>
      </c>
      <c r="H599" s="4">
        <v>0</v>
      </c>
    </row>
    <row r="600" spans="1:8" x14ac:dyDescent="0.2">
      <c r="A600" s="2" t="s">
        <v>46</v>
      </c>
      <c r="B600" s="4">
        <v>3</v>
      </c>
      <c r="C600" s="5">
        <v>2.0499999999999998</v>
      </c>
      <c r="D600" s="4">
        <v>2</v>
      </c>
      <c r="E600" s="5">
        <v>2.11</v>
      </c>
      <c r="F600" s="4">
        <v>1</v>
      </c>
      <c r="G600" s="5">
        <v>2.27</v>
      </c>
      <c r="H600" s="4">
        <v>0</v>
      </c>
    </row>
    <row r="601" spans="1:8" x14ac:dyDescent="0.2">
      <c r="A601" s="2" t="s">
        <v>47</v>
      </c>
      <c r="B601" s="4">
        <v>36</v>
      </c>
      <c r="C601" s="5">
        <v>24.66</v>
      </c>
      <c r="D601" s="4">
        <v>23</v>
      </c>
      <c r="E601" s="5">
        <v>24.21</v>
      </c>
      <c r="F601" s="4">
        <v>13</v>
      </c>
      <c r="G601" s="5">
        <v>29.55</v>
      </c>
      <c r="H601" s="4">
        <v>0</v>
      </c>
    </row>
    <row r="602" spans="1:8" x14ac:dyDescent="0.2">
      <c r="A602" s="2" t="s">
        <v>48</v>
      </c>
      <c r="B602" s="4">
        <v>0</v>
      </c>
      <c r="C602" s="5">
        <v>0</v>
      </c>
      <c r="D602" s="4">
        <v>0</v>
      </c>
      <c r="E602" s="5">
        <v>0</v>
      </c>
      <c r="F602" s="4">
        <v>0</v>
      </c>
      <c r="G602" s="5">
        <v>0</v>
      </c>
      <c r="H602" s="4">
        <v>0</v>
      </c>
    </row>
    <row r="603" spans="1:8" x14ac:dyDescent="0.2">
      <c r="A603" s="2" t="s">
        <v>49</v>
      </c>
      <c r="B603" s="4">
        <v>4</v>
      </c>
      <c r="C603" s="5">
        <v>2.74</v>
      </c>
      <c r="D603" s="4">
        <v>4</v>
      </c>
      <c r="E603" s="5">
        <v>4.21</v>
      </c>
      <c r="F603" s="4">
        <v>0</v>
      </c>
      <c r="G603" s="5">
        <v>0</v>
      </c>
      <c r="H603" s="4">
        <v>0</v>
      </c>
    </row>
    <row r="604" spans="1:8" x14ac:dyDescent="0.2">
      <c r="A604" s="2" t="s">
        <v>50</v>
      </c>
      <c r="B604" s="4">
        <v>2</v>
      </c>
      <c r="C604" s="5">
        <v>1.37</v>
      </c>
      <c r="D604" s="4">
        <v>1</v>
      </c>
      <c r="E604" s="5">
        <v>1.05</v>
      </c>
      <c r="F604" s="4">
        <v>1</v>
      </c>
      <c r="G604" s="5">
        <v>2.27</v>
      </c>
      <c r="H604" s="4">
        <v>0</v>
      </c>
    </row>
    <row r="605" spans="1:8" x14ac:dyDescent="0.2">
      <c r="A605" s="2" t="s">
        <v>51</v>
      </c>
      <c r="B605" s="4">
        <v>18</v>
      </c>
      <c r="C605" s="5">
        <v>12.33</v>
      </c>
      <c r="D605" s="4">
        <v>16</v>
      </c>
      <c r="E605" s="5">
        <v>16.84</v>
      </c>
      <c r="F605" s="4">
        <v>1</v>
      </c>
      <c r="G605" s="5">
        <v>2.27</v>
      </c>
      <c r="H605" s="4">
        <v>0</v>
      </c>
    </row>
    <row r="606" spans="1:8" x14ac:dyDescent="0.2">
      <c r="A606" s="2" t="s">
        <v>52</v>
      </c>
      <c r="B606" s="4">
        <v>28</v>
      </c>
      <c r="C606" s="5">
        <v>19.18</v>
      </c>
      <c r="D606" s="4">
        <v>25</v>
      </c>
      <c r="E606" s="5">
        <v>26.32</v>
      </c>
      <c r="F606" s="4">
        <v>2</v>
      </c>
      <c r="G606" s="5">
        <v>4.55</v>
      </c>
      <c r="H606" s="4">
        <v>0</v>
      </c>
    </row>
    <row r="607" spans="1:8" x14ac:dyDescent="0.2">
      <c r="A607" s="2" t="s">
        <v>53</v>
      </c>
      <c r="B607" s="4">
        <v>5</v>
      </c>
      <c r="C607" s="5">
        <v>3.42</v>
      </c>
      <c r="D607" s="4">
        <v>2</v>
      </c>
      <c r="E607" s="5">
        <v>2.11</v>
      </c>
      <c r="F607" s="4">
        <v>0</v>
      </c>
      <c r="G607" s="5">
        <v>0</v>
      </c>
      <c r="H607" s="4">
        <v>0</v>
      </c>
    </row>
    <row r="608" spans="1:8" x14ac:dyDescent="0.2">
      <c r="A608" s="2" t="s">
        <v>54</v>
      </c>
      <c r="B608" s="4">
        <v>3</v>
      </c>
      <c r="C608" s="5">
        <v>2.0499999999999998</v>
      </c>
      <c r="D608" s="4">
        <v>0</v>
      </c>
      <c r="E608" s="5">
        <v>0</v>
      </c>
      <c r="F608" s="4">
        <v>2</v>
      </c>
      <c r="G608" s="5">
        <v>4.55</v>
      </c>
      <c r="H608" s="4">
        <v>0</v>
      </c>
    </row>
    <row r="609" spans="1:8" x14ac:dyDescent="0.2">
      <c r="A609" s="2" t="s">
        <v>55</v>
      </c>
      <c r="B609" s="4">
        <v>4</v>
      </c>
      <c r="C609" s="5">
        <v>2.74</v>
      </c>
      <c r="D609" s="4">
        <v>3</v>
      </c>
      <c r="E609" s="5">
        <v>3.16</v>
      </c>
      <c r="F609" s="4">
        <v>1</v>
      </c>
      <c r="G609" s="5">
        <v>2.27</v>
      </c>
      <c r="H609" s="4">
        <v>0</v>
      </c>
    </row>
    <row r="610" spans="1:8" x14ac:dyDescent="0.2">
      <c r="A610" s="1" t="s">
        <v>38</v>
      </c>
      <c r="B610" s="4">
        <v>341</v>
      </c>
      <c r="C610" s="5">
        <v>100.01</v>
      </c>
      <c r="D610" s="4">
        <v>211</v>
      </c>
      <c r="E610" s="5">
        <v>100.00000000000001</v>
      </c>
      <c r="F610" s="4">
        <v>126</v>
      </c>
      <c r="G610" s="5">
        <v>100.00999999999999</v>
      </c>
      <c r="H610" s="4">
        <v>0</v>
      </c>
    </row>
    <row r="611" spans="1:8" x14ac:dyDescent="0.2">
      <c r="A611" s="2" t="s">
        <v>41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42</v>
      </c>
      <c r="B612" s="4">
        <v>52</v>
      </c>
      <c r="C612" s="5">
        <v>15.25</v>
      </c>
      <c r="D612" s="4">
        <v>22</v>
      </c>
      <c r="E612" s="5">
        <v>10.43</v>
      </c>
      <c r="F612" s="4">
        <v>30</v>
      </c>
      <c r="G612" s="5">
        <v>23.81</v>
      </c>
      <c r="H612" s="4">
        <v>0</v>
      </c>
    </row>
    <row r="613" spans="1:8" x14ac:dyDescent="0.2">
      <c r="A613" s="2" t="s">
        <v>43</v>
      </c>
      <c r="B613" s="4">
        <v>31</v>
      </c>
      <c r="C613" s="5">
        <v>9.09</v>
      </c>
      <c r="D613" s="4">
        <v>18</v>
      </c>
      <c r="E613" s="5">
        <v>8.5299999999999994</v>
      </c>
      <c r="F613" s="4">
        <v>13</v>
      </c>
      <c r="G613" s="5">
        <v>10.32</v>
      </c>
      <c r="H613" s="4">
        <v>0</v>
      </c>
    </row>
    <row r="614" spans="1:8" x14ac:dyDescent="0.2">
      <c r="A614" s="2" t="s">
        <v>44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2">
      <c r="A615" s="2" t="s">
        <v>45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2">
      <c r="A616" s="2" t="s">
        <v>46</v>
      </c>
      <c r="B616" s="4">
        <v>5</v>
      </c>
      <c r="C616" s="5">
        <v>1.47</v>
      </c>
      <c r="D616" s="4">
        <v>1</v>
      </c>
      <c r="E616" s="5">
        <v>0.47</v>
      </c>
      <c r="F616" s="4">
        <v>3</v>
      </c>
      <c r="G616" s="5">
        <v>2.38</v>
      </c>
      <c r="H616" s="4">
        <v>0</v>
      </c>
    </row>
    <row r="617" spans="1:8" x14ac:dyDescent="0.2">
      <c r="A617" s="2" t="s">
        <v>47</v>
      </c>
      <c r="B617" s="4">
        <v>110</v>
      </c>
      <c r="C617" s="5">
        <v>32.26</v>
      </c>
      <c r="D617" s="4">
        <v>70</v>
      </c>
      <c r="E617" s="5">
        <v>33.18</v>
      </c>
      <c r="F617" s="4">
        <v>40</v>
      </c>
      <c r="G617" s="5">
        <v>31.75</v>
      </c>
      <c r="H617" s="4">
        <v>0</v>
      </c>
    </row>
    <row r="618" spans="1:8" x14ac:dyDescent="0.2">
      <c r="A618" s="2" t="s">
        <v>48</v>
      </c>
      <c r="B618" s="4">
        <v>2</v>
      </c>
      <c r="C618" s="5">
        <v>0.59</v>
      </c>
      <c r="D618" s="4">
        <v>2</v>
      </c>
      <c r="E618" s="5">
        <v>0.95</v>
      </c>
      <c r="F618" s="4">
        <v>0</v>
      </c>
      <c r="G618" s="5">
        <v>0</v>
      </c>
      <c r="H618" s="4">
        <v>0</v>
      </c>
    </row>
    <row r="619" spans="1:8" x14ac:dyDescent="0.2">
      <c r="A619" s="2" t="s">
        <v>49</v>
      </c>
      <c r="B619" s="4">
        <v>6</v>
      </c>
      <c r="C619" s="5">
        <v>1.76</v>
      </c>
      <c r="D619" s="4">
        <v>1</v>
      </c>
      <c r="E619" s="5">
        <v>0.47</v>
      </c>
      <c r="F619" s="4">
        <v>5</v>
      </c>
      <c r="G619" s="5">
        <v>3.97</v>
      </c>
      <c r="H619" s="4">
        <v>0</v>
      </c>
    </row>
    <row r="620" spans="1:8" x14ac:dyDescent="0.2">
      <c r="A620" s="2" t="s">
        <v>50</v>
      </c>
      <c r="B620" s="4">
        <v>6</v>
      </c>
      <c r="C620" s="5">
        <v>1.76</v>
      </c>
      <c r="D620" s="4">
        <v>3</v>
      </c>
      <c r="E620" s="5">
        <v>1.42</v>
      </c>
      <c r="F620" s="4">
        <v>3</v>
      </c>
      <c r="G620" s="5">
        <v>2.38</v>
      </c>
      <c r="H620" s="4">
        <v>0</v>
      </c>
    </row>
    <row r="621" spans="1:8" x14ac:dyDescent="0.2">
      <c r="A621" s="2" t="s">
        <v>51</v>
      </c>
      <c r="B621" s="4">
        <v>21</v>
      </c>
      <c r="C621" s="5">
        <v>6.16</v>
      </c>
      <c r="D621" s="4">
        <v>14</v>
      </c>
      <c r="E621" s="5">
        <v>6.64</v>
      </c>
      <c r="F621" s="4">
        <v>6</v>
      </c>
      <c r="G621" s="5">
        <v>4.76</v>
      </c>
      <c r="H621" s="4">
        <v>0</v>
      </c>
    </row>
    <row r="622" spans="1:8" x14ac:dyDescent="0.2">
      <c r="A622" s="2" t="s">
        <v>52</v>
      </c>
      <c r="B622" s="4">
        <v>66</v>
      </c>
      <c r="C622" s="5">
        <v>19.350000000000001</v>
      </c>
      <c r="D622" s="4">
        <v>61</v>
      </c>
      <c r="E622" s="5">
        <v>28.91</v>
      </c>
      <c r="F622" s="4">
        <v>5</v>
      </c>
      <c r="G622" s="5">
        <v>3.97</v>
      </c>
      <c r="H622" s="4">
        <v>0</v>
      </c>
    </row>
    <row r="623" spans="1:8" x14ac:dyDescent="0.2">
      <c r="A623" s="2" t="s">
        <v>53</v>
      </c>
      <c r="B623" s="4">
        <v>4</v>
      </c>
      <c r="C623" s="5">
        <v>1.17</v>
      </c>
      <c r="D623" s="4">
        <v>3</v>
      </c>
      <c r="E623" s="5">
        <v>1.42</v>
      </c>
      <c r="F623" s="4">
        <v>0</v>
      </c>
      <c r="G623" s="5">
        <v>0</v>
      </c>
      <c r="H623" s="4">
        <v>0</v>
      </c>
    </row>
    <row r="624" spans="1:8" x14ac:dyDescent="0.2">
      <c r="A624" s="2" t="s">
        <v>54</v>
      </c>
      <c r="B624" s="4">
        <v>24</v>
      </c>
      <c r="C624" s="5">
        <v>7.04</v>
      </c>
      <c r="D624" s="4">
        <v>8</v>
      </c>
      <c r="E624" s="5">
        <v>3.79</v>
      </c>
      <c r="F624" s="4">
        <v>16</v>
      </c>
      <c r="G624" s="5">
        <v>12.7</v>
      </c>
      <c r="H624" s="4">
        <v>0</v>
      </c>
    </row>
    <row r="625" spans="1:8" x14ac:dyDescent="0.2">
      <c r="A625" s="2" t="s">
        <v>55</v>
      </c>
      <c r="B625" s="4">
        <v>14</v>
      </c>
      <c r="C625" s="5">
        <v>4.1100000000000003</v>
      </c>
      <c r="D625" s="4">
        <v>8</v>
      </c>
      <c r="E625" s="5">
        <v>3.79</v>
      </c>
      <c r="F625" s="4">
        <v>5</v>
      </c>
      <c r="G625" s="5">
        <v>3.97</v>
      </c>
      <c r="H625" s="4">
        <v>0</v>
      </c>
    </row>
    <row r="626" spans="1:8" x14ac:dyDescent="0.2">
      <c r="A626" s="1" t="s">
        <v>39</v>
      </c>
      <c r="B626" s="4">
        <v>316</v>
      </c>
      <c r="C626" s="5">
        <v>100.01</v>
      </c>
      <c r="D626" s="4">
        <v>233</v>
      </c>
      <c r="E626" s="5">
        <v>100</v>
      </c>
      <c r="F626" s="4">
        <v>80</v>
      </c>
      <c r="G626" s="5">
        <v>100</v>
      </c>
      <c r="H626" s="4">
        <v>0</v>
      </c>
    </row>
    <row r="627" spans="1:8" x14ac:dyDescent="0.2">
      <c r="A627" s="2" t="s">
        <v>41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42</v>
      </c>
      <c r="B628" s="4">
        <v>99</v>
      </c>
      <c r="C628" s="5">
        <v>31.33</v>
      </c>
      <c r="D628" s="4">
        <v>65</v>
      </c>
      <c r="E628" s="5">
        <v>27.9</v>
      </c>
      <c r="F628" s="4">
        <v>34</v>
      </c>
      <c r="G628" s="5">
        <v>42.5</v>
      </c>
      <c r="H628" s="4">
        <v>0</v>
      </c>
    </row>
    <row r="629" spans="1:8" x14ac:dyDescent="0.2">
      <c r="A629" s="2" t="s">
        <v>43</v>
      </c>
      <c r="B629" s="4">
        <v>16</v>
      </c>
      <c r="C629" s="5">
        <v>5.0599999999999996</v>
      </c>
      <c r="D629" s="4">
        <v>10</v>
      </c>
      <c r="E629" s="5">
        <v>4.29</v>
      </c>
      <c r="F629" s="4">
        <v>6</v>
      </c>
      <c r="G629" s="5">
        <v>7.5</v>
      </c>
      <c r="H629" s="4">
        <v>0</v>
      </c>
    </row>
    <row r="630" spans="1:8" x14ac:dyDescent="0.2">
      <c r="A630" s="2" t="s">
        <v>44</v>
      </c>
      <c r="B630" s="4">
        <v>1</v>
      </c>
      <c r="C630" s="5">
        <v>0.32</v>
      </c>
      <c r="D630" s="4">
        <v>1</v>
      </c>
      <c r="E630" s="5">
        <v>0.43</v>
      </c>
      <c r="F630" s="4">
        <v>0</v>
      </c>
      <c r="G630" s="5">
        <v>0</v>
      </c>
      <c r="H630" s="4">
        <v>0</v>
      </c>
    </row>
    <row r="631" spans="1:8" x14ac:dyDescent="0.2">
      <c r="A631" s="2" t="s">
        <v>45</v>
      </c>
      <c r="B631" s="4">
        <v>0</v>
      </c>
      <c r="C631" s="5">
        <v>0</v>
      </c>
      <c r="D631" s="4">
        <v>0</v>
      </c>
      <c r="E631" s="5">
        <v>0</v>
      </c>
      <c r="F631" s="4">
        <v>0</v>
      </c>
      <c r="G631" s="5">
        <v>0</v>
      </c>
      <c r="H631" s="4">
        <v>0</v>
      </c>
    </row>
    <row r="632" spans="1:8" x14ac:dyDescent="0.2">
      <c r="A632" s="2" t="s">
        <v>46</v>
      </c>
      <c r="B632" s="4">
        <v>9</v>
      </c>
      <c r="C632" s="5">
        <v>2.85</v>
      </c>
      <c r="D632" s="4">
        <v>4</v>
      </c>
      <c r="E632" s="5">
        <v>1.72</v>
      </c>
      <c r="F632" s="4">
        <v>5</v>
      </c>
      <c r="G632" s="5">
        <v>6.25</v>
      </c>
      <c r="H632" s="4">
        <v>0</v>
      </c>
    </row>
    <row r="633" spans="1:8" x14ac:dyDescent="0.2">
      <c r="A633" s="2" t="s">
        <v>47</v>
      </c>
      <c r="B633" s="4">
        <v>56</v>
      </c>
      <c r="C633" s="5">
        <v>17.72</v>
      </c>
      <c r="D633" s="4">
        <v>45</v>
      </c>
      <c r="E633" s="5">
        <v>19.309999999999999</v>
      </c>
      <c r="F633" s="4">
        <v>11</v>
      </c>
      <c r="G633" s="5">
        <v>13.75</v>
      </c>
      <c r="H633" s="4">
        <v>0</v>
      </c>
    </row>
    <row r="634" spans="1:8" x14ac:dyDescent="0.2">
      <c r="A634" s="2" t="s">
        <v>48</v>
      </c>
      <c r="B634" s="4">
        <v>5</v>
      </c>
      <c r="C634" s="5">
        <v>1.58</v>
      </c>
      <c r="D634" s="4">
        <v>4</v>
      </c>
      <c r="E634" s="5">
        <v>1.72</v>
      </c>
      <c r="F634" s="4">
        <v>1</v>
      </c>
      <c r="G634" s="5">
        <v>1.25</v>
      </c>
      <c r="H634" s="4">
        <v>0</v>
      </c>
    </row>
    <row r="635" spans="1:8" x14ac:dyDescent="0.2">
      <c r="A635" s="2" t="s">
        <v>49</v>
      </c>
      <c r="B635" s="4">
        <v>12</v>
      </c>
      <c r="C635" s="5">
        <v>3.8</v>
      </c>
      <c r="D635" s="4">
        <v>9</v>
      </c>
      <c r="E635" s="5">
        <v>3.86</v>
      </c>
      <c r="F635" s="4">
        <v>3</v>
      </c>
      <c r="G635" s="5">
        <v>3.75</v>
      </c>
      <c r="H635" s="4">
        <v>0</v>
      </c>
    </row>
    <row r="636" spans="1:8" x14ac:dyDescent="0.2">
      <c r="A636" s="2" t="s">
        <v>50</v>
      </c>
      <c r="B636" s="4">
        <v>10</v>
      </c>
      <c r="C636" s="5">
        <v>3.16</v>
      </c>
      <c r="D636" s="4">
        <v>9</v>
      </c>
      <c r="E636" s="5">
        <v>3.86</v>
      </c>
      <c r="F636" s="4">
        <v>1</v>
      </c>
      <c r="G636" s="5">
        <v>1.25</v>
      </c>
      <c r="H636" s="4">
        <v>0</v>
      </c>
    </row>
    <row r="637" spans="1:8" x14ac:dyDescent="0.2">
      <c r="A637" s="2" t="s">
        <v>51</v>
      </c>
      <c r="B637" s="4">
        <v>37</v>
      </c>
      <c r="C637" s="5">
        <v>11.71</v>
      </c>
      <c r="D637" s="4">
        <v>32</v>
      </c>
      <c r="E637" s="5">
        <v>13.73</v>
      </c>
      <c r="F637" s="4">
        <v>4</v>
      </c>
      <c r="G637" s="5">
        <v>5</v>
      </c>
      <c r="H637" s="4">
        <v>0</v>
      </c>
    </row>
    <row r="638" spans="1:8" x14ac:dyDescent="0.2">
      <c r="A638" s="2" t="s">
        <v>52</v>
      </c>
      <c r="B638" s="4">
        <v>37</v>
      </c>
      <c r="C638" s="5">
        <v>11.71</v>
      </c>
      <c r="D638" s="4">
        <v>34</v>
      </c>
      <c r="E638" s="5">
        <v>14.59</v>
      </c>
      <c r="F638" s="4">
        <v>3</v>
      </c>
      <c r="G638" s="5">
        <v>3.75</v>
      </c>
      <c r="H638" s="4">
        <v>0</v>
      </c>
    </row>
    <row r="639" spans="1:8" x14ac:dyDescent="0.2">
      <c r="A639" s="2" t="s">
        <v>53</v>
      </c>
      <c r="B639" s="4">
        <v>7</v>
      </c>
      <c r="C639" s="5">
        <v>2.2200000000000002</v>
      </c>
      <c r="D639" s="4">
        <v>6</v>
      </c>
      <c r="E639" s="5">
        <v>2.58</v>
      </c>
      <c r="F639" s="4">
        <v>0</v>
      </c>
      <c r="G639" s="5">
        <v>0</v>
      </c>
      <c r="H639" s="4">
        <v>0</v>
      </c>
    </row>
    <row r="640" spans="1:8" x14ac:dyDescent="0.2">
      <c r="A640" s="2" t="s">
        <v>54</v>
      </c>
      <c r="B640" s="4">
        <v>12</v>
      </c>
      <c r="C640" s="5">
        <v>3.8</v>
      </c>
      <c r="D640" s="4">
        <v>5</v>
      </c>
      <c r="E640" s="5">
        <v>2.15</v>
      </c>
      <c r="F640" s="4">
        <v>7</v>
      </c>
      <c r="G640" s="5">
        <v>8.75</v>
      </c>
      <c r="H640" s="4">
        <v>0</v>
      </c>
    </row>
    <row r="641" spans="1:8" x14ac:dyDescent="0.2">
      <c r="A641" s="2" t="s">
        <v>55</v>
      </c>
      <c r="B641" s="4">
        <v>15</v>
      </c>
      <c r="C641" s="5">
        <v>4.75</v>
      </c>
      <c r="D641" s="4">
        <v>9</v>
      </c>
      <c r="E641" s="5">
        <v>3.86</v>
      </c>
      <c r="F641" s="4">
        <v>5</v>
      </c>
      <c r="G641" s="5">
        <v>6.25</v>
      </c>
      <c r="H641" s="4">
        <v>0</v>
      </c>
    </row>
    <row r="642" spans="1:8" x14ac:dyDescent="0.2">
      <c r="A642" s="1" t="s">
        <v>40</v>
      </c>
      <c r="B642" s="4">
        <v>66</v>
      </c>
      <c r="C642" s="5">
        <v>100.03000000000002</v>
      </c>
      <c r="D642" s="4">
        <v>42</v>
      </c>
      <c r="E642" s="5">
        <v>99.99</v>
      </c>
      <c r="F642" s="4">
        <v>20</v>
      </c>
      <c r="G642" s="5">
        <v>100</v>
      </c>
      <c r="H642" s="4">
        <v>2</v>
      </c>
    </row>
    <row r="643" spans="1:8" x14ac:dyDescent="0.2">
      <c r="A643" s="2" t="s">
        <v>41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42</v>
      </c>
      <c r="B644" s="4">
        <v>6</v>
      </c>
      <c r="C644" s="5">
        <v>9.09</v>
      </c>
      <c r="D644" s="4">
        <v>4</v>
      </c>
      <c r="E644" s="5">
        <v>9.52</v>
      </c>
      <c r="F644" s="4">
        <v>2</v>
      </c>
      <c r="G644" s="5">
        <v>10</v>
      </c>
      <c r="H644" s="4">
        <v>0</v>
      </c>
    </row>
    <row r="645" spans="1:8" x14ac:dyDescent="0.2">
      <c r="A645" s="2" t="s">
        <v>43</v>
      </c>
      <c r="B645" s="4">
        <v>5</v>
      </c>
      <c r="C645" s="5">
        <v>7.58</v>
      </c>
      <c r="D645" s="4">
        <v>2</v>
      </c>
      <c r="E645" s="5">
        <v>4.76</v>
      </c>
      <c r="F645" s="4">
        <v>2</v>
      </c>
      <c r="G645" s="5">
        <v>10</v>
      </c>
      <c r="H645" s="4">
        <v>1</v>
      </c>
    </row>
    <row r="646" spans="1:8" x14ac:dyDescent="0.2">
      <c r="A646" s="2" t="s">
        <v>44</v>
      </c>
      <c r="B646" s="4">
        <v>1</v>
      </c>
      <c r="C646" s="5">
        <v>1.52</v>
      </c>
      <c r="D646" s="4">
        <v>0</v>
      </c>
      <c r="E646" s="5">
        <v>0</v>
      </c>
      <c r="F646" s="4">
        <v>1</v>
      </c>
      <c r="G646" s="5">
        <v>5</v>
      </c>
      <c r="H646" s="4">
        <v>0</v>
      </c>
    </row>
    <row r="647" spans="1:8" x14ac:dyDescent="0.2">
      <c r="A647" s="2" t="s">
        <v>45</v>
      </c>
      <c r="B647" s="4">
        <v>1</v>
      </c>
      <c r="C647" s="5">
        <v>1.52</v>
      </c>
      <c r="D647" s="4">
        <v>0</v>
      </c>
      <c r="E647" s="5">
        <v>0</v>
      </c>
      <c r="F647" s="4">
        <v>1</v>
      </c>
      <c r="G647" s="5">
        <v>5</v>
      </c>
      <c r="H647" s="4">
        <v>0</v>
      </c>
    </row>
    <row r="648" spans="1:8" x14ac:dyDescent="0.2">
      <c r="A648" s="2" t="s">
        <v>46</v>
      </c>
      <c r="B648" s="4">
        <v>2</v>
      </c>
      <c r="C648" s="5">
        <v>3.03</v>
      </c>
      <c r="D648" s="4">
        <v>1</v>
      </c>
      <c r="E648" s="5">
        <v>2.38</v>
      </c>
      <c r="F648" s="4">
        <v>1</v>
      </c>
      <c r="G648" s="5">
        <v>5</v>
      </c>
      <c r="H648" s="4">
        <v>0</v>
      </c>
    </row>
    <row r="649" spans="1:8" x14ac:dyDescent="0.2">
      <c r="A649" s="2" t="s">
        <v>47</v>
      </c>
      <c r="B649" s="4">
        <v>23</v>
      </c>
      <c r="C649" s="5">
        <v>34.85</v>
      </c>
      <c r="D649" s="4">
        <v>16</v>
      </c>
      <c r="E649" s="5">
        <v>38.1</v>
      </c>
      <c r="F649" s="4">
        <v>7</v>
      </c>
      <c r="G649" s="5">
        <v>35</v>
      </c>
      <c r="H649" s="4">
        <v>0</v>
      </c>
    </row>
    <row r="650" spans="1:8" x14ac:dyDescent="0.2">
      <c r="A650" s="2" t="s">
        <v>48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2">
      <c r="A651" s="2" t="s">
        <v>49</v>
      </c>
      <c r="B651" s="4">
        <v>2</v>
      </c>
      <c r="C651" s="5">
        <v>3.03</v>
      </c>
      <c r="D651" s="4">
        <v>0</v>
      </c>
      <c r="E651" s="5">
        <v>0</v>
      </c>
      <c r="F651" s="4">
        <v>2</v>
      </c>
      <c r="G651" s="5">
        <v>10</v>
      </c>
      <c r="H651" s="4">
        <v>0</v>
      </c>
    </row>
    <row r="652" spans="1:8" x14ac:dyDescent="0.2">
      <c r="A652" s="2" t="s">
        <v>50</v>
      </c>
      <c r="B652" s="4">
        <v>1</v>
      </c>
      <c r="C652" s="5">
        <v>1.52</v>
      </c>
      <c r="D652" s="4">
        <v>1</v>
      </c>
      <c r="E652" s="5">
        <v>2.38</v>
      </c>
      <c r="F652" s="4">
        <v>0</v>
      </c>
      <c r="G652" s="5">
        <v>0</v>
      </c>
      <c r="H652" s="4">
        <v>0</v>
      </c>
    </row>
    <row r="653" spans="1:8" x14ac:dyDescent="0.2">
      <c r="A653" s="2" t="s">
        <v>51</v>
      </c>
      <c r="B653" s="4">
        <v>5</v>
      </c>
      <c r="C653" s="5">
        <v>7.58</v>
      </c>
      <c r="D653" s="4">
        <v>4</v>
      </c>
      <c r="E653" s="5">
        <v>9.52</v>
      </c>
      <c r="F653" s="4">
        <v>1</v>
      </c>
      <c r="G653" s="5">
        <v>5</v>
      </c>
      <c r="H653" s="4">
        <v>0</v>
      </c>
    </row>
    <row r="654" spans="1:8" x14ac:dyDescent="0.2">
      <c r="A654" s="2" t="s">
        <v>52</v>
      </c>
      <c r="B654" s="4">
        <v>13</v>
      </c>
      <c r="C654" s="5">
        <v>19.7</v>
      </c>
      <c r="D654" s="4">
        <v>11</v>
      </c>
      <c r="E654" s="5">
        <v>26.19</v>
      </c>
      <c r="F654" s="4">
        <v>1</v>
      </c>
      <c r="G654" s="5">
        <v>5</v>
      </c>
      <c r="H654" s="4">
        <v>1</v>
      </c>
    </row>
    <row r="655" spans="1:8" x14ac:dyDescent="0.2">
      <c r="A655" s="2" t="s">
        <v>53</v>
      </c>
      <c r="B655" s="4">
        <v>4</v>
      </c>
      <c r="C655" s="5">
        <v>6.06</v>
      </c>
      <c r="D655" s="4">
        <v>1</v>
      </c>
      <c r="E655" s="5">
        <v>2.38</v>
      </c>
      <c r="F655" s="4">
        <v>1</v>
      </c>
      <c r="G655" s="5">
        <v>5</v>
      </c>
      <c r="H655" s="4">
        <v>0</v>
      </c>
    </row>
    <row r="656" spans="1:8" x14ac:dyDescent="0.2">
      <c r="A656" s="2" t="s">
        <v>54</v>
      </c>
      <c r="B656" s="4">
        <v>2</v>
      </c>
      <c r="C656" s="5">
        <v>3.03</v>
      </c>
      <c r="D656" s="4">
        <v>1</v>
      </c>
      <c r="E656" s="5">
        <v>2.38</v>
      </c>
      <c r="F656" s="4">
        <v>1</v>
      </c>
      <c r="G656" s="5">
        <v>5</v>
      </c>
      <c r="H656" s="4">
        <v>0</v>
      </c>
    </row>
    <row r="657" spans="1:8" x14ac:dyDescent="0.2">
      <c r="A657" s="2" t="s">
        <v>55</v>
      </c>
      <c r="B657" s="4">
        <v>1</v>
      </c>
      <c r="C657" s="5">
        <v>1.52</v>
      </c>
      <c r="D657" s="4">
        <v>1</v>
      </c>
      <c r="E657" s="5">
        <v>2.38</v>
      </c>
      <c r="F657" s="4">
        <v>0</v>
      </c>
      <c r="G657" s="5">
        <v>0</v>
      </c>
      <c r="H65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1EEE7-D723-4295-A563-4AD853BB5EAD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38</v>
      </c>
      <c r="D6" s="8">
        <v>12.71</v>
      </c>
      <c r="E6" s="12">
        <v>18</v>
      </c>
      <c r="F6" s="8">
        <v>8.91</v>
      </c>
      <c r="G6" s="12">
        <v>20</v>
      </c>
      <c r="H6" s="8">
        <v>22.47</v>
      </c>
      <c r="I6" s="12">
        <v>0</v>
      </c>
    </row>
    <row r="7" spans="2:9" ht="15" customHeight="1" x14ac:dyDescent="0.2">
      <c r="B7" t="s">
        <v>43</v>
      </c>
      <c r="C7" s="12">
        <v>20</v>
      </c>
      <c r="D7" s="8">
        <v>6.69</v>
      </c>
      <c r="E7" s="12">
        <v>9</v>
      </c>
      <c r="F7" s="8">
        <v>4.46</v>
      </c>
      <c r="G7" s="12">
        <v>11</v>
      </c>
      <c r="H7" s="8">
        <v>12.36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2</v>
      </c>
      <c r="D9" s="8">
        <v>0.67</v>
      </c>
      <c r="E9" s="12">
        <v>0</v>
      </c>
      <c r="F9" s="8">
        <v>0</v>
      </c>
      <c r="G9" s="12">
        <v>2</v>
      </c>
      <c r="H9" s="8">
        <v>2.25</v>
      </c>
      <c r="I9" s="12">
        <v>0</v>
      </c>
    </row>
    <row r="10" spans="2:9" ht="15" customHeight="1" x14ac:dyDescent="0.2">
      <c r="B10" t="s">
        <v>46</v>
      </c>
      <c r="C10" s="12">
        <v>2</v>
      </c>
      <c r="D10" s="8">
        <v>0.67</v>
      </c>
      <c r="E10" s="12">
        <v>0</v>
      </c>
      <c r="F10" s="8">
        <v>0</v>
      </c>
      <c r="G10" s="12">
        <v>2</v>
      </c>
      <c r="H10" s="8">
        <v>2.25</v>
      </c>
      <c r="I10" s="12">
        <v>0</v>
      </c>
    </row>
    <row r="11" spans="2:9" ht="15" customHeight="1" x14ac:dyDescent="0.2">
      <c r="B11" t="s">
        <v>47</v>
      </c>
      <c r="C11" s="12">
        <v>91</v>
      </c>
      <c r="D11" s="8">
        <v>30.43</v>
      </c>
      <c r="E11" s="12">
        <v>65</v>
      </c>
      <c r="F11" s="8">
        <v>32.18</v>
      </c>
      <c r="G11" s="12">
        <v>26</v>
      </c>
      <c r="H11" s="8">
        <v>29.21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12</v>
      </c>
      <c r="D13" s="8">
        <v>4.01</v>
      </c>
      <c r="E13" s="12">
        <v>7</v>
      </c>
      <c r="F13" s="8">
        <v>3.47</v>
      </c>
      <c r="G13" s="12">
        <v>5</v>
      </c>
      <c r="H13" s="8">
        <v>5.62</v>
      </c>
      <c r="I13" s="12">
        <v>0</v>
      </c>
    </row>
    <row r="14" spans="2:9" ht="15" customHeight="1" x14ac:dyDescent="0.2">
      <c r="B14" t="s">
        <v>50</v>
      </c>
      <c r="C14" s="12">
        <v>7</v>
      </c>
      <c r="D14" s="8">
        <v>2.34</v>
      </c>
      <c r="E14" s="12">
        <v>5</v>
      </c>
      <c r="F14" s="8">
        <v>2.48</v>
      </c>
      <c r="G14" s="12">
        <v>2</v>
      </c>
      <c r="H14" s="8">
        <v>2.25</v>
      </c>
      <c r="I14" s="12">
        <v>0</v>
      </c>
    </row>
    <row r="15" spans="2:9" ht="15" customHeight="1" x14ac:dyDescent="0.2">
      <c r="B15" t="s">
        <v>51</v>
      </c>
      <c r="C15" s="12">
        <v>33</v>
      </c>
      <c r="D15" s="8">
        <v>11.04</v>
      </c>
      <c r="E15" s="12">
        <v>28</v>
      </c>
      <c r="F15" s="8">
        <v>13.86</v>
      </c>
      <c r="G15" s="12">
        <v>5</v>
      </c>
      <c r="H15" s="8">
        <v>5.62</v>
      </c>
      <c r="I15" s="12">
        <v>0</v>
      </c>
    </row>
    <row r="16" spans="2:9" ht="15" customHeight="1" x14ac:dyDescent="0.2">
      <c r="B16" t="s">
        <v>52</v>
      </c>
      <c r="C16" s="12">
        <v>49</v>
      </c>
      <c r="D16" s="8">
        <v>16.39</v>
      </c>
      <c r="E16" s="12">
        <v>42</v>
      </c>
      <c r="F16" s="8">
        <v>20.79</v>
      </c>
      <c r="G16" s="12">
        <v>7</v>
      </c>
      <c r="H16" s="8">
        <v>7.87</v>
      </c>
      <c r="I16" s="12">
        <v>0</v>
      </c>
    </row>
    <row r="17" spans="2:9" ht="15" customHeight="1" x14ac:dyDescent="0.2">
      <c r="B17" t="s">
        <v>53</v>
      </c>
      <c r="C17" s="12">
        <v>10</v>
      </c>
      <c r="D17" s="8">
        <v>3.34</v>
      </c>
      <c r="E17" s="12">
        <v>6</v>
      </c>
      <c r="F17" s="8">
        <v>2.97</v>
      </c>
      <c r="G17" s="12">
        <v>1</v>
      </c>
      <c r="H17" s="8">
        <v>1.1200000000000001</v>
      </c>
      <c r="I17" s="12">
        <v>0</v>
      </c>
    </row>
    <row r="18" spans="2:9" ht="15" customHeight="1" x14ac:dyDescent="0.2">
      <c r="B18" t="s">
        <v>54</v>
      </c>
      <c r="C18" s="12">
        <v>9</v>
      </c>
      <c r="D18" s="8">
        <v>3.01</v>
      </c>
      <c r="E18" s="12">
        <v>5</v>
      </c>
      <c r="F18" s="8">
        <v>2.48</v>
      </c>
      <c r="G18" s="12">
        <v>3</v>
      </c>
      <c r="H18" s="8">
        <v>3.37</v>
      </c>
      <c r="I18" s="12">
        <v>0</v>
      </c>
    </row>
    <row r="19" spans="2:9" ht="15" customHeight="1" x14ac:dyDescent="0.2">
      <c r="B19" t="s">
        <v>55</v>
      </c>
      <c r="C19" s="12">
        <v>26</v>
      </c>
      <c r="D19" s="8">
        <v>8.6999999999999993</v>
      </c>
      <c r="E19" s="12">
        <v>17</v>
      </c>
      <c r="F19" s="8">
        <v>8.42</v>
      </c>
      <c r="G19" s="12">
        <v>5</v>
      </c>
      <c r="H19" s="8">
        <v>5.62</v>
      </c>
      <c r="I19" s="12">
        <v>0</v>
      </c>
    </row>
    <row r="20" spans="2:9" ht="15" customHeight="1" x14ac:dyDescent="0.2">
      <c r="B20" s="9" t="s">
        <v>254</v>
      </c>
      <c r="C20" s="12">
        <f>SUM(LTBL_02321[総数／事業所数])</f>
        <v>299</v>
      </c>
      <c r="E20" s="12">
        <f>SUBTOTAL(109,LTBL_02321[個人／事業所数])</f>
        <v>202</v>
      </c>
      <c r="G20" s="12">
        <f>SUBTOTAL(109,LTBL_02321[法人／事業所数])</f>
        <v>89</v>
      </c>
      <c r="I20" s="12">
        <f>SUBTOTAL(109,LTBL_02321[法人以外の団体／事業所数])</f>
        <v>0</v>
      </c>
    </row>
    <row r="21" spans="2:9" ht="15" customHeight="1" x14ac:dyDescent="0.2">
      <c r="E21" s="11">
        <f>LTBL_02321[[#Totals],[個人／事業所数]]/LTBL_02321[[#Totals],[総数／事業所数]]</f>
        <v>0.67558528428093645</v>
      </c>
      <c r="G21" s="11">
        <f>LTBL_02321[[#Totals],[法人／事業所数]]/LTBL_02321[[#Totals],[総数／事業所数]]</f>
        <v>0.2976588628762542</v>
      </c>
      <c r="I21" s="11">
        <f>LTBL_02321[[#Totals],[法人以外の団体／事業所数]]/LTBL_02321[[#Totals],[総数／事業所数]]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71</v>
      </c>
      <c r="C24" s="12">
        <v>43</v>
      </c>
      <c r="D24" s="8">
        <v>14.38</v>
      </c>
      <c r="E24" s="12">
        <v>36</v>
      </c>
      <c r="F24" s="8">
        <v>17.82</v>
      </c>
      <c r="G24" s="12">
        <v>7</v>
      </c>
      <c r="H24" s="8">
        <v>7.87</v>
      </c>
      <c r="I24" s="12">
        <v>0</v>
      </c>
    </row>
    <row r="25" spans="2:9" ht="15" customHeight="1" x14ac:dyDescent="0.2">
      <c r="B25" t="s">
        <v>78</v>
      </c>
      <c r="C25" s="12">
        <v>42</v>
      </c>
      <c r="D25" s="8">
        <v>14.05</v>
      </c>
      <c r="E25" s="12">
        <v>40</v>
      </c>
      <c r="F25" s="8">
        <v>19.8</v>
      </c>
      <c r="G25" s="12">
        <v>2</v>
      </c>
      <c r="H25" s="8">
        <v>2.25</v>
      </c>
      <c r="I25" s="12">
        <v>0</v>
      </c>
    </row>
    <row r="26" spans="2:9" ht="15" customHeight="1" x14ac:dyDescent="0.2">
      <c r="B26" t="s">
        <v>77</v>
      </c>
      <c r="C26" s="12">
        <v>25</v>
      </c>
      <c r="D26" s="8">
        <v>8.36</v>
      </c>
      <c r="E26" s="12">
        <v>22</v>
      </c>
      <c r="F26" s="8">
        <v>10.89</v>
      </c>
      <c r="G26" s="12">
        <v>3</v>
      </c>
      <c r="H26" s="8">
        <v>3.37</v>
      </c>
      <c r="I26" s="12">
        <v>0</v>
      </c>
    </row>
    <row r="27" spans="2:9" ht="15" customHeight="1" x14ac:dyDescent="0.2">
      <c r="B27" t="s">
        <v>73</v>
      </c>
      <c r="C27" s="12">
        <v>22</v>
      </c>
      <c r="D27" s="8">
        <v>7.36</v>
      </c>
      <c r="E27" s="12">
        <v>13</v>
      </c>
      <c r="F27" s="8">
        <v>6.44</v>
      </c>
      <c r="G27" s="12">
        <v>9</v>
      </c>
      <c r="H27" s="8">
        <v>10.11</v>
      </c>
      <c r="I27" s="12">
        <v>0</v>
      </c>
    </row>
    <row r="28" spans="2:9" ht="15" customHeight="1" x14ac:dyDescent="0.2">
      <c r="B28" t="s">
        <v>64</v>
      </c>
      <c r="C28" s="12">
        <v>19</v>
      </c>
      <c r="D28" s="8">
        <v>6.35</v>
      </c>
      <c r="E28" s="12">
        <v>4</v>
      </c>
      <c r="F28" s="8">
        <v>1.98</v>
      </c>
      <c r="G28" s="12">
        <v>15</v>
      </c>
      <c r="H28" s="8">
        <v>16.850000000000001</v>
      </c>
      <c r="I28" s="12">
        <v>0</v>
      </c>
    </row>
    <row r="29" spans="2:9" ht="15" customHeight="1" x14ac:dyDescent="0.2">
      <c r="B29" t="s">
        <v>65</v>
      </c>
      <c r="C29" s="12">
        <v>12</v>
      </c>
      <c r="D29" s="8">
        <v>4.01</v>
      </c>
      <c r="E29" s="12">
        <v>9</v>
      </c>
      <c r="F29" s="8">
        <v>4.46</v>
      </c>
      <c r="G29" s="12">
        <v>3</v>
      </c>
      <c r="H29" s="8">
        <v>3.37</v>
      </c>
      <c r="I29" s="12">
        <v>0</v>
      </c>
    </row>
    <row r="30" spans="2:9" ht="15" customHeight="1" x14ac:dyDescent="0.2">
      <c r="B30" t="s">
        <v>74</v>
      </c>
      <c r="C30" s="12">
        <v>10</v>
      </c>
      <c r="D30" s="8">
        <v>3.34</v>
      </c>
      <c r="E30" s="12">
        <v>7</v>
      </c>
      <c r="F30" s="8">
        <v>3.47</v>
      </c>
      <c r="G30" s="12">
        <v>3</v>
      </c>
      <c r="H30" s="8">
        <v>3.37</v>
      </c>
      <c r="I30" s="12">
        <v>0</v>
      </c>
    </row>
    <row r="31" spans="2:9" ht="15" customHeight="1" x14ac:dyDescent="0.2">
      <c r="B31" t="s">
        <v>80</v>
      </c>
      <c r="C31" s="12">
        <v>10</v>
      </c>
      <c r="D31" s="8">
        <v>3.34</v>
      </c>
      <c r="E31" s="12">
        <v>6</v>
      </c>
      <c r="F31" s="8">
        <v>2.97</v>
      </c>
      <c r="G31" s="12">
        <v>1</v>
      </c>
      <c r="H31" s="8">
        <v>1.1200000000000001</v>
      </c>
      <c r="I31" s="12">
        <v>0</v>
      </c>
    </row>
    <row r="32" spans="2:9" ht="15" customHeight="1" x14ac:dyDescent="0.2">
      <c r="B32" t="s">
        <v>101</v>
      </c>
      <c r="C32" s="12">
        <v>9</v>
      </c>
      <c r="D32" s="8">
        <v>3.01</v>
      </c>
      <c r="E32" s="12">
        <v>6</v>
      </c>
      <c r="F32" s="8">
        <v>2.97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66</v>
      </c>
      <c r="C33" s="12">
        <v>7</v>
      </c>
      <c r="D33" s="8">
        <v>2.34</v>
      </c>
      <c r="E33" s="12">
        <v>5</v>
      </c>
      <c r="F33" s="8">
        <v>2.48</v>
      </c>
      <c r="G33" s="12">
        <v>2</v>
      </c>
      <c r="H33" s="8">
        <v>2.25</v>
      </c>
      <c r="I33" s="12">
        <v>0</v>
      </c>
    </row>
    <row r="34" spans="2:9" ht="15" customHeight="1" x14ac:dyDescent="0.2">
      <c r="B34" t="s">
        <v>70</v>
      </c>
      <c r="C34" s="12">
        <v>7</v>
      </c>
      <c r="D34" s="8">
        <v>2.34</v>
      </c>
      <c r="E34" s="12">
        <v>7</v>
      </c>
      <c r="F34" s="8">
        <v>3.47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83</v>
      </c>
      <c r="C35" s="12">
        <v>7</v>
      </c>
      <c r="D35" s="8">
        <v>2.34</v>
      </c>
      <c r="E35" s="12">
        <v>3</v>
      </c>
      <c r="F35" s="8">
        <v>1.49</v>
      </c>
      <c r="G35" s="12">
        <v>4</v>
      </c>
      <c r="H35" s="8">
        <v>4.49</v>
      </c>
      <c r="I35" s="12">
        <v>0</v>
      </c>
    </row>
    <row r="36" spans="2:9" ht="15" customHeight="1" x14ac:dyDescent="0.2">
      <c r="B36" t="s">
        <v>72</v>
      </c>
      <c r="C36" s="12">
        <v>6</v>
      </c>
      <c r="D36" s="8">
        <v>2.0099999999999998</v>
      </c>
      <c r="E36" s="12">
        <v>5</v>
      </c>
      <c r="F36" s="8">
        <v>2.48</v>
      </c>
      <c r="G36" s="12">
        <v>1</v>
      </c>
      <c r="H36" s="8">
        <v>1.1200000000000001</v>
      </c>
      <c r="I36" s="12">
        <v>0</v>
      </c>
    </row>
    <row r="37" spans="2:9" ht="15" customHeight="1" x14ac:dyDescent="0.2">
      <c r="B37" t="s">
        <v>86</v>
      </c>
      <c r="C37" s="12">
        <v>6</v>
      </c>
      <c r="D37" s="8">
        <v>2.0099999999999998</v>
      </c>
      <c r="E37" s="12">
        <v>4</v>
      </c>
      <c r="F37" s="8">
        <v>1.98</v>
      </c>
      <c r="G37" s="12">
        <v>2</v>
      </c>
      <c r="H37" s="8">
        <v>2.25</v>
      </c>
      <c r="I37" s="12">
        <v>0</v>
      </c>
    </row>
    <row r="38" spans="2:9" ht="15" customHeight="1" x14ac:dyDescent="0.2">
      <c r="B38" t="s">
        <v>67</v>
      </c>
      <c r="C38" s="12">
        <v>5</v>
      </c>
      <c r="D38" s="8">
        <v>1.67</v>
      </c>
      <c r="E38" s="12">
        <v>3</v>
      </c>
      <c r="F38" s="8">
        <v>1.49</v>
      </c>
      <c r="G38" s="12">
        <v>2</v>
      </c>
      <c r="H38" s="8">
        <v>2.25</v>
      </c>
      <c r="I38" s="12">
        <v>0</v>
      </c>
    </row>
    <row r="39" spans="2:9" ht="15" customHeight="1" x14ac:dyDescent="0.2">
      <c r="B39" t="s">
        <v>81</v>
      </c>
      <c r="C39" s="12">
        <v>5</v>
      </c>
      <c r="D39" s="8">
        <v>1.67</v>
      </c>
      <c r="E39" s="12">
        <v>5</v>
      </c>
      <c r="F39" s="8">
        <v>2.48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69</v>
      </c>
      <c r="C40" s="12">
        <v>4</v>
      </c>
      <c r="D40" s="8">
        <v>1.34</v>
      </c>
      <c r="E40" s="12">
        <v>0</v>
      </c>
      <c r="F40" s="8">
        <v>0</v>
      </c>
      <c r="G40" s="12">
        <v>4</v>
      </c>
      <c r="H40" s="8">
        <v>4.49</v>
      </c>
      <c r="I40" s="12">
        <v>0</v>
      </c>
    </row>
    <row r="41" spans="2:9" ht="15" customHeight="1" x14ac:dyDescent="0.2">
      <c r="B41" t="s">
        <v>76</v>
      </c>
      <c r="C41" s="12">
        <v>4</v>
      </c>
      <c r="D41" s="8">
        <v>1.34</v>
      </c>
      <c r="E41" s="12">
        <v>2</v>
      </c>
      <c r="F41" s="8">
        <v>0.99</v>
      </c>
      <c r="G41" s="12">
        <v>2</v>
      </c>
      <c r="H41" s="8">
        <v>2.25</v>
      </c>
      <c r="I41" s="12">
        <v>0</v>
      </c>
    </row>
    <row r="42" spans="2:9" ht="15" customHeight="1" x14ac:dyDescent="0.2">
      <c r="B42" t="s">
        <v>79</v>
      </c>
      <c r="C42" s="12">
        <v>4</v>
      </c>
      <c r="D42" s="8">
        <v>1.34</v>
      </c>
      <c r="E42" s="12">
        <v>2</v>
      </c>
      <c r="F42" s="8">
        <v>0.99</v>
      </c>
      <c r="G42" s="12">
        <v>2</v>
      </c>
      <c r="H42" s="8">
        <v>2.25</v>
      </c>
      <c r="I42" s="12">
        <v>0</v>
      </c>
    </row>
    <row r="43" spans="2:9" ht="15" customHeight="1" x14ac:dyDescent="0.2">
      <c r="B43" t="s">
        <v>82</v>
      </c>
      <c r="C43" s="12">
        <v>4</v>
      </c>
      <c r="D43" s="8">
        <v>1.34</v>
      </c>
      <c r="E43" s="12">
        <v>0</v>
      </c>
      <c r="F43" s="8">
        <v>0</v>
      </c>
      <c r="G43" s="12">
        <v>3</v>
      </c>
      <c r="H43" s="8">
        <v>3.37</v>
      </c>
      <c r="I43" s="12">
        <v>0</v>
      </c>
    </row>
    <row r="44" spans="2:9" ht="15" customHeight="1" x14ac:dyDescent="0.2">
      <c r="B44" t="s">
        <v>96</v>
      </c>
      <c r="C44" s="12">
        <v>4</v>
      </c>
      <c r="D44" s="8">
        <v>1.34</v>
      </c>
      <c r="E44" s="12">
        <v>4</v>
      </c>
      <c r="F44" s="8">
        <v>1.98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91</v>
      </c>
      <c r="C45" s="12">
        <v>4</v>
      </c>
      <c r="D45" s="8">
        <v>1.34</v>
      </c>
      <c r="E45" s="12">
        <v>4</v>
      </c>
      <c r="F45" s="8">
        <v>1.98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256</v>
      </c>
      <c r="C48" s="10" t="s">
        <v>57</v>
      </c>
      <c r="D48" s="10" t="s">
        <v>58</v>
      </c>
      <c r="E48" s="10" t="s">
        <v>59</v>
      </c>
      <c r="F48" s="10" t="s">
        <v>60</v>
      </c>
      <c r="G48" s="10" t="s">
        <v>61</v>
      </c>
      <c r="H48" s="10" t="s">
        <v>62</v>
      </c>
      <c r="I48" s="10" t="s">
        <v>63</v>
      </c>
    </row>
    <row r="49" spans="2:9" ht="15" customHeight="1" x14ac:dyDescent="0.2">
      <c r="B49" t="s">
        <v>125</v>
      </c>
      <c r="C49" s="12">
        <v>23</v>
      </c>
      <c r="D49" s="8">
        <v>7.69</v>
      </c>
      <c r="E49" s="12">
        <v>23</v>
      </c>
      <c r="F49" s="8">
        <v>11.39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20</v>
      </c>
      <c r="D50" s="8">
        <v>6.69</v>
      </c>
      <c r="E50" s="12">
        <v>20</v>
      </c>
      <c r="F50" s="8">
        <v>9.9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19</v>
      </c>
      <c r="D51" s="8">
        <v>6.35</v>
      </c>
      <c r="E51" s="12">
        <v>19</v>
      </c>
      <c r="F51" s="8">
        <v>9.41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8</v>
      </c>
      <c r="D52" s="8">
        <v>2.68</v>
      </c>
      <c r="E52" s="12">
        <v>5</v>
      </c>
      <c r="F52" s="8">
        <v>2.48</v>
      </c>
      <c r="G52" s="12">
        <v>3</v>
      </c>
      <c r="H52" s="8">
        <v>3.37</v>
      </c>
      <c r="I52" s="12">
        <v>0</v>
      </c>
    </row>
    <row r="53" spans="2:9" ht="15" customHeight="1" x14ac:dyDescent="0.2">
      <c r="B53" t="s">
        <v>134</v>
      </c>
      <c r="C53" s="12">
        <v>8</v>
      </c>
      <c r="D53" s="8">
        <v>2.68</v>
      </c>
      <c r="E53" s="12">
        <v>8</v>
      </c>
      <c r="F53" s="8">
        <v>3.96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193</v>
      </c>
      <c r="C54" s="12">
        <v>8</v>
      </c>
      <c r="D54" s="8">
        <v>2.68</v>
      </c>
      <c r="E54" s="12">
        <v>6</v>
      </c>
      <c r="F54" s="8">
        <v>2.97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121</v>
      </c>
      <c r="C55" s="12">
        <v>7</v>
      </c>
      <c r="D55" s="8">
        <v>2.34</v>
      </c>
      <c r="E55" s="12">
        <v>0</v>
      </c>
      <c r="F55" s="8">
        <v>0</v>
      </c>
      <c r="G55" s="12">
        <v>7</v>
      </c>
      <c r="H55" s="8">
        <v>7.87</v>
      </c>
      <c r="I55" s="12">
        <v>0</v>
      </c>
    </row>
    <row r="56" spans="2:9" ht="15" customHeight="1" x14ac:dyDescent="0.2">
      <c r="B56" t="s">
        <v>156</v>
      </c>
      <c r="C56" s="12">
        <v>7</v>
      </c>
      <c r="D56" s="8">
        <v>2.34</v>
      </c>
      <c r="E56" s="12">
        <v>6</v>
      </c>
      <c r="F56" s="8">
        <v>2.97</v>
      </c>
      <c r="G56" s="12">
        <v>1</v>
      </c>
      <c r="H56" s="8">
        <v>1.1200000000000001</v>
      </c>
      <c r="I56" s="12">
        <v>0</v>
      </c>
    </row>
    <row r="57" spans="2:9" ht="15" customHeight="1" x14ac:dyDescent="0.2">
      <c r="B57" t="s">
        <v>130</v>
      </c>
      <c r="C57" s="12">
        <v>7</v>
      </c>
      <c r="D57" s="8">
        <v>2.34</v>
      </c>
      <c r="E57" s="12">
        <v>7</v>
      </c>
      <c r="F57" s="8">
        <v>3.47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140</v>
      </c>
      <c r="C58" s="12">
        <v>7</v>
      </c>
      <c r="D58" s="8">
        <v>2.34</v>
      </c>
      <c r="E58" s="12">
        <v>3</v>
      </c>
      <c r="F58" s="8">
        <v>1.49</v>
      </c>
      <c r="G58" s="12">
        <v>4</v>
      </c>
      <c r="H58" s="8">
        <v>4.49</v>
      </c>
      <c r="I58" s="12">
        <v>0</v>
      </c>
    </row>
    <row r="59" spans="2:9" ht="15" customHeight="1" x14ac:dyDescent="0.2">
      <c r="B59" t="s">
        <v>122</v>
      </c>
      <c r="C59" s="12">
        <v>6</v>
      </c>
      <c r="D59" s="8">
        <v>2.0099999999999998</v>
      </c>
      <c r="E59" s="12">
        <v>3</v>
      </c>
      <c r="F59" s="8">
        <v>1.49</v>
      </c>
      <c r="G59" s="12">
        <v>3</v>
      </c>
      <c r="H59" s="8">
        <v>3.37</v>
      </c>
      <c r="I59" s="12">
        <v>0</v>
      </c>
    </row>
    <row r="60" spans="2:9" ht="15" customHeight="1" x14ac:dyDescent="0.2">
      <c r="B60" t="s">
        <v>124</v>
      </c>
      <c r="C60" s="12">
        <v>6</v>
      </c>
      <c r="D60" s="8">
        <v>2.0099999999999998</v>
      </c>
      <c r="E60" s="12">
        <v>2</v>
      </c>
      <c r="F60" s="8">
        <v>0.99</v>
      </c>
      <c r="G60" s="12">
        <v>4</v>
      </c>
      <c r="H60" s="8">
        <v>4.49</v>
      </c>
      <c r="I60" s="12">
        <v>0</v>
      </c>
    </row>
    <row r="61" spans="2:9" ht="15" customHeight="1" x14ac:dyDescent="0.2">
      <c r="B61" t="s">
        <v>141</v>
      </c>
      <c r="C61" s="12">
        <v>5</v>
      </c>
      <c r="D61" s="8">
        <v>1.67</v>
      </c>
      <c r="E61" s="12">
        <v>5</v>
      </c>
      <c r="F61" s="8">
        <v>2.48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128</v>
      </c>
      <c r="C62" s="12">
        <v>5</v>
      </c>
      <c r="D62" s="8">
        <v>1.67</v>
      </c>
      <c r="E62" s="12">
        <v>2</v>
      </c>
      <c r="F62" s="8">
        <v>0.99</v>
      </c>
      <c r="G62" s="12">
        <v>3</v>
      </c>
      <c r="H62" s="8">
        <v>3.37</v>
      </c>
      <c r="I62" s="12">
        <v>0</v>
      </c>
    </row>
    <row r="63" spans="2:9" ht="15" customHeight="1" x14ac:dyDescent="0.2">
      <c r="B63" t="s">
        <v>152</v>
      </c>
      <c r="C63" s="12">
        <v>5</v>
      </c>
      <c r="D63" s="8">
        <v>1.67</v>
      </c>
      <c r="E63" s="12">
        <v>4</v>
      </c>
      <c r="F63" s="8">
        <v>1.98</v>
      </c>
      <c r="G63" s="12">
        <v>1</v>
      </c>
      <c r="H63" s="8">
        <v>1.1200000000000001</v>
      </c>
      <c r="I63" s="12">
        <v>0</v>
      </c>
    </row>
    <row r="64" spans="2:9" ht="15" customHeight="1" x14ac:dyDescent="0.2">
      <c r="B64" t="s">
        <v>131</v>
      </c>
      <c r="C64" s="12">
        <v>4</v>
      </c>
      <c r="D64" s="8">
        <v>1.34</v>
      </c>
      <c r="E64" s="12">
        <v>4</v>
      </c>
      <c r="F64" s="8">
        <v>1.98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132</v>
      </c>
      <c r="C65" s="12">
        <v>4</v>
      </c>
      <c r="D65" s="8">
        <v>1.34</v>
      </c>
      <c r="E65" s="12">
        <v>4</v>
      </c>
      <c r="F65" s="8">
        <v>1.98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133</v>
      </c>
      <c r="C66" s="12">
        <v>4</v>
      </c>
      <c r="D66" s="8">
        <v>1.34</v>
      </c>
      <c r="E66" s="12">
        <v>3</v>
      </c>
      <c r="F66" s="8">
        <v>1.49</v>
      </c>
      <c r="G66" s="12">
        <v>1</v>
      </c>
      <c r="H66" s="8">
        <v>1.1200000000000001</v>
      </c>
      <c r="I66" s="12">
        <v>0</v>
      </c>
    </row>
    <row r="67" spans="2:9" ht="15" customHeight="1" x14ac:dyDescent="0.2">
      <c r="B67" t="s">
        <v>138</v>
      </c>
      <c r="C67" s="12">
        <v>4</v>
      </c>
      <c r="D67" s="8">
        <v>1.34</v>
      </c>
      <c r="E67" s="12">
        <v>4</v>
      </c>
      <c r="F67" s="8">
        <v>1.98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139</v>
      </c>
      <c r="C68" s="12">
        <v>4</v>
      </c>
      <c r="D68" s="8">
        <v>1.34</v>
      </c>
      <c r="E68" s="12">
        <v>4</v>
      </c>
      <c r="F68" s="8">
        <v>1.98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202</v>
      </c>
      <c r="C69" s="12">
        <v>4</v>
      </c>
      <c r="D69" s="8">
        <v>1.34</v>
      </c>
      <c r="E69" s="12">
        <v>4</v>
      </c>
      <c r="F69" s="8">
        <v>1.98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99E7-75E8-4EC3-8C5B-739F91EDB847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43</v>
      </c>
      <c r="D6" s="8">
        <v>16.93</v>
      </c>
      <c r="E6" s="12">
        <v>33</v>
      </c>
      <c r="F6" s="8">
        <v>18.23</v>
      </c>
      <c r="G6" s="12">
        <v>10</v>
      </c>
      <c r="H6" s="8">
        <v>15.63</v>
      </c>
      <c r="I6" s="12">
        <v>0</v>
      </c>
    </row>
    <row r="7" spans="2:9" ht="15" customHeight="1" x14ac:dyDescent="0.2">
      <c r="B7" t="s">
        <v>43</v>
      </c>
      <c r="C7" s="12">
        <v>19</v>
      </c>
      <c r="D7" s="8">
        <v>7.48</v>
      </c>
      <c r="E7" s="12">
        <v>11</v>
      </c>
      <c r="F7" s="8">
        <v>6.08</v>
      </c>
      <c r="G7" s="12">
        <v>8</v>
      </c>
      <c r="H7" s="8">
        <v>12.5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0.39</v>
      </c>
      <c r="E8" s="12">
        <v>0</v>
      </c>
      <c r="F8" s="8">
        <v>0</v>
      </c>
      <c r="G8" s="12">
        <v>1</v>
      </c>
      <c r="H8" s="8">
        <v>1.56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3</v>
      </c>
      <c r="D10" s="8">
        <v>1.18</v>
      </c>
      <c r="E10" s="12">
        <v>2</v>
      </c>
      <c r="F10" s="8">
        <v>1.1000000000000001</v>
      </c>
      <c r="G10" s="12">
        <v>1</v>
      </c>
      <c r="H10" s="8">
        <v>1.56</v>
      </c>
      <c r="I10" s="12">
        <v>0</v>
      </c>
    </row>
    <row r="11" spans="2:9" ht="15" customHeight="1" x14ac:dyDescent="0.2">
      <c r="B11" t="s">
        <v>47</v>
      </c>
      <c r="C11" s="12">
        <v>72</v>
      </c>
      <c r="D11" s="8">
        <v>28.35</v>
      </c>
      <c r="E11" s="12">
        <v>50</v>
      </c>
      <c r="F11" s="8">
        <v>27.62</v>
      </c>
      <c r="G11" s="12">
        <v>22</v>
      </c>
      <c r="H11" s="8">
        <v>34.380000000000003</v>
      </c>
      <c r="I11" s="12">
        <v>0</v>
      </c>
    </row>
    <row r="12" spans="2:9" ht="15" customHeight="1" x14ac:dyDescent="0.2">
      <c r="B12" t="s">
        <v>48</v>
      </c>
      <c r="C12" s="12">
        <v>1</v>
      </c>
      <c r="D12" s="8">
        <v>0.39</v>
      </c>
      <c r="E12" s="12">
        <v>0</v>
      </c>
      <c r="F12" s="8">
        <v>0</v>
      </c>
      <c r="G12" s="12">
        <v>1</v>
      </c>
      <c r="H12" s="8">
        <v>1.56</v>
      </c>
      <c r="I12" s="12">
        <v>0</v>
      </c>
    </row>
    <row r="13" spans="2:9" ht="15" customHeight="1" x14ac:dyDescent="0.2">
      <c r="B13" t="s">
        <v>49</v>
      </c>
      <c r="C13" s="12">
        <v>1</v>
      </c>
      <c r="D13" s="8">
        <v>0.39</v>
      </c>
      <c r="E13" s="12">
        <v>0</v>
      </c>
      <c r="F13" s="8">
        <v>0</v>
      </c>
      <c r="G13" s="12">
        <v>1</v>
      </c>
      <c r="H13" s="8">
        <v>1.56</v>
      </c>
      <c r="I13" s="12">
        <v>0</v>
      </c>
    </row>
    <row r="14" spans="2:9" ht="15" customHeight="1" x14ac:dyDescent="0.2">
      <c r="B14" t="s">
        <v>50</v>
      </c>
      <c r="C14" s="12">
        <v>3</v>
      </c>
      <c r="D14" s="8">
        <v>1.18</v>
      </c>
      <c r="E14" s="12">
        <v>3</v>
      </c>
      <c r="F14" s="8">
        <v>1.66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36</v>
      </c>
      <c r="D15" s="8">
        <v>14.17</v>
      </c>
      <c r="E15" s="12">
        <v>30</v>
      </c>
      <c r="F15" s="8">
        <v>16.57</v>
      </c>
      <c r="G15" s="12">
        <v>4</v>
      </c>
      <c r="H15" s="8">
        <v>6.25</v>
      </c>
      <c r="I15" s="12">
        <v>0</v>
      </c>
    </row>
    <row r="16" spans="2:9" ht="15" customHeight="1" x14ac:dyDescent="0.2">
      <c r="B16" t="s">
        <v>52</v>
      </c>
      <c r="C16" s="12">
        <v>36</v>
      </c>
      <c r="D16" s="8">
        <v>14.17</v>
      </c>
      <c r="E16" s="12">
        <v>29</v>
      </c>
      <c r="F16" s="8">
        <v>16.02</v>
      </c>
      <c r="G16" s="12">
        <v>5</v>
      </c>
      <c r="H16" s="8">
        <v>7.81</v>
      </c>
      <c r="I16" s="12">
        <v>2</v>
      </c>
    </row>
    <row r="17" spans="2:9" ht="15" customHeight="1" x14ac:dyDescent="0.2">
      <c r="B17" t="s">
        <v>53</v>
      </c>
      <c r="C17" s="12">
        <v>5</v>
      </c>
      <c r="D17" s="8">
        <v>1.97</v>
      </c>
      <c r="E17" s="12">
        <v>1</v>
      </c>
      <c r="F17" s="8">
        <v>0.55000000000000004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54</v>
      </c>
      <c r="C18" s="12">
        <v>18</v>
      </c>
      <c r="D18" s="8">
        <v>7.09</v>
      </c>
      <c r="E18" s="12">
        <v>10</v>
      </c>
      <c r="F18" s="8">
        <v>5.52</v>
      </c>
      <c r="G18" s="12">
        <v>7</v>
      </c>
      <c r="H18" s="8">
        <v>10.94</v>
      </c>
      <c r="I18" s="12">
        <v>0</v>
      </c>
    </row>
    <row r="19" spans="2:9" ht="15" customHeight="1" x14ac:dyDescent="0.2">
      <c r="B19" t="s">
        <v>55</v>
      </c>
      <c r="C19" s="12">
        <v>16</v>
      </c>
      <c r="D19" s="8">
        <v>6.3</v>
      </c>
      <c r="E19" s="12">
        <v>12</v>
      </c>
      <c r="F19" s="8">
        <v>6.63</v>
      </c>
      <c r="G19" s="12">
        <v>4</v>
      </c>
      <c r="H19" s="8">
        <v>6.25</v>
      </c>
      <c r="I19" s="12">
        <v>0</v>
      </c>
    </row>
    <row r="20" spans="2:9" ht="15" customHeight="1" x14ac:dyDescent="0.2">
      <c r="B20" s="9" t="s">
        <v>254</v>
      </c>
      <c r="C20" s="12">
        <f>SUM(LTBL_02323[総数／事業所数])</f>
        <v>254</v>
      </c>
      <c r="E20" s="12">
        <f>SUBTOTAL(109,LTBL_02323[個人／事業所数])</f>
        <v>181</v>
      </c>
      <c r="G20" s="12">
        <f>SUBTOTAL(109,LTBL_02323[法人／事業所数])</f>
        <v>64</v>
      </c>
      <c r="I20" s="12">
        <f>SUBTOTAL(109,LTBL_02323[法人以外の団体／事業所数])</f>
        <v>3</v>
      </c>
    </row>
    <row r="21" spans="2:9" ht="15" customHeight="1" x14ac:dyDescent="0.2">
      <c r="E21" s="11">
        <f>LTBL_02323[[#Totals],[個人／事業所数]]/LTBL_02323[[#Totals],[総数／事業所数]]</f>
        <v>0.71259842519685035</v>
      </c>
      <c r="G21" s="11">
        <f>LTBL_02323[[#Totals],[法人／事業所数]]/LTBL_02323[[#Totals],[総数／事業所数]]</f>
        <v>0.25196850393700787</v>
      </c>
      <c r="I21" s="11">
        <f>LTBL_02323[[#Totals],[法人以外の団体／事業所数]]/LTBL_02323[[#Totals],[総数／事業所数]]</f>
        <v>1.1811023622047244E-2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28</v>
      </c>
      <c r="D24" s="8">
        <v>11.02</v>
      </c>
      <c r="E24" s="12">
        <v>27</v>
      </c>
      <c r="F24" s="8">
        <v>14.92</v>
      </c>
      <c r="G24" s="12">
        <v>1</v>
      </c>
      <c r="H24" s="8">
        <v>1.56</v>
      </c>
      <c r="I24" s="12">
        <v>0</v>
      </c>
    </row>
    <row r="25" spans="2:9" ht="15" customHeight="1" x14ac:dyDescent="0.2">
      <c r="B25" t="s">
        <v>71</v>
      </c>
      <c r="C25" s="12">
        <v>26</v>
      </c>
      <c r="D25" s="8">
        <v>10.24</v>
      </c>
      <c r="E25" s="12">
        <v>23</v>
      </c>
      <c r="F25" s="8">
        <v>12.71</v>
      </c>
      <c r="G25" s="12">
        <v>3</v>
      </c>
      <c r="H25" s="8">
        <v>4.6900000000000004</v>
      </c>
      <c r="I25" s="12">
        <v>0</v>
      </c>
    </row>
    <row r="26" spans="2:9" ht="15" customHeight="1" x14ac:dyDescent="0.2">
      <c r="B26" t="s">
        <v>64</v>
      </c>
      <c r="C26" s="12">
        <v>22</v>
      </c>
      <c r="D26" s="8">
        <v>8.66</v>
      </c>
      <c r="E26" s="12">
        <v>13</v>
      </c>
      <c r="F26" s="8">
        <v>7.18</v>
      </c>
      <c r="G26" s="12">
        <v>9</v>
      </c>
      <c r="H26" s="8">
        <v>14.06</v>
      </c>
      <c r="I26" s="12">
        <v>0</v>
      </c>
    </row>
    <row r="27" spans="2:9" ht="15" customHeight="1" x14ac:dyDescent="0.2">
      <c r="B27" t="s">
        <v>73</v>
      </c>
      <c r="C27" s="12">
        <v>22</v>
      </c>
      <c r="D27" s="8">
        <v>8.66</v>
      </c>
      <c r="E27" s="12">
        <v>14</v>
      </c>
      <c r="F27" s="8">
        <v>7.73</v>
      </c>
      <c r="G27" s="12">
        <v>8</v>
      </c>
      <c r="H27" s="8">
        <v>12.5</v>
      </c>
      <c r="I27" s="12">
        <v>0</v>
      </c>
    </row>
    <row r="28" spans="2:9" ht="15" customHeight="1" x14ac:dyDescent="0.2">
      <c r="B28" t="s">
        <v>77</v>
      </c>
      <c r="C28" s="12">
        <v>22</v>
      </c>
      <c r="D28" s="8">
        <v>8.66</v>
      </c>
      <c r="E28" s="12">
        <v>20</v>
      </c>
      <c r="F28" s="8">
        <v>11.05</v>
      </c>
      <c r="G28" s="12">
        <v>2</v>
      </c>
      <c r="H28" s="8">
        <v>3.13</v>
      </c>
      <c r="I28" s="12">
        <v>0</v>
      </c>
    </row>
    <row r="29" spans="2:9" ht="15" customHeight="1" x14ac:dyDescent="0.2">
      <c r="B29" t="s">
        <v>65</v>
      </c>
      <c r="C29" s="12">
        <v>16</v>
      </c>
      <c r="D29" s="8">
        <v>6.3</v>
      </c>
      <c r="E29" s="12">
        <v>15</v>
      </c>
      <c r="F29" s="8">
        <v>8.2899999999999991</v>
      </c>
      <c r="G29" s="12">
        <v>1</v>
      </c>
      <c r="H29" s="8">
        <v>1.56</v>
      </c>
      <c r="I29" s="12">
        <v>0</v>
      </c>
    </row>
    <row r="30" spans="2:9" ht="15" customHeight="1" x14ac:dyDescent="0.2">
      <c r="B30" t="s">
        <v>86</v>
      </c>
      <c r="C30" s="12">
        <v>11</v>
      </c>
      <c r="D30" s="8">
        <v>4.33</v>
      </c>
      <c r="E30" s="12">
        <v>9</v>
      </c>
      <c r="F30" s="8">
        <v>4.97</v>
      </c>
      <c r="G30" s="12">
        <v>2</v>
      </c>
      <c r="H30" s="8">
        <v>3.13</v>
      </c>
      <c r="I30" s="12">
        <v>0</v>
      </c>
    </row>
    <row r="31" spans="2:9" ht="15" customHeight="1" x14ac:dyDescent="0.2">
      <c r="B31" t="s">
        <v>81</v>
      </c>
      <c r="C31" s="12">
        <v>11</v>
      </c>
      <c r="D31" s="8">
        <v>4.33</v>
      </c>
      <c r="E31" s="12">
        <v>10</v>
      </c>
      <c r="F31" s="8">
        <v>5.52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88</v>
      </c>
      <c r="C32" s="12">
        <v>10</v>
      </c>
      <c r="D32" s="8">
        <v>3.94</v>
      </c>
      <c r="E32" s="12">
        <v>5</v>
      </c>
      <c r="F32" s="8">
        <v>2.76</v>
      </c>
      <c r="G32" s="12">
        <v>5</v>
      </c>
      <c r="H32" s="8">
        <v>7.81</v>
      </c>
      <c r="I32" s="12">
        <v>0</v>
      </c>
    </row>
    <row r="33" spans="2:9" ht="15" customHeight="1" x14ac:dyDescent="0.2">
      <c r="B33" t="s">
        <v>83</v>
      </c>
      <c r="C33" s="12">
        <v>8</v>
      </c>
      <c r="D33" s="8">
        <v>3.15</v>
      </c>
      <c r="E33" s="12">
        <v>7</v>
      </c>
      <c r="F33" s="8">
        <v>3.87</v>
      </c>
      <c r="G33" s="12">
        <v>1</v>
      </c>
      <c r="H33" s="8">
        <v>1.56</v>
      </c>
      <c r="I33" s="12">
        <v>0</v>
      </c>
    </row>
    <row r="34" spans="2:9" ht="15" customHeight="1" x14ac:dyDescent="0.2">
      <c r="B34" t="s">
        <v>72</v>
      </c>
      <c r="C34" s="12">
        <v>7</v>
      </c>
      <c r="D34" s="8">
        <v>2.76</v>
      </c>
      <c r="E34" s="12">
        <v>7</v>
      </c>
      <c r="F34" s="8">
        <v>3.87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82</v>
      </c>
      <c r="C35" s="12">
        <v>7</v>
      </c>
      <c r="D35" s="8">
        <v>2.76</v>
      </c>
      <c r="E35" s="12">
        <v>0</v>
      </c>
      <c r="F35" s="8">
        <v>0</v>
      </c>
      <c r="G35" s="12">
        <v>7</v>
      </c>
      <c r="H35" s="8">
        <v>10.94</v>
      </c>
      <c r="I35" s="12">
        <v>0</v>
      </c>
    </row>
    <row r="36" spans="2:9" ht="15" customHeight="1" x14ac:dyDescent="0.2">
      <c r="B36" t="s">
        <v>67</v>
      </c>
      <c r="C36" s="12">
        <v>6</v>
      </c>
      <c r="D36" s="8">
        <v>2.36</v>
      </c>
      <c r="E36" s="12">
        <v>1</v>
      </c>
      <c r="F36" s="8">
        <v>0.55000000000000004</v>
      </c>
      <c r="G36" s="12">
        <v>5</v>
      </c>
      <c r="H36" s="8">
        <v>7.81</v>
      </c>
      <c r="I36" s="12">
        <v>0</v>
      </c>
    </row>
    <row r="37" spans="2:9" ht="15" customHeight="1" x14ac:dyDescent="0.2">
      <c r="B37" t="s">
        <v>66</v>
      </c>
      <c r="C37" s="12">
        <v>5</v>
      </c>
      <c r="D37" s="8">
        <v>1.97</v>
      </c>
      <c r="E37" s="12">
        <v>5</v>
      </c>
      <c r="F37" s="8">
        <v>2.76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84</v>
      </c>
      <c r="C38" s="12">
        <v>5</v>
      </c>
      <c r="D38" s="8">
        <v>1.97</v>
      </c>
      <c r="E38" s="12">
        <v>2</v>
      </c>
      <c r="F38" s="8">
        <v>1.1000000000000001</v>
      </c>
      <c r="G38" s="12">
        <v>3</v>
      </c>
      <c r="H38" s="8">
        <v>4.6900000000000004</v>
      </c>
      <c r="I38" s="12">
        <v>0</v>
      </c>
    </row>
    <row r="39" spans="2:9" ht="15" customHeight="1" x14ac:dyDescent="0.2">
      <c r="B39" t="s">
        <v>89</v>
      </c>
      <c r="C39" s="12">
        <v>5</v>
      </c>
      <c r="D39" s="8">
        <v>1.97</v>
      </c>
      <c r="E39" s="12">
        <v>0</v>
      </c>
      <c r="F39" s="8">
        <v>0</v>
      </c>
      <c r="G39" s="12">
        <v>4</v>
      </c>
      <c r="H39" s="8">
        <v>6.25</v>
      </c>
      <c r="I39" s="12">
        <v>1</v>
      </c>
    </row>
    <row r="40" spans="2:9" ht="15" customHeight="1" x14ac:dyDescent="0.2">
      <c r="B40" t="s">
        <v>80</v>
      </c>
      <c r="C40" s="12">
        <v>5</v>
      </c>
      <c r="D40" s="8">
        <v>1.97</v>
      </c>
      <c r="E40" s="12">
        <v>1</v>
      </c>
      <c r="F40" s="8">
        <v>0.55000000000000004</v>
      </c>
      <c r="G40" s="12">
        <v>0</v>
      </c>
      <c r="H40" s="8">
        <v>0</v>
      </c>
      <c r="I40" s="12">
        <v>1</v>
      </c>
    </row>
    <row r="41" spans="2:9" ht="15" customHeight="1" x14ac:dyDescent="0.2">
      <c r="B41" t="s">
        <v>70</v>
      </c>
      <c r="C41" s="12">
        <v>3</v>
      </c>
      <c r="D41" s="8">
        <v>1.18</v>
      </c>
      <c r="E41" s="12">
        <v>2</v>
      </c>
      <c r="F41" s="8">
        <v>1.1000000000000001</v>
      </c>
      <c r="G41" s="12">
        <v>1</v>
      </c>
      <c r="H41" s="8">
        <v>1.56</v>
      </c>
      <c r="I41" s="12">
        <v>0</v>
      </c>
    </row>
    <row r="42" spans="2:9" ht="15" customHeight="1" x14ac:dyDescent="0.2">
      <c r="B42" t="s">
        <v>76</v>
      </c>
      <c r="C42" s="12">
        <v>3</v>
      </c>
      <c r="D42" s="8">
        <v>1.18</v>
      </c>
      <c r="E42" s="12">
        <v>3</v>
      </c>
      <c r="F42" s="8">
        <v>1.66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90</v>
      </c>
      <c r="C43" s="12">
        <v>3</v>
      </c>
      <c r="D43" s="8">
        <v>1.18</v>
      </c>
      <c r="E43" s="12">
        <v>1</v>
      </c>
      <c r="F43" s="8">
        <v>0.55000000000000004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79</v>
      </c>
      <c r="C44" s="12">
        <v>3</v>
      </c>
      <c r="D44" s="8">
        <v>1.18</v>
      </c>
      <c r="E44" s="12">
        <v>2</v>
      </c>
      <c r="F44" s="8">
        <v>1.1000000000000001</v>
      </c>
      <c r="G44" s="12">
        <v>0</v>
      </c>
      <c r="H44" s="8">
        <v>0</v>
      </c>
      <c r="I44" s="12">
        <v>1</v>
      </c>
    </row>
    <row r="45" spans="2:9" ht="15" customHeight="1" x14ac:dyDescent="0.2">
      <c r="B45" t="s">
        <v>101</v>
      </c>
      <c r="C45" s="12">
        <v>3</v>
      </c>
      <c r="D45" s="8">
        <v>1.18</v>
      </c>
      <c r="E45" s="12">
        <v>3</v>
      </c>
      <c r="F45" s="8">
        <v>1.66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96</v>
      </c>
      <c r="C46" s="12">
        <v>3</v>
      </c>
      <c r="D46" s="8">
        <v>1.18</v>
      </c>
      <c r="E46" s="12">
        <v>2</v>
      </c>
      <c r="F46" s="8">
        <v>1.1000000000000001</v>
      </c>
      <c r="G46" s="12">
        <v>1</v>
      </c>
      <c r="H46" s="8">
        <v>1.56</v>
      </c>
      <c r="I46" s="12">
        <v>0</v>
      </c>
    </row>
    <row r="49" spans="2:9" ht="33" customHeight="1" x14ac:dyDescent="0.2">
      <c r="B49" t="s">
        <v>256</v>
      </c>
      <c r="C49" s="10" t="s">
        <v>57</v>
      </c>
      <c r="D49" s="10" t="s">
        <v>58</v>
      </c>
      <c r="E49" s="10" t="s">
        <v>59</v>
      </c>
      <c r="F49" s="10" t="s">
        <v>60</v>
      </c>
      <c r="G49" s="10" t="s">
        <v>61</v>
      </c>
      <c r="H49" s="10" t="s">
        <v>62</v>
      </c>
      <c r="I49" s="10" t="s">
        <v>63</v>
      </c>
    </row>
    <row r="50" spans="2:9" ht="15" customHeight="1" x14ac:dyDescent="0.2">
      <c r="B50" t="s">
        <v>137</v>
      </c>
      <c r="C50" s="12">
        <v>14</v>
      </c>
      <c r="D50" s="8">
        <v>5.51</v>
      </c>
      <c r="E50" s="12">
        <v>14</v>
      </c>
      <c r="F50" s="8">
        <v>7.73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122</v>
      </c>
      <c r="C51" s="12">
        <v>12</v>
      </c>
      <c r="D51" s="8">
        <v>4.72</v>
      </c>
      <c r="E51" s="12">
        <v>9</v>
      </c>
      <c r="F51" s="8">
        <v>4.97</v>
      </c>
      <c r="G51" s="12">
        <v>3</v>
      </c>
      <c r="H51" s="8">
        <v>4.6900000000000004</v>
      </c>
      <c r="I51" s="12">
        <v>0</v>
      </c>
    </row>
    <row r="52" spans="2:9" ht="15" customHeight="1" x14ac:dyDescent="0.2">
      <c r="B52" t="s">
        <v>136</v>
      </c>
      <c r="C52" s="12">
        <v>11</v>
      </c>
      <c r="D52" s="8">
        <v>4.33</v>
      </c>
      <c r="E52" s="12">
        <v>11</v>
      </c>
      <c r="F52" s="8">
        <v>6.08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131</v>
      </c>
      <c r="C53" s="12">
        <v>10</v>
      </c>
      <c r="D53" s="8">
        <v>3.94</v>
      </c>
      <c r="E53" s="12">
        <v>10</v>
      </c>
      <c r="F53" s="8">
        <v>5.52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125</v>
      </c>
      <c r="C54" s="12">
        <v>9</v>
      </c>
      <c r="D54" s="8">
        <v>3.54</v>
      </c>
      <c r="E54" s="12">
        <v>9</v>
      </c>
      <c r="F54" s="8">
        <v>4.97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128</v>
      </c>
      <c r="C55" s="12">
        <v>9</v>
      </c>
      <c r="D55" s="8">
        <v>3.54</v>
      </c>
      <c r="E55" s="12">
        <v>2</v>
      </c>
      <c r="F55" s="8">
        <v>1.1000000000000001</v>
      </c>
      <c r="G55" s="12">
        <v>7</v>
      </c>
      <c r="H55" s="8">
        <v>10.94</v>
      </c>
      <c r="I55" s="12">
        <v>0</v>
      </c>
    </row>
    <row r="56" spans="2:9" ht="15" customHeight="1" x14ac:dyDescent="0.2">
      <c r="B56" t="s">
        <v>152</v>
      </c>
      <c r="C56" s="12">
        <v>9</v>
      </c>
      <c r="D56" s="8">
        <v>3.54</v>
      </c>
      <c r="E56" s="12">
        <v>7</v>
      </c>
      <c r="F56" s="8">
        <v>3.87</v>
      </c>
      <c r="G56" s="12">
        <v>2</v>
      </c>
      <c r="H56" s="8">
        <v>3.13</v>
      </c>
      <c r="I56" s="12">
        <v>0</v>
      </c>
    </row>
    <row r="57" spans="2:9" ht="15" customHeight="1" x14ac:dyDescent="0.2">
      <c r="B57" t="s">
        <v>156</v>
      </c>
      <c r="C57" s="12">
        <v>8</v>
      </c>
      <c r="D57" s="8">
        <v>3.15</v>
      </c>
      <c r="E57" s="12">
        <v>8</v>
      </c>
      <c r="F57" s="8">
        <v>4.42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129</v>
      </c>
      <c r="C58" s="12">
        <v>8</v>
      </c>
      <c r="D58" s="8">
        <v>3.15</v>
      </c>
      <c r="E58" s="12">
        <v>7</v>
      </c>
      <c r="F58" s="8">
        <v>3.87</v>
      </c>
      <c r="G58" s="12">
        <v>1</v>
      </c>
      <c r="H58" s="8">
        <v>1.56</v>
      </c>
      <c r="I58" s="12">
        <v>0</v>
      </c>
    </row>
    <row r="59" spans="2:9" ht="15" customHeight="1" x14ac:dyDescent="0.2">
      <c r="B59" t="s">
        <v>139</v>
      </c>
      <c r="C59" s="12">
        <v>8</v>
      </c>
      <c r="D59" s="8">
        <v>3.15</v>
      </c>
      <c r="E59" s="12">
        <v>8</v>
      </c>
      <c r="F59" s="8">
        <v>4.42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8</v>
      </c>
      <c r="D60" s="8">
        <v>3.15</v>
      </c>
      <c r="E60" s="12">
        <v>7</v>
      </c>
      <c r="F60" s="8">
        <v>3.87</v>
      </c>
      <c r="G60" s="12">
        <v>1</v>
      </c>
      <c r="H60" s="8">
        <v>1.56</v>
      </c>
      <c r="I60" s="12">
        <v>0</v>
      </c>
    </row>
    <row r="61" spans="2:9" ht="15" customHeight="1" x14ac:dyDescent="0.2">
      <c r="B61" t="s">
        <v>162</v>
      </c>
      <c r="C61" s="12">
        <v>6</v>
      </c>
      <c r="D61" s="8">
        <v>2.36</v>
      </c>
      <c r="E61" s="12">
        <v>1</v>
      </c>
      <c r="F61" s="8">
        <v>0.55000000000000004</v>
      </c>
      <c r="G61" s="12">
        <v>5</v>
      </c>
      <c r="H61" s="8">
        <v>7.81</v>
      </c>
      <c r="I61" s="12">
        <v>0</v>
      </c>
    </row>
    <row r="62" spans="2:9" ht="15" customHeight="1" x14ac:dyDescent="0.2">
      <c r="B62" t="s">
        <v>146</v>
      </c>
      <c r="C62" s="12">
        <v>6</v>
      </c>
      <c r="D62" s="8">
        <v>2.36</v>
      </c>
      <c r="E62" s="12">
        <v>0</v>
      </c>
      <c r="F62" s="8">
        <v>0</v>
      </c>
      <c r="G62" s="12">
        <v>6</v>
      </c>
      <c r="H62" s="8">
        <v>9.3800000000000008</v>
      </c>
      <c r="I62" s="12">
        <v>0</v>
      </c>
    </row>
    <row r="63" spans="2:9" ht="15" customHeight="1" x14ac:dyDescent="0.2">
      <c r="B63" t="s">
        <v>155</v>
      </c>
      <c r="C63" s="12">
        <v>5</v>
      </c>
      <c r="D63" s="8">
        <v>1.97</v>
      </c>
      <c r="E63" s="12">
        <v>3</v>
      </c>
      <c r="F63" s="8">
        <v>1.66</v>
      </c>
      <c r="G63" s="12">
        <v>2</v>
      </c>
      <c r="H63" s="8">
        <v>3.13</v>
      </c>
      <c r="I63" s="12">
        <v>0</v>
      </c>
    </row>
    <row r="64" spans="2:9" ht="15" customHeight="1" x14ac:dyDescent="0.2">
      <c r="B64" t="s">
        <v>169</v>
      </c>
      <c r="C64" s="12">
        <v>5</v>
      </c>
      <c r="D64" s="8">
        <v>1.97</v>
      </c>
      <c r="E64" s="12">
        <v>5</v>
      </c>
      <c r="F64" s="8">
        <v>2.76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164</v>
      </c>
      <c r="C65" s="12">
        <v>5</v>
      </c>
      <c r="D65" s="8">
        <v>1.97</v>
      </c>
      <c r="E65" s="12">
        <v>5</v>
      </c>
      <c r="F65" s="8">
        <v>2.76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154</v>
      </c>
      <c r="C66" s="12">
        <v>5</v>
      </c>
      <c r="D66" s="8">
        <v>1.97</v>
      </c>
      <c r="E66" s="12">
        <v>5</v>
      </c>
      <c r="F66" s="8">
        <v>2.76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150</v>
      </c>
      <c r="C67" s="12">
        <v>4</v>
      </c>
      <c r="D67" s="8">
        <v>1.57</v>
      </c>
      <c r="E67" s="12">
        <v>4</v>
      </c>
      <c r="F67" s="8">
        <v>2.21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123</v>
      </c>
      <c r="C68" s="12">
        <v>4</v>
      </c>
      <c r="D68" s="8">
        <v>1.57</v>
      </c>
      <c r="E68" s="12">
        <v>4</v>
      </c>
      <c r="F68" s="8">
        <v>2.21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170</v>
      </c>
      <c r="C69" s="12">
        <v>4</v>
      </c>
      <c r="D69" s="8">
        <v>1.57</v>
      </c>
      <c r="E69" s="12">
        <v>0</v>
      </c>
      <c r="F69" s="8">
        <v>0</v>
      </c>
      <c r="G69" s="12">
        <v>4</v>
      </c>
      <c r="H69" s="8">
        <v>6.25</v>
      </c>
      <c r="I69" s="12">
        <v>0</v>
      </c>
    </row>
    <row r="70" spans="2:9" ht="15" customHeight="1" x14ac:dyDescent="0.2">
      <c r="B70" t="s">
        <v>172</v>
      </c>
      <c r="C70" s="12">
        <v>4</v>
      </c>
      <c r="D70" s="8">
        <v>1.57</v>
      </c>
      <c r="E70" s="12">
        <v>4</v>
      </c>
      <c r="F70" s="8">
        <v>2.21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132</v>
      </c>
      <c r="C71" s="12">
        <v>4</v>
      </c>
      <c r="D71" s="8">
        <v>1.57</v>
      </c>
      <c r="E71" s="12">
        <v>2</v>
      </c>
      <c r="F71" s="8">
        <v>1.1000000000000001</v>
      </c>
      <c r="G71" s="12">
        <v>2</v>
      </c>
      <c r="H71" s="8">
        <v>3.13</v>
      </c>
      <c r="I71" s="12">
        <v>0</v>
      </c>
    </row>
    <row r="72" spans="2:9" ht="15" customHeight="1" x14ac:dyDescent="0.2">
      <c r="B72" t="s">
        <v>203</v>
      </c>
      <c r="C72" s="12">
        <v>4</v>
      </c>
      <c r="D72" s="8">
        <v>1.57</v>
      </c>
      <c r="E72" s="12">
        <v>0</v>
      </c>
      <c r="F72" s="8">
        <v>0</v>
      </c>
      <c r="G72" s="12">
        <v>0</v>
      </c>
      <c r="H72" s="8">
        <v>0</v>
      </c>
      <c r="I72" s="12">
        <v>1</v>
      </c>
    </row>
    <row r="74" spans="2:9" ht="15" customHeight="1" x14ac:dyDescent="0.2">
      <c r="B74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146E1-5BEA-4977-86A9-B60E2517A688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18</v>
      </c>
      <c r="D6" s="8">
        <v>37.5</v>
      </c>
      <c r="E6" s="12">
        <v>8</v>
      </c>
      <c r="F6" s="8">
        <v>34.78</v>
      </c>
      <c r="G6" s="12">
        <v>10</v>
      </c>
      <c r="H6" s="8">
        <v>43.48</v>
      </c>
      <c r="I6" s="12">
        <v>0</v>
      </c>
    </row>
    <row r="7" spans="2:9" ht="15" customHeight="1" x14ac:dyDescent="0.2">
      <c r="B7" t="s">
        <v>43</v>
      </c>
      <c r="C7" s="12">
        <v>2</v>
      </c>
      <c r="D7" s="8">
        <v>4.17</v>
      </c>
      <c r="E7" s="12">
        <v>1</v>
      </c>
      <c r="F7" s="8">
        <v>4.3499999999999996</v>
      </c>
      <c r="G7" s="12">
        <v>1</v>
      </c>
      <c r="H7" s="8">
        <v>4.3499999999999996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2.08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2.08</v>
      </c>
      <c r="E10" s="12">
        <v>0</v>
      </c>
      <c r="F10" s="8">
        <v>0</v>
      </c>
      <c r="G10" s="12">
        <v>1</v>
      </c>
      <c r="H10" s="8">
        <v>4.3499999999999996</v>
      </c>
      <c r="I10" s="12">
        <v>0</v>
      </c>
    </row>
    <row r="11" spans="2:9" ht="15" customHeight="1" x14ac:dyDescent="0.2">
      <c r="B11" t="s">
        <v>47</v>
      </c>
      <c r="C11" s="12">
        <v>6</v>
      </c>
      <c r="D11" s="8">
        <v>12.5</v>
      </c>
      <c r="E11" s="12">
        <v>4</v>
      </c>
      <c r="F11" s="8">
        <v>17.39</v>
      </c>
      <c r="G11" s="12">
        <v>2</v>
      </c>
      <c r="H11" s="8">
        <v>8.6999999999999993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50</v>
      </c>
      <c r="C14" s="12">
        <v>1</v>
      </c>
      <c r="D14" s="8">
        <v>2.08</v>
      </c>
      <c r="E14" s="12">
        <v>0</v>
      </c>
      <c r="F14" s="8">
        <v>0</v>
      </c>
      <c r="G14" s="12">
        <v>1</v>
      </c>
      <c r="H14" s="8">
        <v>4.3499999999999996</v>
      </c>
      <c r="I14" s="12">
        <v>0</v>
      </c>
    </row>
    <row r="15" spans="2:9" ht="15" customHeight="1" x14ac:dyDescent="0.2">
      <c r="B15" t="s">
        <v>51</v>
      </c>
      <c r="C15" s="12">
        <v>6</v>
      </c>
      <c r="D15" s="8">
        <v>12.5</v>
      </c>
      <c r="E15" s="12">
        <v>2</v>
      </c>
      <c r="F15" s="8">
        <v>8.6999999999999993</v>
      </c>
      <c r="G15" s="12">
        <v>4</v>
      </c>
      <c r="H15" s="8">
        <v>17.39</v>
      </c>
      <c r="I15" s="12">
        <v>0</v>
      </c>
    </row>
    <row r="16" spans="2:9" ht="15" customHeight="1" x14ac:dyDescent="0.2">
      <c r="B16" t="s">
        <v>52</v>
      </c>
      <c r="C16" s="12">
        <v>8</v>
      </c>
      <c r="D16" s="8">
        <v>16.670000000000002</v>
      </c>
      <c r="E16" s="12">
        <v>6</v>
      </c>
      <c r="F16" s="8">
        <v>26.09</v>
      </c>
      <c r="G16" s="12">
        <v>1</v>
      </c>
      <c r="H16" s="8">
        <v>4.3499999999999996</v>
      </c>
      <c r="I16" s="12">
        <v>0</v>
      </c>
    </row>
    <row r="17" spans="2:9" ht="15" customHeight="1" x14ac:dyDescent="0.2">
      <c r="B17" t="s">
        <v>53</v>
      </c>
      <c r="C17" s="12">
        <v>1</v>
      </c>
      <c r="D17" s="8">
        <v>2.08</v>
      </c>
      <c r="E17" s="12">
        <v>1</v>
      </c>
      <c r="F17" s="8">
        <v>4.3499999999999996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2</v>
      </c>
      <c r="D18" s="8">
        <v>4.17</v>
      </c>
      <c r="E18" s="12">
        <v>0</v>
      </c>
      <c r="F18" s="8">
        <v>0</v>
      </c>
      <c r="G18" s="12">
        <v>2</v>
      </c>
      <c r="H18" s="8">
        <v>8.6999999999999993</v>
      </c>
      <c r="I18" s="12">
        <v>0</v>
      </c>
    </row>
    <row r="19" spans="2:9" ht="15" customHeight="1" x14ac:dyDescent="0.2">
      <c r="B19" t="s">
        <v>55</v>
      </c>
      <c r="C19" s="12">
        <v>2</v>
      </c>
      <c r="D19" s="8">
        <v>4.17</v>
      </c>
      <c r="E19" s="12">
        <v>1</v>
      </c>
      <c r="F19" s="8">
        <v>4.3499999999999996</v>
      </c>
      <c r="G19" s="12">
        <v>1</v>
      </c>
      <c r="H19" s="8">
        <v>4.3499999999999996</v>
      </c>
      <c r="I19" s="12">
        <v>0</v>
      </c>
    </row>
    <row r="20" spans="2:9" ht="15" customHeight="1" x14ac:dyDescent="0.2">
      <c r="B20" s="9" t="s">
        <v>254</v>
      </c>
      <c r="C20" s="12">
        <f>SUM(LTBL_02343[総数／事業所数])</f>
        <v>48</v>
      </c>
      <c r="E20" s="12">
        <f>SUBTOTAL(109,LTBL_02343[個人／事業所数])</f>
        <v>23</v>
      </c>
      <c r="G20" s="12">
        <f>SUBTOTAL(109,LTBL_02343[法人／事業所数])</f>
        <v>23</v>
      </c>
      <c r="I20" s="12">
        <f>SUBTOTAL(109,LTBL_02343[法人以外の団体／事業所数])</f>
        <v>0</v>
      </c>
    </row>
    <row r="21" spans="2:9" ht="15" customHeight="1" x14ac:dyDescent="0.2">
      <c r="E21" s="11">
        <f>LTBL_02343[[#Totals],[個人／事業所数]]/LTBL_02343[[#Totals],[総数／事業所数]]</f>
        <v>0.47916666666666669</v>
      </c>
      <c r="G21" s="11">
        <f>LTBL_02343[[#Totals],[法人／事業所数]]/LTBL_02343[[#Totals],[総数／事業所数]]</f>
        <v>0.47916666666666669</v>
      </c>
      <c r="I21" s="11">
        <f>LTBL_02343[[#Totals],[法人以外の団体／事業所数]]/LTBL_02343[[#Totals],[総数／事業所数]]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64</v>
      </c>
      <c r="C24" s="12">
        <v>10</v>
      </c>
      <c r="D24" s="8">
        <v>20.83</v>
      </c>
      <c r="E24" s="12">
        <v>2</v>
      </c>
      <c r="F24" s="8">
        <v>8.6999999999999993</v>
      </c>
      <c r="G24" s="12">
        <v>8</v>
      </c>
      <c r="H24" s="8">
        <v>34.78</v>
      </c>
      <c r="I24" s="12">
        <v>0</v>
      </c>
    </row>
    <row r="25" spans="2:9" ht="15" customHeight="1" x14ac:dyDescent="0.2">
      <c r="B25" t="s">
        <v>65</v>
      </c>
      <c r="C25" s="12">
        <v>6</v>
      </c>
      <c r="D25" s="8">
        <v>12.5</v>
      </c>
      <c r="E25" s="12">
        <v>4</v>
      </c>
      <c r="F25" s="8">
        <v>17.39</v>
      </c>
      <c r="G25" s="12">
        <v>2</v>
      </c>
      <c r="H25" s="8">
        <v>8.6999999999999993</v>
      </c>
      <c r="I25" s="12">
        <v>0</v>
      </c>
    </row>
    <row r="26" spans="2:9" ht="15" customHeight="1" x14ac:dyDescent="0.2">
      <c r="B26" t="s">
        <v>78</v>
      </c>
      <c r="C26" s="12">
        <v>5</v>
      </c>
      <c r="D26" s="8">
        <v>10.42</v>
      </c>
      <c r="E26" s="12">
        <v>4</v>
      </c>
      <c r="F26" s="8">
        <v>17.39</v>
      </c>
      <c r="G26" s="12">
        <v>1</v>
      </c>
      <c r="H26" s="8">
        <v>4.3499999999999996</v>
      </c>
      <c r="I26" s="12">
        <v>0</v>
      </c>
    </row>
    <row r="27" spans="2:9" ht="15" customHeight="1" x14ac:dyDescent="0.2">
      <c r="B27" t="s">
        <v>71</v>
      </c>
      <c r="C27" s="12">
        <v>4</v>
      </c>
      <c r="D27" s="8">
        <v>8.33</v>
      </c>
      <c r="E27" s="12">
        <v>3</v>
      </c>
      <c r="F27" s="8">
        <v>13.04</v>
      </c>
      <c r="G27" s="12">
        <v>1</v>
      </c>
      <c r="H27" s="8">
        <v>4.3499999999999996</v>
      </c>
      <c r="I27" s="12">
        <v>0</v>
      </c>
    </row>
    <row r="28" spans="2:9" ht="15" customHeight="1" x14ac:dyDescent="0.2">
      <c r="B28" t="s">
        <v>77</v>
      </c>
      <c r="C28" s="12">
        <v>3</v>
      </c>
      <c r="D28" s="8">
        <v>6.25</v>
      </c>
      <c r="E28" s="12">
        <v>2</v>
      </c>
      <c r="F28" s="8">
        <v>8.6999999999999993</v>
      </c>
      <c r="G28" s="12">
        <v>1</v>
      </c>
      <c r="H28" s="8">
        <v>4.3499999999999996</v>
      </c>
      <c r="I28" s="12">
        <v>0</v>
      </c>
    </row>
    <row r="29" spans="2:9" ht="15" customHeight="1" x14ac:dyDescent="0.2">
      <c r="B29" t="s">
        <v>66</v>
      </c>
      <c r="C29" s="12">
        <v>2</v>
      </c>
      <c r="D29" s="8">
        <v>4.17</v>
      </c>
      <c r="E29" s="12">
        <v>2</v>
      </c>
      <c r="F29" s="8">
        <v>8.6999999999999993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86</v>
      </c>
      <c r="C30" s="12">
        <v>2</v>
      </c>
      <c r="D30" s="8">
        <v>4.17</v>
      </c>
      <c r="E30" s="12">
        <v>0</v>
      </c>
      <c r="F30" s="8">
        <v>0</v>
      </c>
      <c r="G30" s="12">
        <v>2</v>
      </c>
      <c r="H30" s="8">
        <v>8.6999999999999993</v>
      </c>
      <c r="I30" s="12">
        <v>0</v>
      </c>
    </row>
    <row r="31" spans="2:9" ht="15" customHeight="1" x14ac:dyDescent="0.2">
      <c r="B31" t="s">
        <v>89</v>
      </c>
      <c r="C31" s="12">
        <v>2</v>
      </c>
      <c r="D31" s="8">
        <v>4.17</v>
      </c>
      <c r="E31" s="12">
        <v>1</v>
      </c>
      <c r="F31" s="8">
        <v>4.3499999999999996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82</v>
      </c>
      <c r="C32" s="12">
        <v>2</v>
      </c>
      <c r="D32" s="8">
        <v>4.17</v>
      </c>
      <c r="E32" s="12">
        <v>0</v>
      </c>
      <c r="F32" s="8">
        <v>0</v>
      </c>
      <c r="G32" s="12">
        <v>2</v>
      </c>
      <c r="H32" s="8">
        <v>8.6999999999999993</v>
      </c>
      <c r="I32" s="12">
        <v>0</v>
      </c>
    </row>
    <row r="33" spans="2:9" ht="15" customHeight="1" x14ac:dyDescent="0.2">
      <c r="B33" t="s">
        <v>88</v>
      </c>
      <c r="C33" s="12">
        <v>1</v>
      </c>
      <c r="D33" s="8">
        <v>2.08</v>
      </c>
      <c r="E33" s="12">
        <v>0</v>
      </c>
      <c r="F33" s="8">
        <v>0</v>
      </c>
      <c r="G33" s="12">
        <v>1</v>
      </c>
      <c r="H33" s="8">
        <v>4.3499999999999996</v>
      </c>
      <c r="I33" s="12">
        <v>0</v>
      </c>
    </row>
    <row r="34" spans="2:9" ht="15" customHeight="1" x14ac:dyDescent="0.2">
      <c r="B34" t="s">
        <v>94</v>
      </c>
      <c r="C34" s="12">
        <v>1</v>
      </c>
      <c r="D34" s="8">
        <v>2.08</v>
      </c>
      <c r="E34" s="12">
        <v>1</v>
      </c>
      <c r="F34" s="8">
        <v>4.3499999999999996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98</v>
      </c>
      <c r="C35" s="12">
        <v>1</v>
      </c>
      <c r="D35" s="8">
        <v>2.08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104</v>
      </c>
      <c r="C36" s="12">
        <v>1</v>
      </c>
      <c r="D36" s="8">
        <v>2.08</v>
      </c>
      <c r="E36" s="12">
        <v>0</v>
      </c>
      <c r="F36" s="8">
        <v>0</v>
      </c>
      <c r="G36" s="12">
        <v>1</v>
      </c>
      <c r="H36" s="8">
        <v>4.3499999999999996</v>
      </c>
      <c r="I36" s="12">
        <v>0</v>
      </c>
    </row>
    <row r="37" spans="2:9" ht="15" customHeight="1" x14ac:dyDescent="0.2">
      <c r="B37" t="s">
        <v>72</v>
      </c>
      <c r="C37" s="12">
        <v>1</v>
      </c>
      <c r="D37" s="8">
        <v>2.08</v>
      </c>
      <c r="E37" s="12">
        <v>0</v>
      </c>
      <c r="F37" s="8">
        <v>0</v>
      </c>
      <c r="G37" s="12">
        <v>1</v>
      </c>
      <c r="H37" s="8">
        <v>4.3499999999999996</v>
      </c>
      <c r="I37" s="12">
        <v>0</v>
      </c>
    </row>
    <row r="38" spans="2:9" ht="15" customHeight="1" x14ac:dyDescent="0.2">
      <c r="B38" t="s">
        <v>73</v>
      </c>
      <c r="C38" s="12">
        <v>1</v>
      </c>
      <c r="D38" s="8">
        <v>2.08</v>
      </c>
      <c r="E38" s="12">
        <v>1</v>
      </c>
      <c r="F38" s="8">
        <v>4.3499999999999996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107</v>
      </c>
      <c r="C39" s="12">
        <v>1</v>
      </c>
      <c r="D39" s="8">
        <v>2.08</v>
      </c>
      <c r="E39" s="12">
        <v>0</v>
      </c>
      <c r="F39" s="8">
        <v>0</v>
      </c>
      <c r="G39" s="12">
        <v>1</v>
      </c>
      <c r="H39" s="8">
        <v>4.3499999999999996</v>
      </c>
      <c r="I39" s="12">
        <v>0</v>
      </c>
    </row>
    <row r="40" spans="2:9" ht="15" customHeight="1" x14ac:dyDescent="0.2">
      <c r="B40" t="s">
        <v>90</v>
      </c>
      <c r="C40" s="12">
        <v>1</v>
      </c>
      <c r="D40" s="8">
        <v>2.08</v>
      </c>
      <c r="E40" s="12">
        <v>0</v>
      </c>
      <c r="F40" s="8">
        <v>0</v>
      </c>
      <c r="G40" s="12">
        <v>1</v>
      </c>
      <c r="H40" s="8">
        <v>4.3499999999999996</v>
      </c>
      <c r="I40" s="12">
        <v>0</v>
      </c>
    </row>
    <row r="41" spans="2:9" ht="15" customHeight="1" x14ac:dyDescent="0.2">
      <c r="B41" t="s">
        <v>79</v>
      </c>
      <c r="C41" s="12">
        <v>1</v>
      </c>
      <c r="D41" s="8">
        <v>2.08</v>
      </c>
      <c r="E41" s="12">
        <v>1</v>
      </c>
      <c r="F41" s="8">
        <v>4.3499999999999996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80</v>
      </c>
      <c r="C42" s="12">
        <v>1</v>
      </c>
      <c r="D42" s="8">
        <v>2.08</v>
      </c>
      <c r="E42" s="12">
        <v>1</v>
      </c>
      <c r="F42" s="8">
        <v>4.3499999999999996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101</v>
      </c>
      <c r="C43" s="12">
        <v>1</v>
      </c>
      <c r="D43" s="8">
        <v>2.08</v>
      </c>
      <c r="E43" s="12">
        <v>0</v>
      </c>
      <c r="F43" s="8">
        <v>0</v>
      </c>
      <c r="G43" s="12">
        <v>1</v>
      </c>
      <c r="H43" s="8">
        <v>4.3499999999999996</v>
      </c>
      <c r="I43" s="12">
        <v>0</v>
      </c>
    </row>
    <row r="44" spans="2:9" ht="15" customHeight="1" x14ac:dyDescent="0.2">
      <c r="B44" t="s">
        <v>83</v>
      </c>
      <c r="C44" s="12">
        <v>1</v>
      </c>
      <c r="D44" s="8">
        <v>2.08</v>
      </c>
      <c r="E44" s="12">
        <v>1</v>
      </c>
      <c r="F44" s="8">
        <v>4.3499999999999996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121</v>
      </c>
      <c r="C48" s="12">
        <v>5</v>
      </c>
      <c r="D48" s="8">
        <v>10.42</v>
      </c>
      <c r="E48" s="12">
        <v>0</v>
      </c>
      <c r="F48" s="8">
        <v>0</v>
      </c>
      <c r="G48" s="12">
        <v>5</v>
      </c>
      <c r="H48" s="8">
        <v>21.74</v>
      </c>
      <c r="I48" s="12">
        <v>0</v>
      </c>
    </row>
    <row r="49" spans="2:9" ht="15" customHeight="1" x14ac:dyDescent="0.2">
      <c r="B49" t="s">
        <v>122</v>
      </c>
      <c r="C49" s="12">
        <v>3</v>
      </c>
      <c r="D49" s="8">
        <v>6.25</v>
      </c>
      <c r="E49" s="12">
        <v>2</v>
      </c>
      <c r="F49" s="8">
        <v>8.6999999999999993</v>
      </c>
      <c r="G49" s="12">
        <v>1</v>
      </c>
      <c r="H49" s="8">
        <v>4.3499999999999996</v>
      </c>
      <c r="I49" s="12">
        <v>0</v>
      </c>
    </row>
    <row r="50" spans="2:9" ht="15" customHeight="1" x14ac:dyDescent="0.2">
      <c r="B50" t="s">
        <v>137</v>
      </c>
      <c r="C50" s="12">
        <v>3</v>
      </c>
      <c r="D50" s="8">
        <v>6.25</v>
      </c>
      <c r="E50" s="12">
        <v>3</v>
      </c>
      <c r="F50" s="8">
        <v>13.04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195</v>
      </c>
      <c r="C51" s="12">
        <v>2</v>
      </c>
      <c r="D51" s="8">
        <v>4.17</v>
      </c>
      <c r="E51" s="12">
        <v>2</v>
      </c>
      <c r="F51" s="8">
        <v>8.6999999999999993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152</v>
      </c>
      <c r="C52" s="12">
        <v>2</v>
      </c>
      <c r="D52" s="8">
        <v>4.17</v>
      </c>
      <c r="E52" s="12">
        <v>0</v>
      </c>
      <c r="F52" s="8">
        <v>0</v>
      </c>
      <c r="G52" s="12">
        <v>2</v>
      </c>
      <c r="H52" s="8">
        <v>8.6999999999999993</v>
      </c>
      <c r="I52" s="12">
        <v>0</v>
      </c>
    </row>
    <row r="53" spans="2:9" ht="15" customHeight="1" x14ac:dyDescent="0.2">
      <c r="B53" t="s">
        <v>133</v>
      </c>
      <c r="C53" s="12">
        <v>2</v>
      </c>
      <c r="D53" s="8">
        <v>4.17</v>
      </c>
      <c r="E53" s="12">
        <v>2</v>
      </c>
      <c r="F53" s="8">
        <v>8.6999999999999993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204</v>
      </c>
      <c r="C54" s="12">
        <v>1</v>
      </c>
      <c r="D54" s="8">
        <v>2.08</v>
      </c>
      <c r="E54" s="12">
        <v>0</v>
      </c>
      <c r="F54" s="8">
        <v>0</v>
      </c>
      <c r="G54" s="12">
        <v>1</v>
      </c>
      <c r="H54" s="8">
        <v>4.3499999999999996</v>
      </c>
      <c r="I54" s="12">
        <v>0</v>
      </c>
    </row>
    <row r="55" spans="2:9" ht="15" customHeight="1" x14ac:dyDescent="0.2">
      <c r="B55" t="s">
        <v>155</v>
      </c>
      <c r="C55" s="12">
        <v>1</v>
      </c>
      <c r="D55" s="8">
        <v>2.08</v>
      </c>
      <c r="E55" s="12">
        <v>0</v>
      </c>
      <c r="F55" s="8">
        <v>0</v>
      </c>
      <c r="G55" s="12">
        <v>1</v>
      </c>
      <c r="H55" s="8">
        <v>4.3499999999999996</v>
      </c>
      <c r="I55" s="12">
        <v>0</v>
      </c>
    </row>
    <row r="56" spans="2:9" ht="15" customHeight="1" x14ac:dyDescent="0.2">
      <c r="B56" t="s">
        <v>168</v>
      </c>
      <c r="C56" s="12">
        <v>1</v>
      </c>
      <c r="D56" s="8">
        <v>2.08</v>
      </c>
      <c r="E56" s="12">
        <v>0</v>
      </c>
      <c r="F56" s="8">
        <v>0</v>
      </c>
      <c r="G56" s="12">
        <v>1</v>
      </c>
      <c r="H56" s="8">
        <v>4.3499999999999996</v>
      </c>
      <c r="I56" s="12">
        <v>0</v>
      </c>
    </row>
    <row r="57" spans="2:9" ht="15" customHeight="1" x14ac:dyDescent="0.2">
      <c r="B57" t="s">
        <v>149</v>
      </c>
      <c r="C57" s="12">
        <v>1</v>
      </c>
      <c r="D57" s="8">
        <v>2.08</v>
      </c>
      <c r="E57" s="12">
        <v>1</v>
      </c>
      <c r="F57" s="8">
        <v>4.3499999999999996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150</v>
      </c>
      <c r="C58" s="12">
        <v>1</v>
      </c>
      <c r="D58" s="8">
        <v>2.08</v>
      </c>
      <c r="E58" s="12">
        <v>1</v>
      </c>
      <c r="F58" s="8">
        <v>4.3499999999999996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159</v>
      </c>
      <c r="C59" s="12">
        <v>1</v>
      </c>
      <c r="D59" s="8">
        <v>2.08</v>
      </c>
      <c r="E59" s="12">
        <v>0</v>
      </c>
      <c r="F59" s="8">
        <v>0</v>
      </c>
      <c r="G59" s="12">
        <v>1</v>
      </c>
      <c r="H59" s="8">
        <v>4.3499999999999996</v>
      </c>
      <c r="I59" s="12">
        <v>0</v>
      </c>
    </row>
    <row r="60" spans="2:9" ht="15" customHeight="1" x14ac:dyDescent="0.2">
      <c r="B60" t="s">
        <v>123</v>
      </c>
      <c r="C60" s="12">
        <v>1</v>
      </c>
      <c r="D60" s="8">
        <v>2.08</v>
      </c>
      <c r="E60" s="12">
        <v>1</v>
      </c>
      <c r="F60" s="8">
        <v>4.3499999999999996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141</v>
      </c>
      <c r="C61" s="12">
        <v>1</v>
      </c>
      <c r="D61" s="8">
        <v>2.08</v>
      </c>
      <c r="E61" s="12">
        <v>1</v>
      </c>
      <c r="F61" s="8">
        <v>4.3499999999999996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205</v>
      </c>
      <c r="C62" s="12">
        <v>1</v>
      </c>
      <c r="D62" s="8">
        <v>2.08</v>
      </c>
      <c r="E62" s="12">
        <v>0</v>
      </c>
      <c r="F62" s="8">
        <v>0</v>
      </c>
      <c r="G62" s="12">
        <v>1</v>
      </c>
      <c r="H62" s="8">
        <v>4.3499999999999996</v>
      </c>
      <c r="I62" s="12">
        <v>0</v>
      </c>
    </row>
    <row r="63" spans="2:9" ht="15" customHeight="1" x14ac:dyDescent="0.2">
      <c r="B63" t="s">
        <v>175</v>
      </c>
      <c r="C63" s="12">
        <v>1</v>
      </c>
      <c r="D63" s="8">
        <v>2.08</v>
      </c>
      <c r="E63" s="12">
        <v>1</v>
      </c>
      <c r="F63" s="8">
        <v>4.3499999999999996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206</v>
      </c>
      <c r="C64" s="12">
        <v>1</v>
      </c>
      <c r="D64" s="8">
        <v>2.08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198</v>
      </c>
      <c r="C65" s="12">
        <v>1</v>
      </c>
      <c r="D65" s="8">
        <v>2.08</v>
      </c>
      <c r="E65" s="12">
        <v>0</v>
      </c>
      <c r="F65" s="8">
        <v>0</v>
      </c>
      <c r="G65" s="12">
        <v>1</v>
      </c>
      <c r="H65" s="8">
        <v>4.3499999999999996</v>
      </c>
      <c r="I65" s="12">
        <v>0</v>
      </c>
    </row>
    <row r="66" spans="2:9" ht="15" customHeight="1" x14ac:dyDescent="0.2">
      <c r="B66" t="s">
        <v>164</v>
      </c>
      <c r="C66" s="12">
        <v>1</v>
      </c>
      <c r="D66" s="8">
        <v>2.08</v>
      </c>
      <c r="E66" s="12">
        <v>1</v>
      </c>
      <c r="F66" s="8">
        <v>4.3499999999999996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156</v>
      </c>
      <c r="C67" s="12">
        <v>1</v>
      </c>
      <c r="D67" s="8">
        <v>2.08</v>
      </c>
      <c r="E67" s="12">
        <v>0</v>
      </c>
      <c r="F67" s="8">
        <v>0</v>
      </c>
      <c r="G67" s="12">
        <v>1</v>
      </c>
      <c r="H67" s="8">
        <v>4.3499999999999996</v>
      </c>
      <c r="I67" s="12">
        <v>0</v>
      </c>
    </row>
    <row r="68" spans="2:9" ht="15" customHeight="1" x14ac:dyDescent="0.2">
      <c r="B68" t="s">
        <v>124</v>
      </c>
      <c r="C68" s="12">
        <v>1</v>
      </c>
      <c r="D68" s="8">
        <v>2.08</v>
      </c>
      <c r="E68" s="12">
        <v>1</v>
      </c>
      <c r="F68" s="8">
        <v>4.3499999999999996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125</v>
      </c>
      <c r="C69" s="12">
        <v>1</v>
      </c>
      <c r="D69" s="8">
        <v>2.08</v>
      </c>
      <c r="E69" s="12">
        <v>1</v>
      </c>
      <c r="F69" s="8">
        <v>4.3499999999999996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126</v>
      </c>
      <c r="C70" s="12">
        <v>1</v>
      </c>
      <c r="D70" s="8">
        <v>2.08</v>
      </c>
      <c r="E70" s="12">
        <v>0</v>
      </c>
      <c r="F70" s="8">
        <v>0</v>
      </c>
      <c r="G70" s="12">
        <v>1</v>
      </c>
      <c r="H70" s="8">
        <v>4.3499999999999996</v>
      </c>
      <c r="I70" s="12">
        <v>0</v>
      </c>
    </row>
    <row r="71" spans="2:9" ht="15" customHeight="1" x14ac:dyDescent="0.2">
      <c r="B71" t="s">
        <v>128</v>
      </c>
      <c r="C71" s="12">
        <v>1</v>
      </c>
      <c r="D71" s="8">
        <v>2.08</v>
      </c>
      <c r="E71" s="12">
        <v>1</v>
      </c>
      <c r="F71" s="8">
        <v>4.3499999999999996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207</v>
      </c>
      <c r="C72" s="12">
        <v>1</v>
      </c>
      <c r="D72" s="8">
        <v>2.08</v>
      </c>
      <c r="E72" s="12">
        <v>0</v>
      </c>
      <c r="F72" s="8">
        <v>0</v>
      </c>
      <c r="G72" s="12">
        <v>1</v>
      </c>
      <c r="H72" s="8">
        <v>4.3499999999999996</v>
      </c>
      <c r="I72" s="12">
        <v>0</v>
      </c>
    </row>
    <row r="73" spans="2:9" ht="15" customHeight="1" x14ac:dyDescent="0.2">
      <c r="B73" t="s">
        <v>145</v>
      </c>
      <c r="C73" s="12">
        <v>1</v>
      </c>
      <c r="D73" s="8">
        <v>2.08</v>
      </c>
      <c r="E73" s="12">
        <v>0</v>
      </c>
      <c r="F73" s="8">
        <v>0</v>
      </c>
      <c r="G73" s="12">
        <v>1</v>
      </c>
      <c r="H73" s="8">
        <v>4.3499999999999996</v>
      </c>
      <c r="I73" s="12">
        <v>0</v>
      </c>
    </row>
    <row r="74" spans="2:9" ht="15" customHeight="1" x14ac:dyDescent="0.2">
      <c r="B74" t="s">
        <v>188</v>
      </c>
      <c r="C74" s="12">
        <v>1</v>
      </c>
      <c r="D74" s="8">
        <v>2.08</v>
      </c>
      <c r="E74" s="12">
        <v>0</v>
      </c>
      <c r="F74" s="8">
        <v>0</v>
      </c>
      <c r="G74" s="12">
        <v>1</v>
      </c>
      <c r="H74" s="8">
        <v>4.3499999999999996</v>
      </c>
      <c r="I74" s="12">
        <v>0</v>
      </c>
    </row>
    <row r="75" spans="2:9" ht="15" customHeight="1" x14ac:dyDescent="0.2">
      <c r="B75" t="s">
        <v>136</v>
      </c>
      <c r="C75" s="12">
        <v>1</v>
      </c>
      <c r="D75" s="8">
        <v>2.08</v>
      </c>
      <c r="E75" s="12">
        <v>1</v>
      </c>
      <c r="F75" s="8">
        <v>4.3499999999999996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208</v>
      </c>
      <c r="C76" s="12">
        <v>1</v>
      </c>
      <c r="D76" s="8">
        <v>2.08</v>
      </c>
      <c r="E76" s="12">
        <v>0</v>
      </c>
      <c r="F76" s="8">
        <v>0</v>
      </c>
      <c r="G76" s="12">
        <v>1</v>
      </c>
      <c r="H76" s="8">
        <v>4.3499999999999996</v>
      </c>
      <c r="I76" s="12">
        <v>0</v>
      </c>
    </row>
    <row r="77" spans="2:9" ht="15" customHeight="1" x14ac:dyDescent="0.2">
      <c r="B77" t="s">
        <v>165</v>
      </c>
      <c r="C77" s="12">
        <v>1</v>
      </c>
      <c r="D77" s="8">
        <v>2.08</v>
      </c>
      <c r="E77" s="12">
        <v>1</v>
      </c>
      <c r="F77" s="8">
        <v>4.3499999999999996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209</v>
      </c>
      <c r="C78" s="12">
        <v>1</v>
      </c>
      <c r="D78" s="8">
        <v>2.08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191</v>
      </c>
      <c r="C79" s="12">
        <v>1</v>
      </c>
      <c r="D79" s="8">
        <v>2.08</v>
      </c>
      <c r="E79" s="12">
        <v>1</v>
      </c>
      <c r="F79" s="8">
        <v>4.3499999999999996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138</v>
      </c>
      <c r="C80" s="12">
        <v>1</v>
      </c>
      <c r="D80" s="8">
        <v>2.08</v>
      </c>
      <c r="E80" s="12">
        <v>1</v>
      </c>
      <c r="F80" s="8">
        <v>4.3499999999999996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146</v>
      </c>
      <c r="C81" s="12">
        <v>1</v>
      </c>
      <c r="D81" s="8">
        <v>2.08</v>
      </c>
      <c r="E81" s="12">
        <v>0</v>
      </c>
      <c r="F81" s="8">
        <v>0</v>
      </c>
      <c r="G81" s="12">
        <v>1</v>
      </c>
      <c r="H81" s="8">
        <v>4.3499999999999996</v>
      </c>
      <c r="I81" s="12">
        <v>0</v>
      </c>
    </row>
    <row r="82" spans="2:9" ht="15" customHeight="1" x14ac:dyDescent="0.2">
      <c r="B82" t="s">
        <v>201</v>
      </c>
      <c r="C82" s="12">
        <v>1</v>
      </c>
      <c r="D82" s="8">
        <v>2.08</v>
      </c>
      <c r="E82" s="12">
        <v>0</v>
      </c>
      <c r="F82" s="8">
        <v>0</v>
      </c>
      <c r="G82" s="12">
        <v>1</v>
      </c>
      <c r="H82" s="8">
        <v>4.3499999999999996</v>
      </c>
      <c r="I82" s="12">
        <v>0</v>
      </c>
    </row>
    <row r="83" spans="2:9" ht="15" customHeight="1" x14ac:dyDescent="0.2">
      <c r="B83" t="s">
        <v>193</v>
      </c>
      <c r="C83" s="12">
        <v>1</v>
      </c>
      <c r="D83" s="8">
        <v>2.08</v>
      </c>
      <c r="E83" s="12">
        <v>0</v>
      </c>
      <c r="F83" s="8">
        <v>0</v>
      </c>
      <c r="G83" s="12">
        <v>1</v>
      </c>
      <c r="H83" s="8">
        <v>4.3499999999999996</v>
      </c>
      <c r="I83" s="12">
        <v>0</v>
      </c>
    </row>
    <row r="84" spans="2:9" ht="15" customHeight="1" x14ac:dyDescent="0.2">
      <c r="B84" t="s">
        <v>140</v>
      </c>
      <c r="C84" s="12">
        <v>1</v>
      </c>
      <c r="D84" s="8">
        <v>2.08</v>
      </c>
      <c r="E84" s="12">
        <v>1</v>
      </c>
      <c r="F84" s="8">
        <v>4.3499999999999996</v>
      </c>
      <c r="G84" s="12">
        <v>0</v>
      </c>
      <c r="H84" s="8">
        <v>0</v>
      </c>
      <c r="I84" s="12">
        <v>0</v>
      </c>
    </row>
    <row r="86" spans="2:9" ht="15" customHeight="1" x14ac:dyDescent="0.2">
      <c r="B86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2F1F8-7898-4A71-AF77-2447981D1CE6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42</v>
      </c>
      <c r="D6" s="8">
        <v>14.74</v>
      </c>
      <c r="E6" s="12">
        <v>13</v>
      </c>
      <c r="F6" s="8">
        <v>6.84</v>
      </c>
      <c r="G6" s="12">
        <v>29</v>
      </c>
      <c r="H6" s="8">
        <v>30.85</v>
      </c>
      <c r="I6" s="12">
        <v>0</v>
      </c>
    </row>
    <row r="7" spans="2:9" ht="15" customHeight="1" x14ac:dyDescent="0.2">
      <c r="B7" t="s">
        <v>43</v>
      </c>
      <c r="C7" s="12">
        <v>13</v>
      </c>
      <c r="D7" s="8">
        <v>4.5599999999999996</v>
      </c>
      <c r="E7" s="12">
        <v>9</v>
      </c>
      <c r="F7" s="8">
        <v>4.74</v>
      </c>
      <c r="G7" s="12">
        <v>4</v>
      </c>
      <c r="H7" s="8">
        <v>4.26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0.35</v>
      </c>
      <c r="E9" s="12">
        <v>0</v>
      </c>
      <c r="F9" s="8">
        <v>0</v>
      </c>
      <c r="G9" s="12">
        <v>1</v>
      </c>
      <c r="H9" s="8">
        <v>1.06</v>
      </c>
      <c r="I9" s="12">
        <v>0</v>
      </c>
    </row>
    <row r="10" spans="2:9" ht="15" customHeight="1" x14ac:dyDescent="0.2">
      <c r="B10" t="s">
        <v>46</v>
      </c>
      <c r="C10" s="12">
        <v>4</v>
      </c>
      <c r="D10" s="8">
        <v>1.4</v>
      </c>
      <c r="E10" s="12">
        <v>0</v>
      </c>
      <c r="F10" s="8">
        <v>0</v>
      </c>
      <c r="G10" s="12">
        <v>4</v>
      </c>
      <c r="H10" s="8">
        <v>4.26</v>
      </c>
      <c r="I10" s="12">
        <v>0</v>
      </c>
    </row>
    <row r="11" spans="2:9" ht="15" customHeight="1" x14ac:dyDescent="0.2">
      <c r="B11" t="s">
        <v>47</v>
      </c>
      <c r="C11" s="12">
        <v>85</v>
      </c>
      <c r="D11" s="8">
        <v>29.82</v>
      </c>
      <c r="E11" s="12">
        <v>60</v>
      </c>
      <c r="F11" s="8">
        <v>31.58</v>
      </c>
      <c r="G11" s="12">
        <v>25</v>
      </c>
      <c r="H11" s="8">
        <v>26.6</v>
      </c>
      <c r="I11" s="12">
        <v>0</v>
      </c>
    </row>
    <row r="12" spans="2:9" ht="15" customHeight="1" x14ac:dyDescent="0.2">
      <c r="B12" t="s">
        <v>48</v>
      </c>
      <c r="C12" s="12">
        <v>1</v>
      </c>
      <c r="D12" s="8">
        <v>0.35</v>
      </c>
      <c r="E12" s="12">
        <v>0</v>
      </c>
      <c r="F12" s="8">
        <v>0</v>
      </c>
      <c r="G12" s="12">
        <v>1</v>
      </c>
      <c r="H12" s="8">
        <v>1.06</v>
      </c>
      <c r="I12" s="12">
        <v>0</v>
      </c>
    </row>
    <row r="13" spans="2:9" ht="15" customHeight="1" x14ac:dyDescent="0.2">
      <c r="B13" t="s">
        <v>49</v>
      </c>
      <c r="C13" s="12">
        <v>15</v>
      </c>
      <c r="D13" s="8">
        <v>5.26</v>
      </c>
      <c r="E13" s="12">
        <v>8</v>
      </c>
      <c r="F13" s="8">
        <v>4.21</v>
      </c>
      <c r="G13" s="12">
        <v>7</v>
      </c>
      <c r="H13" s="8">
        <v>7.45</v>
      </c>
      <c r="I13" s="12">
        <v>0</v>
      </c>
    </row>
    <row r="14" spans="2:9" ht="15" customHeight="1" x14ac:dyDescent="0.2">
      <c r="B14" t="s">
        <v>50</v>
      </c>
      <c r="C14" s="12">
        <v>2</v>
      </c>
      <c r="D14" s="8">
        <v>0.7</v>
      </c>
      <c r="E14" s="12">
        <v>2</v>
      </c>
      <c r="F14" s="8">
        <v>1.05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28</v>
      </c>
      <c r="D15" s="8">
        <v>9.82</v>
      </c>
      <c r="E15" s="12">
        <v>24</v>
      </c>
      <c r="F15" s="8">
        <v>12.63</v>
      </c>
      <c r="G15" s="12">
        <v>4</v>
      </c>
      <c r="H15" s="8">
        <v>4.26</v>
      </c>
      <c r="I15" s="12">
        <v>0</v>
      </c>
    </row>
    <row r="16" spans="2:9" ht="15" customHeight="1" x14ac:dyDescent="0.2">
      <c r="B16" t="s">
        <v>52</v>
      </c>
      <c r="C16" s="12">
        <v>56</v>
      </c>
      <c r="D16" s="8">
        <v>19.649999999999999</v>
      </c>
      <c r="E16" s="12">
        <v>52</v>
      </c>
      <c r="F16" s="8">
        <v>27.37</v>
      </c>
      <c r="G16" s="12">
        <v>4</v>
      </c>
      <c r="H16" s="8">
        <v>4.26</v>
      </c>
      <c r="I16" s="12">
        <v>0</v>
      </c>
    </row>
    <row r="17" spans="2:9" ht="15" customHeight="1" x14ac:dyDescent="0.2">
      <c r="B17" t="s">
        <v>53</v>
      </c>
      <c r="C17" s="12">
        <v>8</v>
      </c>
      <c r="D17" s="8">
        <v>2.81</v>
      </c>
      <c r="E17" s="12">
        <v>6</v>
      </c>
      <c r="F17" s="8">
        <v>3.16</v>
      </c>
      <c r="G17" s="12">
        <v>1</v>
      </c>
      <c r="H17" s="8">
        <v>1.06</v>
      </c>
      <c r="I17" s="12">
        <v>1</v>
      </c>
    </row>
    <row r="18" spans="2:9" ht="15" customHeight="1" x14ac:dyDescent="0.2">
      <c r="B18" t="s">
        <v>54</v>
      </c>
      <c r="C18" s="12">
        <v>16</v>
      </c>
      <c r="D18" s="8">
        <v>5.61</v>
      </c>
      <c r="E18" s="12">
        <v>8</v>
      </c>
      <c r="F18" s="8">
        <v>4.21</v>
      </c>
      <c r="G18" s="12">
        <v>8</v>
      </c>
      <c r="H18" s="8">
        <v>8.51</v>
      </c>
      <c r="I18" s="12">
        <v>0</v>
      </c>
    </row>
    <row r="19" spans="2:9" ht="15" customHeight="1" x14ac:dyDescent="0.2">
      <c r="B19" t="s">
        <v>55</v>
      </c>
      <c r="C19" s="12">
        <v>14</v>
      </c>
      <c r="D19" s="8">
        <v>4.91</v>
      </c>
      <c r="E19" s="12">
        <v>8</v>
      </c>
      <c r="F19" s="8">
        <v>4.21</v>
      </c>
      <c r="G19" s="12">
        <v>6</v>
      </c>
      <c r="H19" s="8">
        <v>6.38</v>
      </c>
      <c r="I19" s="12">
        <v>0</v>
      </c>
    </row>
    <row r="20" spans="2:9" ht="15" customHeight="1" x14ac:dyDescent="0.2">
      <c r="B20" s="9" t="s">
        <v>254</v>
      </c>
      <c r="C20" s="12">
        <f>SUM(LTBL_02361[総数／事業所数])</f>
        <v>285</v>
      </c>
      <c r="E20" s="12">
        <f>SUBTOTAL(109,LTBL_02361[個人／事業所数])</f>
        <v>190</v>
      </c>
      <c r="G20" s="12">
        <f>SUBTOTAL(109,LTBL_02361[法人／事業所数])</f>
        <v>94</v>
      </c>
      <c r="I20" s="12">
        <f>SUBTOTAL(109,LTBL_02361[法人以外の団体／事業所数])</f>
        <v>1</v>
      </c>
    </row>
    <row r="21" spans="2:9" ht="15" customHeight="1" x14ac:dyDescent="0.2">
      <c r="E21" s="11">
        <f>LTBL_02361[[#Totals],[個人／事業所数]]/LTBL_02361[[#Totals],[総数／事業所数]]</f>
        <v>0.66666666666666663</v>
      </c>
      <c r="G21" s="11">
        <f>LTBL_02361[[#Totals],[法人／事業所数]]/LTBL_02361[[#Totals],[総数／事業所数]]</f>
        <v>0.3298245614035088</v>
      </c>
      <c r="I21" s="11">
        <f>LTBL_02361[[#Totals],[法人以外の団体／事業所数]]/LTBL_02361[[#Totals],[総数／事業所数]]</f>
        <v>3.5087719298245615E-3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51</v>
      </c>
      <c r="D24" s="8">
        <v>17.89</v>
      </c>
      <c r="E24" s="12">
        <v>50</v>
      </c>
      <c r="F24" s="8">
        <v>26.32</v>
      </c>
      <c r="G24" s="12">
        <v>1</v>
      </c>
      <c r="H24" s="8">
        <v>1.06</v>
      </c>
      <c r="I24" s="12">
        <v>0</v>
      </c>
    </row>
    <row r="25" spans="2:9" ht="15" customHeight="1" x14ac:dyDescent="0.2">
      <c r="B25" t="s">
        <v>71</v>
      </c>
      <c r="C25" s="12">
        <v>31</v>
      </c>
      <c r="D25" s="8">
        <v>10.88</v>
      </c>
      <c r="E25" s="12">
        <v>26</v>
      </c>
      <c r="F25" s="8">
        <v>13.68</v>
      </c>
      <c r="G25" s="12">
        <v>5</v>
      </c>
      <c r="H25" s="8">
        <v>5.32</v>
      </c>
      <c r="I25" s="12">
        <v>0</v>
      </c>
    </row>
    <row r="26" spans="2:9" ht="15" customHeight="1" x14ac:dyDescent="0.2">
      <c r="B26" t="s">
        <v>77</v>
      </c>
      <c r="C26" s="12">
        <v>25</v>
      </c>
      <c r="D26" s="8">
        <v>8.77</v>
      </c>
      <c r="E26" s="12">
        <v>22</v>
      </c>
      <c r="F26" s="8">
        <v>11.58</v>
      </c>
      <c r="G26" s="12">
        <v>3</v>
      </c>
      <c r="H26" s="8">
        <v>3.19</v>
      </c>
      <c r="I26" s="12">
        <v>0</v>
      </c>
    </row>
    <row r="27" spans="2:9" ht="15" customHeight="1" x14ac:dyDescent="0.2">
      <c r="B27" t="s">
        <v>73</v>
      </c>
      <c r="C27" s="12">
        <v>18</v>
      </c>
      <c r="D27" s="8">
        <v>6.32</v>
      </c>
      <c r="E27" s="12">
        <v>14</v>
      </c>
      <c r="F27" s="8">
        <v>7.37</v>
      </c>
      <c r="G27" s="12">
        <v>4</v>
      </c>
      <c r="H27" s="8">
        <v>4.26</v>
      </c>
      <c r="I27" s="12">
        <v>0</v>
      </c>
    </row>
    <row r="28" spans="2:9" ht="15" customHeight="1" x14ac:dyDescent="0.2">
      <c r="B28" t="s">
        <v>64</v>
      </c>
      <c r="C28" s="12">
        <v>17</v>
      </c>
      <c r="D28" s="8">
        <v>5.96</v>
      </c>
      <c r="E28" s="12">
        <v>4</v>
      </c>
      <c r="F28" s="8">
        <v>2.11</v>
      </c>
      <c r="G28" s="12">
        <v>13</v>
      </c>
      <c r="H28" s="8">
        <v>13.83</v>
      </c>
      <c r="I28" s="12">
        <v>0</v>
      </c>
    </row>
    <row r="29" spans="2:9" ht="15" customHeight="1" x14ac:dyDescent="0.2">
      <c r="B29" t="s">
        <v>66</v>
      </c>
      <c r="C29" s="12">
        <v>14</v>
      </c>
      <c r="D29" s="8">
        <v>4.91</v>
      </c>
      <c r="E29" s="12">
        <v>2</v>
      </c>
      <c r="F29" s="8">
        <v>1.05</v>
      </c>
      <c r="G29" s="12">
        <v>12</v>
      </c>
      <c r="H29" s="8">
        <v>12.77</v>
      </c>
      <c r="I29" s="12">
        <v>0</v>
      </c>
    </row>
    <row r="30" spans="2:9" ht="15" customHeight="1" x14ac:dyDescent="0.2">
      <c r="B30" t="s">
        <v>72</v>
      </c>
      <c r="C30" s="12">
        <v>14</v>
      </c>
      <c r="D30" s="8">
        <v>4.91</v>
      </c>
      <c r="E30" s="12">
        <v>7</v>
      </c>
      <c r="F30" s="8">
        <v>3.68</v>
      </c>
      <c r="G30" s="12">
        <v>7</v>
      </c>
      <c r="H30" s="8">
        <v>7.45</v>
      </c>
      <c r="I30" s="12">
        <v>0</v>
      </c>
    </row>
    <row r="31" spans="2:9" ht="15" customHeight="1" x14ac:dyDescent="0.2">
      <c r="B31" t="s">
        <v>74</v>
      </c>
      <c r="C31" s="12">
        <v>12</v>
      </c>
      <c r="D31" s="8">
        <v>4.21</v>
      </c>
      <c r="E31" s="12">
        <v>7</v>
      </c>
      <c r="F31" s="8">
        <v>3.68</v>
      </c>
      <c r="G31" s="12">
        <v>5</v>
      </c>
      <c r="H31" s="8">
        <v>5.32</v>
      </c>
      <c r="I31" s="12">
        <v>0</v>
      </c>
    </row>
    <row r="32" spans="2:9" ht="15" customHeight="1" x14ac:dyDescent="0.2">
      <c r="B32" t="s">
        <v>65</v>
      </c>
      <c r="C32" s="12">
        <v>11</v>
      </c>
      <c r="D32" s="8">
        <v>3.86</v>
      </c>
      <c r="E32" s="12">
        <v>7</v>
      </c>
      <c r="F32" s="8">
        <v>3.68</v>
      </c>
      <c r="G32" s="12">
        <v>4</v>
      </c>
      <c r="H32" s="8">
        <v>4.26</v>
      </c>
      <c r="I32" s="12">
        <v>0</v>
      </c>
    </row>
    <row r="33" spans="2:9" ht="15" customHeight="1" x14ac:dyDescent="0.2">
      <c r="B33" t="s">
        <v>83</v>
      </c>
      <c r="C33" s="12">
        <v>10</v>
      </c>
      <c r="D33" s="8">
        <v>3.51</v>
      </c>
      <c r="E33" s="12">
        <v>6</v>
      </c>
      <c r="F33" s="8">
        <v>3.16</v>
      </c>
      <c r="G33" s="12">
        <v>4</v>
      </c>
      <c r="H33" s="8">
        <v>4.26</v>
      </c>
      <c r="I33" s="12">
        <v>0</v>
      </c>
    </row>
    <row r="34" spans="2:9" ht="15" customHeight="1" x14ac:dyDescent="0.2">
      <c r="B34" t="s">
        <v>70</v>
      </c>
      <c r="C34" s="12">
        <v>8</v>
      </c>
      <c r="D34" s="8">
        <v>2.81</v>
      </c>
      <c r="E34" s="12">
        <v>6</v>
      </c>
      <c r="F34" s="8">
        <v>3.16</v>
      </c>
      <c r="G34" s="12">
        <v>2</v>
      </c>
      <c r="H34" s="8">
        <v>2.13</v>
      </c>
      <c r="I34" s="12">
        <v>0</v>
      </c>
    </row>
    <row r="35" spans="2:9" ht="15" customHeight="1" x14ac:dyDescent="0.2">
      <c r="B35" t="s">
        <v>80</v>
      </c>
      <c r="C35" s="12">
        <v>8</v>
      </c>
      <c r="D35" s="8">
        <v>2.81</v>
      </c>
      <c r="E35" s="12">
        <v>6</v>
      </c>
      <c r="F35" s="8">
        <v>3.16</v>
      </c>
      <c r="G35" s="12">
        <v>1</v>
      </c>
      <c r="H35" s="8">
        <v>1.06</v>
      </c>
      <c r="I35" s="12">
        <v>1</v>
      </c>
    </row>
    <row r="36" spans="2:9" ht="15" customHeight="1" x14ac:dyDescent="0.2">
      <c r="B36" t="s">
        <v>81</v>
      </c>
      <c r="C36" s="12">
        <v>8</v>
      </c>
      <c r="D36" s="8">
        <v>2.81</v>
      </c>
      <c r="E36" s="12">
        <v>8</v>
      </c>
      <c r="F36" s="8">
        <v>4.21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82</v>
      </c>
      <c r="C37" s="12">
        <v>8</v>
      </c>
      <c r="D37" s="8">
        <v>2.81</v>
      </c>
      <c r="E37" s="12">
        <v>0</v>
      </c>
      <c r="F37" s="8">
        <v>0</v>
      </c>
      <c r="G37" s="12">
        <v>8</v>
      </c>
      <c r="H37" s="8">
        <v>8.51</v>
      </c>
      <c r="I37" s="12">
        <v>0</v>
      </c>
    </row>
    <row r="38" spans="2:9" ht="15" customHeight="1" x14ac:dyDescent="0.2">
      <c r="B38" t="s">
        <v>67</v>
      </c>
      <c r="C38" s="12">
        <v>5</v>
      </c>
      <c r="D38" s="8">
        <v>1.75</v>
      </c>
      <c r="E38" s="12">
        <v>2</v>
      </c>
      <c r="F38" s="8">
        <v>1.05</v>
      </c>
      <c r="G38" s="12">
        <v>3</v>
      </c>
      <c r="H38" s="8">
        <v>3.19</v>
      </c>
      <c r="I38" s="12">
        <v>0</v>
      </c>
    </row>
    <row r="39" spans="2:9" ht="15" customHeight="1" x14ac:dyDescent="0.2">
      <c r="B39" t="s">
        <v>79</v>
      </c>
      <c r="C39" s="12">
        <v>5</v>
      </c>
      <c r="D39" s="8">
        <v>1.75</v>
      </c>
      <c r="E39" s="12">
        <v>2</v>
      </c>
      <c r="F39" s="8">
        <v>1.05</v>
      </c>
      <c r="G39" s="12">
        <v>3</v>
      </c>
      <c r="H39" s="8">
        <v>3.19</v>
      </c>
      <c r="I39" s="12">
        <v>0</v>
      </c>
    </row>
    <row r="40" spans="2:9" ht="15" customHeight="1" x14ac:dyDescent="0.2">
      <c r="B40" t="s">
        <v>94</v>
      </c>
      <c r="C40" s="12">
        <v>4</v>
      </c>
      <c r="D40" s="8">
        <v>1.4</v>
      </c>
      <c r="E40" s="12">
        <v>3</v>
      </c>
      <c r="F40" s="8">
        <v>1.58</v>
      </c>
      <c r="G40" s="12">
        <v>1</v>
      </c>
      <c r="H40" s="8">
        <v>1.06</v>
      </c>
      <c r="I40" s="12">
        <v>0</v>
      </c>
    </row>
    <row r="41" spans="2:9" ht="15" customHeight="1" x14ac:dyDescent="0.2">
      <c r="B41" t="s">
        <v>68</v>
      </c>
      <c r="C41" s="12">
        <v>4</v>
      </c>
      <c r="D41" s="8">
        <v>1.4</v>
      </c>
      <c r="E41" s="12">
        <v>2</v>
      </c>
      <c r="F41" s="8">
        <v>1.05</v>
      </c>
      <c r="G41" s="12">
        <v>2</v>
      </c>
      <c r="H41" s="8">
        <v>2.13</v>
      </c>
      <c r="I41" s="12">
        <v>0</v>
      </c>
    </row>
    <row r="42" spans="2:9" ht="15" customHeight="1" x14ac:dyDescent="0.2">
      <c r="B42" t="s">
        <v>84</v>
      </c>
      <c r="C42" s="12">
        <v>3</v>
      </c>
      <c r="D42" s="8">
        <v>1.05</v>
      </c>
      <c r="E42" s="12">
        <v>1</v>
      </c>
      <c r="F42" s="8">
        <v>0.53</v>
      </c>
      <c r="G42" s="12">
        <v>2</v>
      </c>
      <c r="H42" s="8">
        <v>2.13</v>
      </c>
      <c r="I42" s="12">
        <v>0</v>
      </c>
    </row>
    <row r="43" spans="2:9" ht="15" customHeight="1" x14ac:dyDescent="0.2">
      <c r="B43" t="s">
        <v>108</v>
      </c>
      <c r="C43" s="12">
        <v>2</v>
      </c>
      <c r="D43" s="8">
        <v>0.7</v>
      </c>
      <c r="E43" s="12">
        <v>2</v>
      </c>
      <c r="F43" s="8">
        <v>1.05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109</v>
      </c>
      <c r="C44" s="12">
        <v>2</v>
      </c>
      <c r="D44" s="8">
        <v>0.7</v>
      </c>
      <c r="E44" s="12">
        <v>0</v>
      </c>
      <c r="F44" s="8">
        <v>0</v>
      </c>
      <c r="G44" s="12">
        <v>2</v>
      </c>
      <c r="H44" s="8">
        <v>2.13</v>
      </c>
      <c r="I44" s="12">
        <v>0</v>
      </c>
    </row>
    <row r="45" spans="2:9" ht="15" customHeight="1" x14ac:dyDescent="0.2">
      <c r="B45" t="s">
        <v>110</v>
      </c>
      <c r="C45" s="12">
        <v>2</v>
      </c>
      <c r="D45" s="8">
        <v>0.7</v>
      </c>
      <c r="E45" s="12">
        <v>2</v>
      </c>
      <c r="F45" s="8">
        <v>1.05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111</v>
      </c>
      <c r="C46" s="12">
        <v>2</v>
      </c>
      <c r="D46" s="8">
        <v>0.7</v>
      </c>
      <c r="E46" s="12">
        <v>0</v>
      </c>
      <c r="F46" s="8">
        <v>0</v>
      </c>
      <c r="G46" s="12">
        <v>2</v>
      </c>
      <c r="H46" s="8">
        <v>2.13</v>
      </c>
      <c r="I46" s="12">
        <v>0</v>
      </c>
    </row>
    <row r="47" spans="2:9" ht="15" customHeight="1" x14ac:dyDescent="0.2">
      <c r="B47" t="s">
        <v>85</v>
      </c>
      <c r="C47" s="12">
        <v>2</v>
      </c>
      <c r="D47" s="8">
        <v>0.7</v>
      </c>
      <c r="E47" s="12">
        <v>1</v>
      </c>
      <c r="F47" s="8">
        <v>0.53</v>
      </c>
      <c r="G47" s="12">
        <v>1</v>
      </c>
      <c r="H47" s="8">
        <v>1.06</v>
      </c>
      <c r="I47" s="12">
        <v>0</v>
      </c>
    </row>
    <row r="48" spans="2:9" ht="15" customHeight="1" x14ac:dyDescent="0.2">
      <c r="B48" t="s">
        <v>90</v>
      </c>
      <c r="C48" s="12">
        <v>2</v>
      </c>
      <c r="D48" s="8">
        <v>0.7</v>
      </c>
      <c r="E48" s="12">
        <v>1</v>
      </c>
      <c r="F48" s="8">
        <v>0.53</v>
      </c>
      <c r="G48" s="12">
        <v>1</v>
      </c>
      <c r="H48" s="8">
        <v>1.06</v>
      </c>
      <c r="I48" s="12">
        <v>0</v>
      </c>
    </row>
    <row r="49" spans="2:9" ht="15" customHeight="1" x14ac:dyDescent="0.2">
      <c r="B49" t="s">
        <v>101</v>
      </c>
      <c r="C49" s="12">
        <v>2</v>
      </c>
      <c r="D49" s="8">
        <v>0.7</v>
      </c>
      <c r="E49" s="12">
        <v>1</v>
      </c>
      <c r="F49" s="8">
        <v>0.53</v>
      </c>
      <c r="G49" s="12">
        <v>1</v>
      </c>
      <c r="H49" s="8">
        <v>1.06</v>
      </c>
      <c r="I49" s="12">
        <v>0</v>
      </c>
    </row>
    <row r="52" spans="2:9" ht="33" customHeight="1" x14ac:dyDescent="0.2">
      <c r="B52" t="s">
        <v>256</v>
      </c>
      <c r="C52" s="10" t="s">
        <v>57</v>
      </c>
      <c r="D52" s="10" t="s">
        <v>58</v>
      </c>
      <c r="E52" s="10" t="s">
        <v>59</v>
      </c>
      <c r="F52" s="10" t="s">
        <v>60</v>
      </c>
      <c r="G52" s="10" t="s">
        <v>61</v>
      </c>
      <c r="H52" s="10" t="s">
        <v>62</v>
      </c>
      <c r="I52" s="10" t="s">
        <v>63</v>
      </c>
    </row>
    <row r="53" spans="2:9" ht="15" customHeight="1" x14ac:dyDescent="0.2">
      <c r="B53" t="s">
        <v>137</v>
      </c>
      <c r="C53" s="12">
        <v>23</v>
      </c>
      <c r="D53" s="8">
        <v>8.07</v>
      </c>
      <c r="E53" s="12">
        <v>23</v>
      </c>
      <c r="F53" s="8">
        <v>12.11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136</v>
      </c>
      <c r="C54" s="12">
        <v>21</v>
      </c>
      <c r="D54" s="8">
        <v>7.37</v>
      </c>
      <c r="E54" s="12">
        <v>21</v>
      </c>
      <c r="F54" s="8">
        <v>11.05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130</v>
      </c>
      <c r="C55" s="12">
        <v>11</v>
      </c>
      <c r="D55" s="8">
        <v>3.86</v>
      </c>
      <c r="E55" s="12">
        <v>7</v>
      </c>
      <c r="F55" s="8">
        <v>3.68</v>
      </c>
      <c r="G55" s="12">
        <v>4</v>
      </c>
      <c r="H55" s="8">
        <v>4.26</v>
      </c>
      <c r="I55" s="12">
        <v>0</v>
      </c>
    </row>
    <row r="56" spans="2:9" ht="15" customHeight="1" x14ac:dyDescent="0.2">
      <c r="B56" t="s">
        <v>125</v>
      </c>
      <c r="C56" s="12">
        <v>10</v>
      </c>
      <c r="D56" s="8">
        <v>3.51</v>
      </c>
      <c r="E56" s="12">
        <v>9</v>
      </c>
      <c r="F56" s="8">
        <v>4.74</v>
      </c>
      <c r="G56" s="12">
        <v>1</v>
      </c>
      <c r="H56" s="8">
        <v>1.06</v>
      </c>
      <c r="I56" s="12">
        <v>0</v>
      </c>
    </row>
    <row r="57" spans="2:9" ht="15" customHeight="1" x14ac:dyDescent="0.2">
      <c r="B57" t="s">
        <v>140</v>
      </c>
      <c r="C57" s="12">
        <v>10</v>
      </c>
      <c r="D57" s="8">
        <v>3.51</v>
      </c>
      <c r="E57" s="12">
        <v>6</v>
      </c>
      <c r="F57" s="8">
        <v>3.16</v>
      </c>
      <c r="G57" s="12">
        <v>4</v>
      </c>
      <c r="H57" s="8">
        <v>4.26</v>
      </c>
      <c r="I57" s="12">
        <v>0</v>
      </c>
    </row>
    <row r="58" spans="2:9" ht="15" customHeight="1" x14ac:dyDescent="0.2">
      <c r="B58" t="s">
        <v>126</v>
      </c>
      <c r="C58" s="12">
        <v>8</v>
      </c>
      <c r="D58" s="8">
        <v>2.81</v>
      </c>
      <c r="E58" s="12">
        <v>3</v>
      </c>
      <c r="F58" s="8">
        <v>1.58</v>
      </c>
      <c r="G58" s="12">
        <v>5</v>
      </c>
      <c r="H58" s="8">
        <v>5.32</v>
      </c>
      <c r="I58" s="12">
        <v>0</v>
      </c>
    </row>
    <row r="59" spans="2:9" ht="15" customHeight="1" x14ac:dyDescent="0.2">
      <c r="B59" t="s">
        <v>146</v>
      </c>
      <c r="C59" s="12">
        <v>8</v>
      </c>
      <c r="D59" s="8">
        <v>2.81</v>
      </c>
      <c r="E59" s="12">
        <v>0</v>
      </c>
      <c r="F59" s="8">
        <v>0</v>
      </c>
      <c r="G59" s="12">
        <v>8</v>
      </c>
      <c r="H59" s="8">
        <v>8.51</v>
      </c>
      <c r="I59" s="12">
        <v>0</v>
      </c>
    </row>
    <row r="60" spans="2:9" ht="15" customHeight="1" x14ac:dyDescent="0.2">
      <c r="B60" t="s">
        <v>141</v>
      </c>
      <c r="C60" s="12">
        <v>7</v>
      </c>
      <c r="D60" s="8">
        <v>2.46</v>
      </c>
      <c r="E60" s="12">
        <v>1</v>
      </c>
      <c r="F60" s="8">
        <v>0.53</v>
      </c>
      <c r="G60" s="12">
        <v>6</v>
      </c>
      <c r="H60" s="8">
        <v>6.38</v>
      </c>
      <c r="I60" s="12">
        <v>0</v>
      </c>
    </row>
    <row r="61" spans="2:9" ht="15" customHeight="1" x14ac:dyDescent="0.2">
      <c r="B61" t="s">
        <v>128</v>
      </c>
      <c r="C61" s="12">
        <v>7</v>
      </c>
      <c r="D61" s="8">
        <v>2.46</v>
      </c>
      <c r="E61" s="12">
        <v>6</v>
      </c>
      <c r="F61" s="8">
        <v>3.16</v>
      </c>
      <c r="G61" s="12">
        <v>1</v>
      </c>
      <c r="H61" s="8">
        <v>1.06</v>
      </c>
      <c r="I61" s="12">
        <v>0</v>
      </c>
    </row>
    <row r="62" spans="2:9" ht="15" customHeight="1" x14ac:dyDescent="0.2">
      <c r="B62" t="s">
        <v>134</v>
      </c>
      <c r="C62" s="12">
        <v>7</v>
      </c>
      <c r="D62" s="8">
        <v>2.46</v>
      </c>
      <c r="E62" s="12">
        <v>6</v>
      </c>
      <c r="F62" s="8">
        <v>3.16</v>
      </c>
      <c r="G62" s="12">
        <v>1</v>
      </c>
      <c r="H62" s="8">
        <v>1.06</v>
      </c>
      <c r="I62" s="12">
        <v>0</v>
      </c>
    </row>
    <row r="63" spans="2:9" ht="15" customHeight="1" x14ac:dyDescent="0.2">
      <c r="B63" t="s">
        <v>138</v>
      </c>
      <c r="C63" s="12">
        <v>7</v>
      </c>
      <c r="D63" s="8">
        <v>2.46</v>
      </c>
      <c r="E63" s="12">
        <v>5</v>
      </c>
      <c r="F63" s="8">
        <v>2.63</v>
      </c>
      <c r="G63" s="12">
        <v>1</v>
      </c>
      <c r="H63" s="8">
        <v>1.06</v>
      </c>
      <c r="I63" s="12">
        <v>1</v>
      </c>
    </row>
    <row r="64" spans="2:9" ht="15" customHeight="1" x14ac:dyDescent="0.2">
      <c r="B64" t="s">
        <v>121</v>
      </c>
      <c r="C64" s="12">
        <v>6</v>
      </c>
      <c r="D64" s="8">
        <v>2.11</v>
      </c>
      <c r="E64" s="12">
        <v>0</v>
      </c>
      <c r="F64" s="8">
        <v>0</v>
      </c>
      <c r="G64" s="12">
        <v>6</v>
      </c>
      <c r="H64" s="8">
        <v>6.38</v>
      </c>
      <c r="I64" s="12">
        <v>0</v>
      </c>
    </row>
    <row r="65" spans="2:9" ht="15" customHeight="1" x14ac:dyDescent="0.2">
      <c r="B65" t="s">
        <v>122</v>
      </c>
      <c r="C65" s="12">
        <v>6</v>
      </c>
      <c r="D65" s="8">
        <v>2.11</v>
      </c>
      <c r="E65" s="12">
        <v>2</v>
      </c>
      <c r="F65" s="8">
        <v>1.05</v>
      </c>
      <c r="G65" s="12">
        <v>4</v>
      </c>
      <c r="H65" s="8">
        <v>4.26</v>
      </c>
      <c r="I65" s="12">
        <v>0</v>
      </c>
    </row>
    <row r="66" spans="2:9" ht="15" customHeight="1" x14ac:dyDescent="0.2">
      <c r="B66" t="s">
        <v>156</v>
      </c>
      <c r="C66" s="12">
        <v>6</v>
      </c>
      <c r="D66" s="8">
        <v>2.11</v>
      </c>
      <c r="E66" s="12">
        <v>5</v>
      </c>
      <c r="F66" s="8">
        <v>2.63</v>
      </c>
      <c r="G66" s="12">
        <v>1</v>
      </c>
      <c r="H66" s="8">
        <v>1.06</v>
      </c>
      <c r="I66" s="12">
        <v>0</v>
      </c>
    </row>
    <row r="67" spans="2:9" ht="15" customHeight="1" x14ac:dyDescent="0.2">
      <c r="B67" t="s">
        <v>124</v>
      </c>
      <c r="C67" s="12">
        <v>6</v>
      </c>
      <c r="D67" s="8">
        <v>2.11</v>
      </c>
      <c r="E67" s="12">
        <v>5</v>
      </c>
      <c r="F67" s="8">
        <v>2.63</v>
      </c>
      <c r="G67" s="12">
        <v>1</v>
      </c>
      <c r="H67" s="8">
        <v>1.06</v>
      </c>
      <c r="I67" s="12">
        <v>0</v>
      </c>
    </row>
    <row r="68" spans="2:9" ht="15" customHeight="1" x14ac:dyDescent="0.2">
      <c r="B68" t="s">
        <v>135</v>
      </c>
      <c r="C68" s="12">
        <v>6</v>
      </c>
      <c r="D68" s="8">
        <v>2.11</v>
      </c>
      <c r="E68" s="12">
        <v>5</v>
      </c>
      <c r="F68" s="8">
        <v>2.63</v>
      </c>
      <c r="G68" s="12">
        <v>1</v>
      </c>
      <c r="H68" s="8">
        <v>1.06</v>
      </c>
      <c r="I68" s="12">
        <v>0</v>
      </c>
    </row>
    <row r="69" spans="2:9" ht="15" customHeight="1" x14ac:dyDescent="0.2">
      <c r="B69" t="s">
        <v>139</v>
      </c>
      <c r="C69" s="12">
        <v>6</v>
      </c>
      <c r="D69" s="8">
        <v>2.11</v>
      </c>
      <c r="E69" s="12">
        <v>6</v>
      </c>
      <c r="F69" s="8">
        <v>3.16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123</v>
      </c>
      <c r="C70" s="12">
        <v>5</v>
      </c>
      <c r="D70" s="8">
        <v>1.75</v>
      </c>
      <c r="E70" s="12">
        <v>1</v>
      </c>
      <c r="F70" s="8">
        <v>0.53</v>
      </c>
      <c r="G70" s="12">
        <v>4</v>
      </c>
      <c r="H70" s="8">
        <v>4.26</v>
      </c>
      <c r="I70" s="12">
        <v>0</v>
      </c>
    </row>
    <row r="71" spans="2:9" ht="15" customHeight="1" x14ac:dyDescent="0.2">
      <c r="B71" t="s">
        <v>142</v>
      </c>
      <c r="C71" s="12">
        <v>5</v>
      </c>
      <c r="D71" s="8">
        <v>1.75</v>
      </c>
      <c r="E71" s="12">
        <v>4</v>
      </c>
      <c r="F71" s="8">
        <v>2.11</v>
      </c>
      <c r="G71" s="12">
        <v>1</v>
      </c>
      <c r="H71" s="8">
        <v>1.06</v>
      </c>
      <c r="I71" s="12">
        <v>0</v>
      </c>
    </row>
    <row r="72" spans="2:9" ht="15" customHeight="1" x14ac:dyDescent="0.2">
      <c r="B72" t="s">
        <v>154</v>
      </c>
      <c r="C72" s="12">
        <v>5</v>
      </c>
      <c r="D72" s="8">
        <v>1.75</v>
      </c>
      <c r="E72" s="12">
        <v>3</v>
      </c>
      <c r="F72" s="8">
        <v>1.58</v>
      </c>
      <c r="G72" s="12">
        <v>2</v>
      </c>
      <c r="H72" s="8">
        <v>2.13</v>
      </c>
      <c r="I72" s="12">
        <v>0</v>
      </c>
    </row>
    <row r="73" spans="2:9" ht="15" customHeight="1" x14ac:dyDescent="0.2">
      <c r="B73" t="s">
        <v>132</v>
      </c>
      <c r="C73" s="12">
        <v>5</v>
      </c>
      <c r="D73" s="8">
        <v>1.75</v>
      </c>
      <c r="E73" s="12">
        <v>4</v>
      </c>
      <c r="F73" s="8">
        <v>2.11</v>
      </c>
      <c r="G73" s="12">
        <v>1</v>
      </c>
      <c r="H73" s="8">
        <v>1.06</v>
      </c>
      <c r="I73" s="12">
        <v>0</v>
      </c>
    </row>
    <row r="74" spans="2:9" ht="15" customHeight="1" x14ac:dyDescent="0.2">
      <c r="B74" t="s">
        <v>145</v>
      </c>
      <c r="C74" s="12">
        <v>5</v>
      </c>
      <c r="D74" s="8">
        <v>1.75</v>
      </c>
      <c r="E74" s="12">
        <v>5</v>
      </c>
      <c r="F74" s="8">
        <v>2.63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0EB6-2688-44AA-B0FC-2878F9396F42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32</v>
      </c>
      <c r="D6" s="8">
        <v>15.31</v>
      </c>
      <c r="E6" s="12">
        <v>18</v>
      </c>
      <c r="F6" s="8">
        <v>11.32</v>
      </c>
      <c r="G6" s="12">
        <v>14</v>
      </c>
      <c r="H6" s="8">
        <v>29.17</v>
      </c>
      <c r="I6" s="12">
        <v>0</v>
      </c>
    </row>
    <row r="7" spans="2:9" ht="15" customHeight="1" x14ac:dyDescent="0.2">
      <c r="B7" t="s">
        <v>43</v>
      </c>
      <c r="C7" s="12">
        <v>11</v>
      </c>
      <c r="D7" s="8">
        <v>5.26</v>
      </c>
      <c r="E7" s="12">
        <v>6</v>
      </c>
      <c r="F7" s="8">
        <v>3.77</v>
      </c>
      <c r="G7" s="12">
        <v>5</v>
      </c>
      <c r="H7" s="8">
        <v>10.42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47</v>
      </c>
      <c r="C11" s="12">
        <v>62</v>
      </c>
      <c r="D11" s="8">
        <v>29.67</v>
      </c>
      <c r="E11" s="12">
        <v>47</v>
      </c>
      <c r="F11" s="8">
        <v>29.56</v>
      </c>
      <c r="G11" s="12">
        <v>15</v>
      </c>
      <c r="H11" s="8">
        <v>31.25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6</v>
      </c>
      <c r="D13" s="8">
        <v>2.87</v>
      </c>
      <c r="E13" s="12">
        <v>5</v>
      </c>
      <c r="F13" s="8">
        <v>3.14</v>
      </c>
      <c r="G13" s="12">
        <v>1</v>
      </c>
      <c r="H13" s="8">
        <v>2.08</v>
      </c>
      <c r="I13" s="12">
        <v>0</v>
      </c>
    </row>
    <row r="14" spans="2:9" ht="15" customHeight="1" x14ac:dyDescent="0.2">
      <c r="B14" t="s">
        <v>50</v>
      </c>
      <c r="C14" s="12">
        <v>2</v>
      </c>
      <c r="D14" s="8">
        <v>0.96</v>
      </c>
      <c r="E14" s="12">
        <v>2</v>
      </c>
      <c r="F14" s="8">
        <v>1.26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32</v>
      </c>
      <c r="D15" s="8">
        <v>15.31</v>
      </c>
      <c r="E15" s="12">
        <v>29</v>
      </c>
      <c r="F15" s="8">
        <v>18.239999999999998</v>
      </c>
      <c r="G15" s="12">
        <v>3</v>
      </c>
      <c r="H15" s="8">
        <v>6.25</v>
      </c>
      <c r="I15" s="12">
        <v>0</v>
      </c>
    </row>
    <row r="16" spans="2:9" ht="15" customHeight="1" x14ac:dyDescent="0.2">
      <c r="B16" t="s">
        <v>52</v>
      </c>
      <c r="C16" s="12">
        <v>40</v>
      </c>
      <c r="D16" s="8">
        <v>19.14</v>
      </c>
      <c r="E16" s="12">
        <v>34</v>
      </c>
      <c r="F16" s="8">
        <v>21.38</v>
      </c>
      <c r="G16" s="12">
        <v>4</v>
      </c>
      <c r="H16" s="8">
        <v>8.33</v>
      </c>
      <c r="I16" s="12">
        <v>1</v>
      </c>
    </row>
    <row r="17" spans="2:9" ht="15" customHeight="1" x14ac:dyDescent="0.2">
      <c r="B17" t="s">
        <v>53</v>
      </c>
      <c r="C17" s="12">
        <v>5</v>
      </c>
      <c r="D17" s="8">
        <v>2.39</v>
      </c>
      <c r="E17" s="12">
        <v>4</v>
      </c>
      <c r="F17" s="8">
        <v>2.52</v>
      </c>
      <c r="G17" s="12">
        <v>1</v>
      </c>
      <c r="H17" s="8">
        <v>2.08</v>
      </c>
      <c r="I17" s="12">
        <v>0</v>
      </c>
    </row>
    <row r="18" spans="2:9" ht="15" customHeight="1" x14ac:dyDescent="0.2">
      <c r="B18" t="s">
        <v>54</v>
      </c>
      <c r="C18" s="12">
        <v>8</v>
      </c>
      <c r="D18" s="8">
        <v>3.83</v>
      </c>
      <c r="E18" s="12">
        <v>5</v>
      </c>
      <c r="F18" s="8">
        <v>3.14</v>
      </c>
      <c r="G18" s="12">
        <v>3</v>
      </c>
      <c r="H18" s="8">
        <v>6.25</v>
      </c>
      <c r="I18" s="12">
        <v>0</v>
      </c>
    </row>
    <row r="19" spans="2:9" ht="15" customHeight="1" x14ac:dyDescent="0.2">
      <c r="B19" t="s">
        <v>55</v>
      </c>
      <c r="C19" s="12">
        <v>11</v>
      </c>
      <c r="D19" s="8">
        <v>5.26</v>
      </c>
      <c r="E19" s="12">
        <v>9</v>
      </c>
      <c r="F19" s="8">
        <v>5.66</v>
      </c>
      <c r="G19" s="12">
        <v>2</v>
      </c>
      <c r="H19" s="8">
        <v>4.17</v>
      </c>
      <c r="I19" s="12">
        <v>0</v>
      </c>
    </row>
    <row r="20" spans="2:9" ht="15" customHeight="1" x14ac:dyDescent="0.2">
      <c r="B20" s="9" t="s">
        <v>254</v>
      </c>
      <c r="C20" s="12">
        <f>SUM(LTBL_02362[総数／事業所数])</f>
        <v>209</v>
      </c>
      <c r="E20" s="12">
        <f>SUBTOTAL(109,LTBL_02362[個人／事業所数])</f>
        <v>159</v>
      </c>
      <c r="G20" s="12">
        <f>SUBTOTAL(109,LTBL_02362[法人／事業所数])</f>
        <v>48</v>
      </c>
      <c r="I20" s="12">
        <f>SUBTOTAL(109,LTBL_02362[法人以外の団体／事業所数])</f>
        <v>1</v>
      </c>
    </row>
    <row r="21" spans="2:9" ht="15" customHeight="1" x14ac:dyDescent="0.2">
      <c r="E21" s="11">
        <f>LTBL_02362[[#Totals],[個人／事業所数]]/LTBL_02362[[#Totals],[総数／事業所数]]</f>
        <v>0.76076555023923442</v>
      </c>
      <c r="G21" s="11">
        <f>LTBL_02362[[#Totals],[法人／事業所数]]/LTBL_02362[[#Totals],[総数／事業所数]]</f>
        <v>0.22966507177033493</v>
      </c>
      <c r="I21" s="11">
        <f>LTBL_02362[[#Totals],[法人以外の団体／事業所数]]/LTBL_02362[[#Totals],[総数／事業所数]]</f>
        <v>4.7846889952153108E-3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35</v>
      </c>
      <c r="D24" s="8">
        <v>16.75</v>
      </c>
      <c r="E24" s="12">
        <v>32</v>
      </c>
      <c r="F24" s="8">
        <v>20.13</v>
      </c>
      <c r="G24" s="12">
        <v>1</v>
      </c>
      <c r="H24" s="8">
        <v>2.08</v>
      </c>
      <c r="I24" s="12">
        <v>1</v>
      </c>
    </row>
    <row r="25" spans="2:9" ht="15" customHeight="1" x14ac:dyDescent="0.2">
      <c r="B25" t="s">
        <v>73</v>
      </c>
      <c r="C25" s="12">
        <v>27</v>
      </c>
      <c r="D25" s="8">
        <v>12.92</v>
      </c>
      <c r="E25" s="12">
        <v>17</v>
      </c>
      <c r="F25" s="8">
        <v>10.69</v>
      </c>
      <c r="G25" s="12">
        <v>10</v>
      </c>
      <c r="H25" s="8">
        <v>20.83</v>
      </c>
      <c r="I25" s="12">
        <v>0</v>
      </c>
    </row>
    <row r="26" spans="2:9" ht="15" customHeight="1" x14ac:dyDescent="0.2">
      <c r="B26" t="s">
        <v>77</v>
      </c>
      <c r="C26" s="12">
        <v>24</v>
      </c>
      <c r="D26" s="8">
        <v>11.48</v>
      </c>
      <c r="E26" s="12">
        <v>24</v>
      </c>
      <c r="F26" s="8">
        <v>15.09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71</v>
      </c>
      <c r="C27" s="12">
        <v>16</v>
      </c>
      <c r="D27" s="8">
        <v>7.66</v>
      </c>
      <c r="E27" s="12">
        <v>16</v>
      </c>
      <c r="F27" s="8">
        <v>10.06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64</v>
      </c>
      <c r="C28" s="12">
        <v>14</v>
      </c>
      <c r="D28" s="8">
        <v>6.7</v>
      </c>
      <c r="E28" s="12">
        <v>6</v>
      </c>
      <c r="F28" s="8">
        <v>3.77</v>
      </c>
      <c r="G28" s="12">
        <v>8</v>
      </c>
      <c r="H28" s="8">
        <v>16.670000000000002</v>
      </c>
      <c r="I28" s="12">
        <v>0</v>
      </c>
    </row>
    <row r="29" spans="2:9" ht="15" customHeight="1" x14ac:dyDescent="0.2">
      <c r="B29" t="s">
        <v>65</v>
      </c>
      <c r="C29" s="12">
        <v>9</v>
      </c>
      <c r="D29" s="8">
        <v>4.3099999999999996</v>
      </c>
      <c r="E29" s="12">
        <v>9</v>
      </c>
      <c r="F29" s="8">
        <v>5.66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66</v>
      </c>
      <c r="C30" s="12">
        <v>9</v>
      </c>
      <c r="D30" s="8">
        <v>4.3099999999999996</v>
      </c>
      <c r="E30" s="12">
        <v>3</v>
      </c>
      <c r="F30" s="8">
        <v>1.89</v>
      </c>
      <c r="G30" s="12">
        <v>6</v>
      </c>
      <c r="H30" s="8">
        <v>12.5</v>
      </c>
      <c r="I30" s="12">
        <v>0</v>
      </c>
    </row>
    <row r="31" spans="2:9" ht="15" customHeight="1" x14ac:dyDescent="0.2">
      <c r="B31" t="s">
        <v>86</v>
      </c>
      <c r="C31" s="12">
        <v>7</v>
      </c>
      <c r="D31" s="8">
        <v>3.35</v>
      </c>
      <c r="E31" s="12">
        <v>5</v>
      </c>
      <c r="F31" s="8">
        <v>3.14</v>
      </c>
      <c r="G31" s="12">
        <v>2</v>
      </c>
      <c r="H31" s="8">
        <v>4.17</v>
      </c>
      <c r="I31" s="12">
        <v>0</v>
      </c>
    </row>
    <row r="32" spans="2:9" ht="15" customHeight="1" x14ac:dyDescent="0.2">
      <c r="B32" t="s">
        <v>72</v>
      </c>
      <c r="C32" s="12">
        <v>6</v>
      </c>
      <c r="D32" s="8">
        <v>2.87</v>
      </c>
      <c r="E32" s="12">
        <v>5</v>
      </c>
      <c r="F32" s="8">
        <v>3.14</v>
      </c>
      <c r="G32" s="12">
        <v>1</v>
      </c>
      <c r="H32" s="8">
        <v>2.08</v>
      </c>
      <c r="I32" s="12">
        <v>0</v>
      </c>
    </row>
    <row r="33" spans="2:9" ht="15" customHeight="1" x14ac:dyDescent="0.2">
      <c r="B33" t="s">
        <v>74</v>
      </c>
      <c r="C33" s="12">
        <v>6</v>
      </c>
      <c r="D33" s="8">
        <v>2.87</v>
      </c>
      <c r="E33" s="12">
        <v>5</v>
      </c>
      <c r="F33" s="8">
        <v>3.14</v>
      </c>
      <c r="G33" s="12">
        <v>1</v>
      </c>
      <c r="H33" s="8">
        <v>2.08</v>
      </c>
      <c r="I33" s="12">
        <v>0</v>
      </c>
    </row>
    <row r="34" spans="2:9" ht="15" customHeight="1" x14ac:dyDescent="0.2">
      <c r="B34" t="s">
        <v>81</v>
      </c>
      <c r="C34" s="12">
        <v>6</v>
      </c>
      <c r="D34" s="8">
        <v>2.87</v>
      </c>
      <c r="E34" s="12">
        <v>5</v>
      </c>
      <c r="F34" s="8">
        <v>3.14</v>
      </c>
      <c r="G34" s="12">
        <v>1</v>
      </c>
      <c r="H34" s="8">
        <v>2.08</v>
      </c>
      <c r="I34" s="12">
        <v>0</v>
      </c>
    </row>
    <row r="35" spans="2:9" ht="15" customHeight="1" x14ac:dyDescent="0.2">
      <c r="B35" t="s">
        <v>83</v>
      </c>
      <c r="C35" s="12">
        <v>6</v>
      </c>
      <c r="D35" s="8">
        <v>2.87</v>
      </c>
      <c r="E35" s="12">
        <v>6</v>
      </c>
      <c r="F35" s="8">
        <v>3.77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102</v>
      </c>
      <c r="C36" s="12">
        <v>5</v>
      </c>
      <c r="D36" s="8">
        <v>2.39</v>
      </c>
      <c r="E36" s="12">
        <v>3</v>
      </c>
      <c r="F36" s="8">
        <v>1.89</v>
      </c>
      <c r="G36" s="12">
        <v>2</v>
      </c>
      <c r="H36" s="8">
        <v>4.17</v>
      </c>
      <c r="I36" s="12">
        <v>0</v>
      </c>
    </row>
    <row r="37" spans="2:9" ht="15" customHeight="1" x14ac:dyDescent="0.2">
      <c r="B37" t="s">
        <v>67</v>
      </c>
      <c r="C37" s="12">
        <v>5</v>
      </c>
      <c r="D37" s="8">
        <v>2.39</v>
      </c>
      <c r="E37" s="12">
        <v>3</v>
      </c>
      <c r="F37" s="8">
        <v>1.89</v>
      </c>
      <c r="G37" s="12">
        <v>2</v>
      </c>
      <c r="H37" s="8">
        <v>4.17</v>
      </c>
      <c r="I37" s="12">
        <v>0</v>
      </c>
    </row>
    <row r="38" spans="2:9" ht="15" customHeight="1" x14ac:dyDescent="0.2">
      <c r="B38" t="s">
        <v>80</v>
      </c>
      <c r="C38" s="12">
        <v>5</v>
      </c>
      <c r="D38" s="8">
        <v>2.39</v>
      </c>
      <c r="E38" s="12">
        <v>4</v>
      </c>
      <c r="F38" s="8">
        <v>2.52</v>
      </c>
      <c r="G38" s="12">
        <v>1</v>
      </c>
      <c r="H38" s="8">
        <v>2.08</v>
      </c>
      <c r="I38" s="12">
        <v>0</v>
      </c>
    </row>
    <row r="39" spans="2:9" ht="15" customHeight="1" x14ac:dyDescent="0.2">
      <c r="B39" t="s">
        <v>79</v>
      </c>
      <c r="C39" s="12">
        <v>4</v>
      </c>
      <c r="D39" s="8">
        <v>1.91</v>
      </c>
      <c r="E39" s="12">
        <v>2</v>
      </c>
      <c r="F39" s="8">
        <v>1.26</v>
      </c>
      <c r="G39" s="12">
        <v>2</v>
      </c>
      <c r="H39" s="8">
        <v>4.17</v>
      </c>
      <c r="I39" s="12">
        <v>0</v>
      </c>
    </row>
    <row r="40" spans="2:9" ht="15" customHeight="1" x14ac:dyDescent="0.2">
      <c r="B40" t="s">
        <v>88</v>
      </c>
      <c r="C40" s="12">
        <v>3</v>
      </c>
      <c r="D40" s="8">
        <v>1.44</v>
      </c>
      <c r="E40" s="12">
        <v>2</v>
      </c>
      <c r="F40" s="8">
        <v>1.26</v>
      </c>
      <c r="G40" s="12">
        <v>1</v>
      </c>
      <c r="H40" s="8">
        <v>2.08</v>
      </c>
      <c r="I40" s="12">
        <v>0</v>
      </c>
    </row>
    <row r="41" spans="2:9" ht="15" customHeight="1" x14ac:dyDescent="0.2">
      <c r="B41" t="s">
        <v>70</v>
      </c>
      <c r="C41" s="12">
        <v>3</v>
      </c>
      <c r="D41" s="8">
        <v>1.44</v>
      </c>
      <c r="E41" s="12">
        <v>3</v>
      </c>
      <c r="F41" s="8">
        <v>1.89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2</v>
      </c>
      <c r="D42" s="8">
        <v>0.96</v>
      </c>
      <c r="E42" s="12">
        <v>2</v>
      </c>
      <c r="F42" s="8">
        <v>1.26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76</v>
      </c>
      <c r="C43" s="12">
        <v>2</v>
      </c>
      <c r="D43" s="8">
        <v>0.96</v>
      </c>
      <c r="E43" s="12">
        <v>2</v>
      </c>
      <c r="F43" s="8">
        <v>1.26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82</v>
      </c>
      <c r="C44" s="12">
        <v>2</v>
      </c>
      <c r="D44" s="8">
        <v>0.96</v>
      </c>
      <c r="E44" s="12">
        <v>0</v>
      </c>
      <c r="F44" s="8">
        <v>0</v>
      </c>
      <c r="G44" s="12">
        <v>2</v>
      </c>
      <c r="H44" s="8">
        <v>4.17</v>
      </c>
      <c r="I44" s="12">
        <v>0</v>
      </c>
    </row>
    <row r="45" spans="2:9" ht="15" customHeight="1" x14ac:dyDescent="0.2">
      <c r="B45" t="s">
        <v>101</v>
      </c>
      <c r="C45" s="12">
        <v>2</v>
      </c>
      <c r="D45" s="8">
        <v>0.96</v>
      </c>
      <c r="E45" s="12">
        <v>1</v>
      </c>
      <c r="F45" s="8">
        <v>0.63</v>
      </c>
      <c r="G45" s="12">
        <v>1</v>
      </c>
      <c r="H45" s="8">
        <v>2.08</v>
      </c>
      <c r="I45" s="12">
        <v>0</v>
      </c>
    </row>
    <row r="46" spans="2:9" ht="15" customHeight="1" x14ac:dyDescent="0.2">
      <c r="B46" t="s">
        <v>96</v>
      </c>
      <c r="C46" s="12">
        <v>2</v>
      </c>
      <c r="D46" s="8">
        <v>0.96</v>
      </c>
      <c r="E46" s="12">
        <v>2</v>
      </c>
      <c r="F46" s="8">
        <v>1.26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256</v>
      </c>
      <c r="C49" s="10" t="s">
        <v>57</v>
      </c>
      <c r="D49" s="10" t="s">
        <v>58</v>
      </c>
      <c r="E49" s="10" t="s">
        <v>59</v>
      </c>
      <c r="F49" s="10" t="s">
        <v>60</v>
      </c>
      <c r="G49" s="10" t="s">
        <v>61</v>
      </c>
      <c r="H49" s="10" t="s">
        <v>62</v>
      </c>
      <c r="I49" s="10" t="s">
        <v>63</v>
      </c>
    </row>
    <row r="50" spans="2:9" ht="15" customHeight="1" x14ac:dyDescent="0.2">
      <c r="B50" t="s">
        <v>137</v>
      </c>
      <c r="C50" s="12">
        <v>19</v>
      </c>
      <c r="D50" s="8">
        <v>9.09</v>
      </c>
      <c r="E50" s="12">
        <v>19</v>
      </c>
      <c r="F50" s="8">
        <v>11.95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12</v>
      </c>
      <c r="D51" s="8">
        <v>5.74</v>
      </c>
      <c r="E51" s="12">
        <v>12</v>
      </c>
      <c r="F51" s="8">
        <v>7.55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134</v>
      </c>
      <c r="C52" s="12">
        <v>10</v>
      </c>
      <c r="D52" s="8">
        <v>4.78</v>
      </c>
      <c r="E52" s="12">
        <v>10</v>
      </c>
      <c r="F52" s="8">
        <v>6.29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6</v>
      </c>
      <c r="D53" s="8">
        <v>2.87</v>
      </c>
      <c r="E53" s="12">
        <v>4</v>
      </c>
      <c r="F53" s="8">
        <v>2.52</v>
      </c>
      <c r="G53" s="12">
        <v>2</v>
      </c>
      <c r="H53" s="8">
        <v>4.17</v>
      </c>
      <c r="I53" s="12">
        <v>0</v>
      </c>
    </row>
    <row r="54" spans="2:9" ht="15" customHeight="1" x14ac:dyDescent="0.2">
      <c r="B54" t="s">
        <v>124</v>
      </c>
      <c r="C54" s="12">
        <v>6</v>
      </c>
      <c r="D54" s="8">
        <v>2.87</v>
      </c>
      <c r="E54" s="12">
        <v>6</v>
      </c>
      <c r="F54" s="8">
        <v>3.77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129</v>
      </c>
      <c r="C55" s="12">
        <v>6</v>
      </c>
      <c r="D55" s="8">
        <v>2.87</v>
      </c>
      <c r="E55" s="12">
        <v>3</v>
      </c>
      <c r="F55" s="8">
        <v>1.89</v>
      </c>
      <c r="G55" s="12">
        <v>3</v>
      </c>
      <c r="H55" s="8">
        <v>6.25</v>
      </c>
      <c r="I55" s="12">
        <v>0</v>
      </c>
    </row>
    <row r="56" spans="2:9" ht="15" customHeight="1" x14ac:dyDescent="0.2">
      <c r="B56" t="s">
        <v>130</v>
      </c>
      <c r="C56" s="12">
        <v>6</v>
      </c>
      <c r="D56" s="8">
        <v>2.87</v>
      </c>
      <c r="E56" s="12">
        <v>5</v>
      </c>
      <c r="F56" s="8">
        <v>3.14</v>
      </c>
      <c r="G56" s="12">
        <v>1</v>
      </c>
      <c r="H56" s="8">
        <v>2.08</v>
      </c>
      <c r="I56" s="12">
        <v>0</v>
      </c>
    </row>
    <row r="57" spans="2:9" ht="15" customHeight="1" x14ac:dyDescent="0.2">
      <c r="B57" t="s">
        <v>152</v>
      </c>
      <c r="C57" s="12">
        <v>6</v>
      </c>
      <c r="D57" s="8">
        <v>2.87</v>
      </c>
      <c r="E57" s="12">
        <v>4</v>
      </c>
      <c r="F57" s="8">
        <v>2.52</v>
      </c>
      <c r="G57" s="12">
        <v>2</v>
      </c>
      <c r="H57" s="8">
        <v>4.17</v>
      </c>
      <c r="I57" s="12">
        <v>0</v>
      </c>
    </row>
    <row r="58" spans="2:9" ht="15" customHeight="1" x14ac:dyDescent="0.2">
      <c r="B58" t="s">
        <v>140</v>
      </c>
      <c r="C58" s="12">
        <v>6</v>
      </c>
      <c r="D58" s="8">
        <v>2.87</v>
      </c>
      <c r="E58" s="12">
        <v>6</v>
      </c>
      <c r="F58" s="8">
        <v>3.77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5</v>
      </c>
      <c r="D59" s="8">
        <v>2.39</v>
      </c>
      <c r="E59" s="12">
        <v>0</v>
      </c>
      <c r="F59" s="8">
        <v>0</v>
      </c>
      <c r="G59" s="12">
        <v>5</v>
      </c>
      <c r="H59" s="8">
        <v>10.42</v>
      </c>
      <c r="I59" s="12">
        <v>0</v>
      </c>
    </row>
    <row r="60" spans="2:9" ht="15" customHeight="1" x14ac:dyDescent="0.2">
      <c r="B60" t="s">
        <v>141</v>
      </c>
      <c r="C60" s="12">
        <v>5</v>
      </c>
      <c r="D60" s="8">
        <v>2.39</v>
      </c>
      <c r="E60" s="12">
        <v>2</v>
      </c>
      <c r="F60" s="8">
        <v>1.26</v>
      </c>
      <c r="G60" s="12">
        <v>3</v>
      </c>
      <c r="H60" s="8">
        <v>6.25</v>
      </c>
      <c r="I60" s="12">
        <v>0</v>
      </c>
    </row>
    <row r="61" spans="2:9" ht="15" customHeight="1" x14ac:dyDescent="0.2">
      <c r="B61" t="s">
        <v>181</v>
      </c>
      <c r="C61" s="12">
        <v>5</v>
      </c>
      <c r="D61" s="8">
        <v>2.39</v>
      </c>
      <c r="E61" s="12">
        <v>4</v>
      </c>
      <c r="F61" s="8">
        <v>2.52</v>
      </c>
      <c r="G61" s="12">
        <v>1</v>
      </c>
      <c r="H61" s="8">
        <v>2.08</v>
      </c>
      <c r="I61" s="12">
        <v>0</v>
      </c>
    </row>
    <row r="62" spans="2:9" ht="15" customHeight="1" x14ac:dyDescent="0.2">
      <c r="B62" t="s">
        <v>127</v>
      </c>
      <c r="C62" s="12">
        <v>5</v>
      </c>
      <c r="D62" s="8">
        <v>2.39</v>
      </c>
      <c r="E62" s="12">
        <v>1</v>
      </c>
      <c r="F62" s="8">
        <v>0.63</v>
      </c>
      <c r="G62" s="12">
        <v>4</v>
      </c>
      <c r="H62" s="8">
        <v>8.33</v>
      </c>
      <c r="I62" s="12">
        <v>0</v>
      </c>
    </row>
    <row r="63" spans="2:9" ht="15" customHeight="1" x14ac:dyDescent="0.2">
      <c r="B63" t="s">
        <v>128</v>
      </c>
      <c r="C63" s="12">
        <v>5</v>
      </c>
      <c r="D63" s="8">
        <v>2.39</v>
      </c>
      <c r="E63" s="12">
        <v>4</v>
      </c>
      <c r="F63" s="8">
        <v>2.52</v>
      </c>
      <c r="G63" s="12">
        <v>1</v>
      </c>
      <c r="H63" s="8">
        <v>2.08</v>
      </c>
      <c r="I63" s="12">
        <v>0</v>
      </c>
    </row>
    <row r="64" spans="2:9" ht="15" customHeight="1" x14ac:dyDescent="0.2">
      <c r="B64" t="s">
        <v>133</v>
      </c>
      <c r="C64" s="12">
        <v>5</v>
      </c>
      <c r="D64" s="8">
        <v>2.39</v>
      </c>
      <c r="E64" s="12">
        <v>5</v>
      </c>
      <c r="F64" s="8">
        <v>3.14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145</v>
      </c>
      <c r="C65" s="12">
        <v>5</v>
      </c>
      <c r="D65" s="8">
        <v>2.39</v>
      </c>
      <c r="E65" s="12">
        <v>5</v>
      </c>
      <c r="F65" s="8">
        <v>3.14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174</v>
      </c>
      <c r="C66" s="12">
        <v>4</v>
      </c>
      <c r="D66" s="8">
        <v>1.91</v>
      </c>
      <c r="E66" s="12">
        <v>3</v>
      </c>
      <c r="F66" s="8">
        <v>1.89</v>
      </c>
      <c r="G66" s="12">
        <v>1</v>
      </c>
      <c r="H66" s="8">
        <v>2.08</v>
      </c>
      <c r="I66" s="12">
        <v>0</v>
      </c>
    </row>
    <row r="67" spans="2:9" ht="15" customHeight="1" x14ac:dyDescent="0.2">
      <c r="B67" t="s">
        <v>156</v>
      </c>
      <c r="C67" s="12">
        <v>4</v>
      </c>
      <c r="D67" s="8">
        <v>1.91</v>
      </c>
      <c r="E67" s="12">
        <v>4</v>
      </c>
      <c r="F67" s="8">
        <v>2.52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139</v>
      </c>
      <c r="C68" s="12">
        <v>4</v>
      </c>
      <c r="D68" s="8">
        <v>1.91</v>
      </c>
      <c r="E68" s="12">
        <v>4</v>
      </c>
      <c r="F68" s="8">
        <v>2.52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150</v>
      </c>
      <c r="C69" s="12">
        <v>3</v>
      </c>
      <c r="D69" s="8">
        <v>1.44</v>
      </c>
      <c r="E69" s="12">
        <v>3</v>
      </c>
      <c r="F69" s="8">
        <v>1.89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123</v>
      </c>
      <c r="C70" s="12">
        <v>3</v>
      </c>
      <c r="D70" s="8">
        <v>1.44</v>
      </c>
      <c r="E70" s="12">
        <v>1</v>
      </c>
      <c r="F70" s="8">
        <v>0.63</v>
      </c>
      <c r="G70" s="12">
        <v>2</v>
      </c>
      <c r="H70" s="8">
        <v>4.17</v>
      </c>
      <c r="I70" s="12">
        <v>0</v>
      </c>
    </row>
    <row r="71" spans="2:9" ht="15" customHeight="1" x14ac:dyDescent="0.2">
      <c r="B71" t="s">
        <v>162</v>
      </c>
      <c r="C71" s="12">
        <v>3</v>
      </c>
      <c r="D71" s="8">
        <v>1.44</v>
      </c>
      <c r="E71" s="12">
        <v>2</v>
      </c>
      <c r="F71" s="8">
        <v>1.26</v>
      </c>
      <c r="G71" s="12">
        <v>1</v>
      </c>
      <c r="H71" s="8">
        <v>2.08</v>
      </c>
      <c r="I71" s="12">
        <v>0</v>
      </c>
    </row>
    <row r="72" spans="2:9" ht="15" customHeight="1" x14ac:dyDescent="0.2">
      <c r="B72" t="s">
        <v>210</v>
      </c>
      <c r="C72" s="12">
        <v>3</v>
      </c>
      <c r="D72" s="8">
        <v>1.44</v>
      </c>
      <c r="E72" s="12">
        <v>3</v>
      </c>
      <c r="F72" s="8">
        <v>1.89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163</v>
      </c>
      <c r="C73" s="12">
        <v>3</v>
      </c>
      <c r="D73" s="8">
        <v>1.44</v>
      </c>
      <c r="E73" s="12">
        <v>3</v>
      </c>
      <c r="F73" s="8">
        <v>1.89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153</v>
      </c>
      <c r="C74" s="12">
        <v>3</v>
      </c>
      <c r="D74" s="8">
        <v>1.44</v>
      </c>
      <c r="E74" s="12">
        <v>3</v>
      </c>
      <c r="F74" s="8">
        <v>1.89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3ABB-6002-41F0-80BC-1707E0338C04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20</v>
      </c>
      <c r="D6" s="8">
        <v>15.04</v>
      </c>
      <c r="E6" s="12">
        <v>12</v>
      </c>
      <c r="F6" s="8">
        <v>15.38</v>
      </c>
      <c r="G6" s="12">
        <v>8</v>
      </c>
      <c r="H6" s="8">
        <v>16</v>
      </c>
      <c r="I6" s="12">
        <v>0</v>
      </c>
    </row>
    <row r="7" spans="2:9" ht="15" customHeight="1" x14ac:dyDescent="0.2">
      <c r="B7" t="s">
        <v>43</v>
      </c>
      <c r="C7" s="12">
        <v>21</v>
      </c>
      <c r="D7" s="8">
        <v>15.79</v>
      </c>
      <c r="E7" s="12">
        <v>3</v>
      </c>
      <c r="F7" s="8">
        <v>3.85</v>
      </c>
      <c r="G7" s="12">
        <v>17</v>
      </c>
      <c r="H7" s="8">
        <v>34</v>
      </c>
      <c r="I7" s="12">
        <v>1</v>
      </c>
    </row>
    <row r="8" spans="2:9" ht="15" customHeight="1" x14ac:dyDescent="0.2">
      <c r="B8" t="s">
        <v>44</v>
      </c>
      <c r="C8" s="12">
        <v>1</v>
      </c>
      <c r="D8" s="8">
        <v>0.75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0.75</v>
      </c>
      <c r="E9" s="12">
        <v>0</v>
      </c>
      <c r="F9" s="8">
        <v>0</v>
      </c>
      <c r="G9" s="12">
        <v>1</v>
      </c>
      <c r="H9" s="8">
        <v>2</v>
      </c>
      <c r="I9" s="12">
        <v>0</v>
      </c>
    </row>
    <row r="10" spans="2:9" ht="15" customHeight="1" x14ac:dyDescent="0.2">
      <c r="B10" t="s">
        <v>46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47</v>
      </c>
      <c r="C11" s="12">
        <v>21</v>
      </c>
      <c r="D11" s="8">
        <v>15.79</v>
      </c>
      <c r="E11" s="12">
        <v>17</v>
      </c>
      <c r="F11" s="8">
        <v>21.79</v>
      </c>
      <c r="G11" s="12">
        <v>4</v>
      </c>
      <c r="H11" s="8">
        <v>8</v>
      </c>
      <c r="I11" s="12">
        <v>0</v>
      </c>
    </row>
    <row r="12" spans="2:9" ht="15" customHeight="1" x14ac:dyDescent="0.2">
      <c r="B12" t="s">
        <v>48</v>
      </c>
      <c r="C12" s="12">
        <v>1</v>
      </c>
      <c r="D12" s="8">
        <v>0.75</v>
      </c>
      <c r="E12" s="12">
        <v>0</v>
      </c>
      <c r="F12" s="8">
        <v>0</v>
      </c>
      <c r="G12" s="12">
        <v>1</v>
      </c>
      <c r="H12" s="8">
        <v>2</v>
      </c>
      <c r="I12" s="12">
        <v>0</v>
      </c>
    </row>
    <row r="13" spans="2:9" ht="15" customHeight="1" x14ac:dyDescent="0.2">
      <c r="B13" t="s">
        <v>49</v>
      </c>
      <c r="C13" s="12">
        <v>9</v>
      </c>
      <c r="D13" s="8">
        <v>6.77</v>
      </c>
      <c r="E13" s="12">
        <v>1</v>
      </c>
      <c r="F13" s="8">
        <v>1.28</v>
      </c>
      <c r="G13" s="12">
        <v>7</v>
      </c>
      <c r="H13" s="8">
        <v>14</v>
      </c>
      <c r="I13" s="12">
        <v>0</v>
      </c>
    </row>
    <row r="14" spans="2:9" ht="15" customHeight="1" x14ac:dyDescent="0.2">
      <c r="B14" t="s">
        <v>50</v>
      </c>
      <c r="C14" s="12">
        <v>3</v>
      </c>
      <c r="D14" s="8">
        <v>2.2599999999999998</v>
      </c>
      <c r="E14" s="12">
        <v>3</v>
      </c>
      <c r="F14" s="8">
        <v>3.85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22</v>
      </c>
      <c r="D15" s="8">
        <v>16.54</v>
      </c>
      <c r="E15" s="12">
        <v>17</v>
      </c>
      <c r="F15" s="8">
        <v>21.79</v>
      </c>
      <c r="G15" s="12">
        <v>4</v>
      </c>
      <c r="H15" s="8">
        <v>8</v>
      </c>
      <c r="I15" s="12">
        <v>0</v>
      </c>
    </row>
    <row r="16" spans="2:9" ht="15" customHeight="1" x14ac:dyDescent="0.2">
      <c r="B16" t="s">
        <v>52</v>
      </c>
      <c r="C16" s="12">
        <v>19</v>
      </c>
      <c r="D16" s="8">
        <v>14.29</v>
      </c>
      <c r="E16" s="12">
        <v>18</v>
      </c>
      <c r="F16" s="8">
        <v>23.08</v>
      </c>
      <c r="G16" s="12">
        <v>1</v>
      </c>
      <c r="H16" s="8">
        <v>2</v>
      </c>
      <c r="I16" s="12">
        <v>0</v>
      </c>
    </row>
    <row r="17" spans="2:9" ht="15" customHeight="1" x14ac:dyDescent="0.2">
      <c r="B17" t="s">
        <v>53</v>
      </c>
      <c r="C17" s="12">
        <v>4</v>
      </c>
      <c r="D17" s="8">
        <v>3.01</v>
      </c>
      <c r="E17" s="12">
        <v>2</v>
      </c>
      <c r="F17" s="8">
        <v>2.56</v>
      </c>
      <c r="G17" s="12">
        <v>2</v>
      </c>
      <c r="H17" s="8">
        <v>4</v>
      </c>
      <c r="I17" s="12">
        <v>0</v>
      </c>
    </row>
    <row r="18" spans="2:9" ht="15" customHeight="1" x14ac:dyDescent="0.2">
      <c r="B18" t="s">
        <v>54</v>
      </c>
      <c r="C18" s="12">
        <v>5</v>
      </c>
      <c r="D18" s="8">
        <v>3.76</v>
      </c>
      <c r="E18" s="12">
        <v>2</v>
      </c>
      <c r="F18" s="8">
        <v>2.56</v>
      </c>
      <c r="G18" s="12">
        <v>3</v>
      </c>
      <c r="H18" s="8">
        <v>6</v>
      </c>
      <c r="I18" s="12">
        <v>0</v>
      </c>
    </row>
    <row r="19" spans="2:9" ht="15" customHeight="1" x14ac:dyDescent="0.2">
      <c r="B19" t="s">
        <v>55</v>
      </c>
      <c r="C19" s="12">
        <v>6</v>
      </c>
      <c r="D19" s="8">
        <v>4.51</v>
      </c>
      <c r="E19" s="12">
        <v>3</v>
      </c>
      <c r="F19" s="8">
        <v>3.85</v>
      </c>
      <c r="G19" s="12">
        <v>2</v>
      </c>
      <c r="H19" s="8">
        <v>4</v>
      </c>
      <c r="I19" s="12">
        <v>1</v>
      </c>
    </row>
    <row r="20" spans="2:9" ht="15" customHeight="1" x14ac:dyDescent="0.2">
      <c r="B20" s="9" t="s">
        <v>254</v>
      </c>
      <c r="C20" s="12">
        <f>SUM(LTBL_02367[総数／事業所数])</f>
        <v>133</v>
      </c>
      <c r="E20" s="12">
        <f>SUBTOTAL(109,LTBL_02367[個人／事業所数])</f>
        <v>78</v>
      </c>
      <c r="G20" s="12">
        <f>SUBTOTAL(109,LTBL_02367[法人／事業所数])</f>
        <v>50</v>
      </c>
      <c r="I20" s="12">
        <f>SUBTOTAL(109,LTBL_02367[法人以外の団体／事業所数])</f>
        <v>2</v>
      </c>
    </row>
    <row r="21" spans="2:9" ht="15" customHeight="1" x14ac:dyDescent="0.2">
      <c r="E21" s="11">
        <f>LTBL_02367[[#Totals],[個人／事業所数]]/LTBL_02367[[#Totals],[総数／事業所数]]</f>
        <v>0.5864661654135338</v>
      </c>
      <c r="G21" s="11">
        <f>LTBL_02367[[#Totals],[法人／事業所数]]/LTBL_02367[[#Totals],[総数／事業所数]]</f>
        <v>0.37593984962406013</v>
      </c>
      <c r="I21" s="11">
        <f>LTBL_02367[[#Totals],[法人以外の団体／事業所数]]/LTBL_02367[[#Totals],[総数／事業所数]]</f>
        <v>1.5037593984962405E-2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17</v>
      </c>
      <c r="D24" s="8">
        <v>12.78</v>
      </c>
      <c r="E24" s="12">
        <v>14</v>
      </c>
      <c r="F24" s="8">
        <v>17.95</v>
      </c>
      <c r="G24" s="12">
        <v>3</v>
      </c>
      <c r="H24" s="8">
        <v>6</v>
      </c>
      <c r="I24" s="12">
        <v>0</v>
      </c>
    </row>
    <row r="25" spans="2:9" ht="15" customHeight="1" x14ac:dyDescent="0.2">
      <c r="B25" t="s">
        <v>78</v>
      </c>
      <c r="C25" s="12">
        <v>17</v>
      </c>
      <c r="D25" s="8">
        <v>12.78</v>
      </c>
      <c r="E25" s="12">
        <v>17</v>
      </c>
      <c r="F25" s="8">
        <v>21.79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74</v>
      </c>
      <c r="C26" s="12">
        <v>9</v>
      </c>
      <c r="D26" s="8">
        <v>6.77</v>
      </c>
      <c r="E26" s="12">
        <v>1</v>
      </c>
      <c r="F26" s="8">
        <v>1.28</v>
      </c>
      <c r="G26" s="12">
        <v>7</v>
      </c>
      <c r="H26" s="8">
        <v>14</v>
      </c>
      <c r="I26" s="12">
        <v>0</v>
      </c>
    </row>
    <row r="27" spans="2:9" ht="15" customHeight="1" x14ac:dyDescent="0.2">
      <c r="B27" t="s">
        <v>65</v>
      </c>
      <c r="C27" s="12">
        <v>8</v>
      </c>
      <c r="D27" s="8">
        <v>6.02</v>
      </c>
      <c r="E27" s="12">
        <v>6</v>
      </c>
      <c r="F27" s="8">
        <v>7.69</v>
      </c>
      <c r="G27" s="12">
        <v>2</v>
      </c>
      <c r="H27" s="8">
        <v>4</v>
      </c>
      <c r="I27" s="12">
        <v>0</v>
      </c>
    </row>
    <row r="28" spans="2:9" ht="15" customHeight="1" x14ac:dyDescent="0.2">
      <c r="B28" t="s">
        <v>64</v>
      </c>
      <c r="C28" s="12">
        <v>7</v>
      </c>
      <c r="D28" s="8">
        <v>5.26</v>
      </c>
      <c r="E28" s="12">
        <v>4</v>
      </c>
      <c r="F28" s="8">
        <v>5.13</v>
      </c>
      <c r="G28" s="12">
        <v>3</v>
      </c>
      <c r="H28" s="8">
        <v>6</v>
      </c>
      <c r="I28" s="12">
        <v>0</v>
      </c>
    </row>
    <row r="29" spans="2:9" ht="15" customHeight="1" x14ac:dyDescent="0.2">
      <c r="B29" t="s">
        <v>72</v>
      </c>
      <c r="C29" s="12">
        <v>6</v>
      </c>
      <c r="D29" s="8">
        <v>4.51</v>
      </c>
      <c r="E29" s="12">
        <v>6</v>
      </c>
      <c r="F29" s="8">
        <v>7.69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73</v>
      </c>
      <c r="C30" s="12">
        <v>6</v>
      </c>
      <c r="D30" s="8">
        <v>4.51</v>
      </c>
      <c r="E30" s="12">
        <v>4</v>
      </c>
      <c r="F30" s="8">
        <v>5.13</v>
      </c>
      <c r="G30" s="12">
        <v>2</v>
      </c>
      <c r="H30" s="8">
        <v>4</v>
      </c>
      <c r="I30" s="12">
        <v>0</v>
      </c>
    </row>
    <row r="31" spans="2:9" ht="15" customHeight="1" x14ac:dyDescent="0.2">
      <c r="B31" t="s">
        <v>66</v>
      </c>
      <c r="C31" s="12">
        <v>5</v>
      </c>
      <c r="D31" s="8">
        <v>3.76</v>
      </c>
      <c r="E31" s="12">
        <v>2</v>
      </c>
      <c r="F31" s="8">
        <v>2.56</v>
      </c>
      <c r="G31" s="12">
        <v>3</v>
      </c>
      <c r="H31" s="8">
        <v>6</v>
      </c>
      <c r="I31" s="12">
        <v>0</v>
      </c>
    </row>
    <row r="32" spans="2:9" ht="15" customHeight="1" x14ac:dyDescent="0.2">
      <c r="B32" t="s">
        <v>71</v>
      </c>
      <c r="C32" s="12">
        <v>5</v>
      </c>
      <c r="D32" s="8">
        <v>3.76</v>
      </c>
      <c r="E32" s="12">
        <v>5</v>
      </c>
      <c r="F32" s="8">
        <v>6.41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90</v>
      </c>
      <c r="C33" s="12">
        <v>4</v>
      </c>
      <c r="D33" s="8">
        <v>3.01</v>
      </c>
      <c r="E33" s="12">
        <v>3</v>
      </c>
      <c r="F33" s="8">
        <v>3.85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80</v>
      </c>
      <c r="C34" s="12">
        <v>4</v>
      </c>
      <c r="D34" s="8">
        <v>3.01</v>
      </c>
      <c r="E34" s="12">
        <v>2</v>
      </c>
      <c r="F34" s="8">
        <v>2.56</v>
      </c>
      <c r="G34" s="12">
        <v>2</v>
      </c>
      <c r="H34" s="8">
        <v>4</v>
      </c>
      <c r="I34" s="12">
        <v>0</v>
      </c>
    </row>
    <row r="35" spans="2:9" ht="15" customHeight="1" x14ac:dyDescent="0.2">
      <c r="B35" t="s">
        <v>88</v>
      </c>
      <c r="C35" s="12">
        <v>3</v>
      </c>
      <c r="D35" s="8">
        <v>2.2599999999999998</v>
      </c>
      <c r="E35" s="12">
        <v>1</v>
      </c>
      <c r="F35" s="8">
        <v>1.28</v>
      </c>
      <c r="G35" s="12">
        <v>1</v>
      </c>
      <c r="H35" s="8">
        <v>2</v>
      </c>
      <c r="I35" s="12">
        <v>1</v>
      </c>
    </row>
    <row r="36" spans="2:9" ht="15" customHeight="1" x14ac:dyDescent="0.2">
      <c r="B36" t="s">
        <v>93</v>
      </c>
      <c r="C36" s="12">
        <v>3</v>
      </c>
      <c r="D36" s="8">
        <v>2.2599999999999998</v>
      </c>
      <c r="E36" s="12">
        <v>1</v>
      </c>
      <c r="F36" s="8">
        <v>1.28</v>
      </c>
      <c r="G36" s="12">
        <v>2</v>
      </c>
      <c r="H36" s="8">
        <v>4</v>
      </c>
      <c r="I36" s="12">
        <v>0</v>
      </c>
    </row>
    <row r="37" spans="2:9" ht="15" customHeight="1" x14ac:dyDescent="0.2">
      <c r="B37" t="s">
        <v>105</v>
      </c>
      <c r="C37" s="12">
        <v>3</v>
      </c>
      <c r="D37" s="8">
        <v>2.2599999999999998</v>
      </c>
      <c r="E37" s="12">
        <v>0</v>
      </c>
      <c r="F37" s="8">
        <v>0</v>
      </c>
      <c r="G37" s="12">
        <v>3</v>
      </c>
      <c r="H37" s="8">
        <v>6</v>
      </c>
      <c r="I37" s="12">
        <v>0</v>
      </c>
    </row>
    <row r="38" spans="2:9" ht="15" customHeight="1" x14ac:dyDescent="0.2">
      <c r="B38" t="s">
        <v>94</v>
      </c>
      <c r="C38" s="12">
        <v>3</v>
      </c>
      <c r="D38" s="8">
        <v>2.2599999999999998</v>
      </c>
      <c r="E38" s="12">
        <v>1</v>
      </c>
      <c r="F38" s="8">
        <v>1.28</v>
      </c>
      <c r="G38" s="12">
        <v>2</v>
      </c>
      <c r="H38" s="8">
        <v>4</v>
      </c>
      <c r="I38" s="12">
        <v>0</v>
      </c>
    </row>
    <row r="39" spans="2:9" ht="15" customHeight="1" x14ac:dyDescent="0.2">
      <c r="B39" t="s">
        <v>82</v>
      </c>
      <c r="C39" s="12">
        <v>3</v>
      </c>
      <c r="D39" s="8">
        <v>2.2599999999999998</v>
      </c>
      <c r="E39" s="12">
        <v>0</v>
      </c>
      <c r="F39" s="8">
        <v>0</v>
      </c>
      <c r="G39" s="12">
        <v>3</v>
      </c>
      <c r="H39" s="8">
        <v>6</v>
      </c>
      <c r="I39" s="12">
        <v>0</v>
      </c>
    </row>
    <row r="40" spans="2:9" ht="15" customHeight="1" x14ac:dyDescent="0.2">
      <c r="B40" t="s">
        <v>112</v>
      </c>
      <c r="C40" s="12">
        <v>2</v>
      </c>
      <c r="D40" s="8">
        <v>1.5</v>
      </c>
      <c r="E40" s="12">
        <v>0</v>
      </c>
      <c r="F40" s="8">
        <v>0</v>
      </c>
      <c r="G40" s="12">
        <v>2</v>
      </c>
      <c r="H40" s="8">
        <v>4</v>
      </c>
      <c r="I40" s="12">
        <v>0</v>
      </c>
    </row>
    <row r="41" spans="2:9" ht="15" customHeight="1" x14ac:dyDescent="0.2">
      <c r="B41" t="s">
        <v>102</v>
      </c>
      <c r="C41" s="12">
        <v>2</v>
      </c>
      <c r="D41" s="8">
        <v>1.5</v>
      </c>
      <c r="E41" s="12">
        <v>0</v>
      </c>
      <c r="F41" s="8">
        <v>0</v>
      </c>
      <c r="G41" s="12">
        <v>2</v>
      </c>
      <c r="H41" s="8">
        <v>4</v>
      </c>
      <c r="I41" s="12">
        <v>0</v>
      </c>
    </row>
    <row r="42" spans="2:9" ht="15" customHeight="1" x14ac:dyDescent="0.2">
      <c r="B42" t="s">
        <v>113</v>
      </c>
      <c r="C42" s="12">
        <v>2</v>
      </c>
      <c r="D42" s="8">
        <v>1.5</v>
      </c>
      <c r="E42" s="12">
        <v>0</v>
      </c>
      <c r="F42" s="8">
        <v>0</v>
      </c>
      <c r="G42" s="12">
        <v>2</v>
      </c>
      <c r="H42" s="8">
        <v>4</v>
      </c>
      <c r="I42" s="12">
        <v>0</v>
      </c>
    </row>
    <row r="43" spans="2:9" ht="15" customHeight="1" x14ac:dyDescent="0.2">
      <c r="B43" t="s">
        <v>68</v>
      </c>
      <c r="C43" s="12">
        <v>2</v>
      </c>
      <c r="D43" s="8">
        <v>1.5</v>
      </c>
      <c r="E43" s="12">
        <v>1</v>
      </c>
      <c r="F43" s="8">
        <v>1.28</v>
      </c>
      <c r="G43" s="12">
        <v>1</v>
      </c>
      <c r="H43" s="8">
        <v>2</v>
      </c>
      <c r="I43" s="12">
        <v>0</v>
      </c>
    </row>
    <row r="44" spans="2:9" ht="15" customHeight="1" x14ac:dyDescent="0.2">
      <c r="B44" t="s">
        <v>76</v>
      </c>
      <c r="C44" s="12">
        <v>2</v>
      </c>
      <c r="D44" s="8">
        <v>1.5</v>
      </c>
      <c r="E44" s="12">
        <v>2</v>
      </c>
      <c r="F44" s="8">
        <v>2.56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81</v>
      </c>
      <c r="C45" s="12">
        <v>2</v>
      </c>
      <c r="D45" s="8">
        <v>1.5</v>
      </c>
      <c r="E45" s="12">
        <v>2</v>
      </c>
      <c r="F45" s="8">
        <v>2.56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101</v>
      </c>
      <c r="C46" s="12">
        <v>2</v>
      </c>
      <c r="D46" s="8">
        <v>1.5</v>
      </c>
      <c r="E46" s="12">
        <v>1</v>
      </c>
      <c r="F46" s="8">
        <v>1.28</v>
      </c>
      <c r="G46" s="12">
        <v>1</v>
      </c>
      <c r="H46" s="8">
        <v>2</v>
      </c>
      <c r="I46" s="12">
        <v>0</v>
      </c>
    </row>
    <row r="47" spans="2:9" ht="15" customHeight="1" x14ac:dyDescent="0.2">
      <c r="B47" t="s">
        <v>83</v>
      </c>
      <c r="C47" s="12">
        <v>2</v>
      </c>
      <c r="D47" s="8">
        <v>1.5</v>
      </c>
      <c r="E47" s="12">
        <v>2</v>
      </c>
      <c r="F47" s="8">
        <v>2.56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256</v>
      </c>
      <c r="C50" s="10" t="s">
        <v>57</v>
      </c>
      <c r="D50" s="10" t="s">
        <v>58</v>
      </c>
      <c r="E50" s="10" t="s">
        <v>59</v>
      </c>
      <c r="F50" s="10" t="s">
        <v>60</v>
      </c>
      <c r="G50" s="10" t="s">
        <v>61</v>
      </c>
      <c r="H50" s="10" t="s">
        <v>62</v>
      </c>
      <c r="I50" s="10" t="s">
        <v>63</v>
      </c>
    </row>
    <row r="51" spans="2:9" ht="15" customHeight="1" x14ac:dyDescent="0.2">
      <c r="B51" t="s">
        <v>130</v>
      </c>
      <c r="C51" s="12">
        <v>9</v>
      </c>
      <c r="D51" s="8">
        <v>6.77</v>
      </c>
      <c r="E51" s="12">
        <v>1</v>
      </c>
      <c r="F51" s="8">
        <v>1.28</v>
      </c>
      <c r="G51" s="12">
        <v>7</v>
      </c>
      <c r="H51" s="8">
        <v>14</v>
      </c>
      <c r="I51" s="12">
        <v>0</v>
      </c>
    </row>
    <row r="52" spans="2:9" ht="15" customHeight="1" x14ac:dyDescent="0.2">
      <c r="B52" t="s">
        <v>133</v>
      </c>
      <c r="C52" s="12">
        <v>8</v>
      </c>
      <c r="D52" s="8">
        <v>6.02</v>
      </c>
      <c r="E52" s="12">
        <v>8</v>
      </c>
      <c r="F52" s="8">
        <v>10.26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137</v>
      </c>
      <c r="C53" s="12">
        <v>8</v>
      </c>
      <c r="D53" s="8">
        <v>6.02</v>
      </c>
      <c r="E53" s="12">
        <v>8</v>
      </c>
      <c r="F53" s="8">
        <v>10.26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136</v>
      </c>
      <c r="C54" s="12">
        <v>6</v>
      </c>
      <c r="D54" s="8">
        <v>4.51</v>
      </c>
      <c r="E54" s="12">
        <v>6</v>
      </c>
      <c r="F54" s="8">
        <v>7.69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169</v>
      </c>
      <c r="C55" s="12">
        <v>4</v>
      </c>
      <c r="D55" s="8">
        <v>3.01</v>
      </c>
      <c r="E55" s="12">
        <v>3</v>
      </c>
      <c r="F55" s="8">
        <v>3.85</v>
      </c>
      <c r="G55" s="12">
        <v>1</v>
      </c>
      <c r="H55" s="8">
        <v>2</v>
      </c>
      <c r="I55" s="12">
        <v>0</v>
      </c>
    </row>
    <row r="56" spans="2:9" ht="15" customHeight="1" x14ac:dyDescent="0.2">
      <c r="B56" t="s">
        <v>123</v>
      </c>
      <c r="C56" s="12">
        <v>4</v>
      </c>
      <c r="D56" s="8">
        <v>3.01</v>
      </c>
      <c r="E56" s="12">
        <v>2</v>
      </c>
      <c r="F56" s="8">
        <v>2.56</v>
      </c>
      <c r="G56" s="12">
        <v>2</v>
      </c>
      <c r="H56" s="8">
        <v>4</v>
      </c>
      <c r="I56" s="12">
        <v>0</v>
      </c>
    </row>
    <row r="57" spans="2:9" ht="15" customHeight="1" x14ac:dyDescent="0.2">
      <c r="B57" t="s">
        <v>121</v>
      </c>
      <c r="C57" s="12">
        <v>3</v>
      </c>
      <c r="D57" s="8">
        <v>2.2599999999999998</v>
      </c>
      <c r="E57" s="12">
        <v>1</v>
      </c>
      <c r="F57" s="8">
        <v>1.28</v>
      </c>
      <c r="G57" s="12">
        <v>2</v>
      </c>
      <c r="H57" s="8">
        <v>4</v>
      </c>
      <c r="I57" s="12">
        <v>0</v>
      </c>
    </row>
    <row r="58" spans="2:9" ht="15" customHeight="1" x14ac:dyDescent="0.2">
      <c r="B58" t="s">
        <v>154</v>
      </c>
      <c r="C58" s="12">
        <v>3</v>
      </c>
      <c r="D58" s="8">
        <v>2.2599999999999998</v>
      </c>
      <c r="E58" s="12">
        <v>3</v>
      </c>
      <c r="F58" s="8">
        <v>3.85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129</v>
      </c>
      <c r="C59" s="12">
        <v>3</v>
      </c>
      <c r="D59" s="8">
        <v>2.2599999999999998</v>
      </c>
      <c r="E59" s="12">
        <v>2</v>
      </c>
      <c r="F59" s="8">
        <v>2.56</v>
      </c>
      <c r="G59" s="12">
        <v>1</v>
      </c>
      <c r="H59" s="8">
        <v>2</v>
      </c>
      <c r="I59" s="12">
        <v>0</v>
      </c>
    </row>
    <row r="60" spans="2:9" ht="15" customHeight="1" x14ac:dyDescent="0.2">
      <c r="B60" t="s">
        <v>135</v>
      </c>
      <c r="C60" s="12">
        <v>3</v>
      </c>
      <c r="D60" s="8">
        <v>2.2599999999999998</v>
      </c>
      <c r="E60" s="12">
        <v>3</v>
      </c>
      <c r="F60" s="8">
        <v>3.85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153</v>
      </c>
      <c r="C61" s="12">
        <v>3</v>
      </c>
      <c r="D61" s="8">
        <v>2.2599999999999998</v>
      </c>
      <c r="E61" s="12">
        <v>2</v>
      </c>
      <c r="F61" s="8">
        <v>2.56</v>
      </c>
      <c r="G61" s="12">
        <v>1</v>
      </c>
      <c r="H61" s="8">
        <v>2</v>
      </c>
      <c r="I61" s="12">
        <v>0</v>
      </c>
    </row>
    <row r="62" spans="2:9" ht="15" customHeight="1" x14ac:dyDescent="0.2">
      <c r="B62" t="s">
        <v>122</v>
      </c>
      <c r="C62" s="12">
        <v>2</v>
      </c>
      <c r="D62" s="8">
        <v>1.5</v>
      </c>
      <c r="E62" s="12">
        <v>2</v>
      </c>
      <c r="F62" s="8">
        <v>2.56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205</v>
      </c>
      <c r="C63" s="12">
        <v>2</v>
      </c>
      <c r="D63" s="8">
        <v>1.5</v>
      </c>
      <c r="E63" s="12">
        <v>0</v>
      </c>
      <c r="F63" s="8">
        <v>0</v>
      </c>
      <c r="G63" s="12">
        <v>1</v>
      </c>
      <c r="H63" s="8">
        <v>2</v>
      </c>
      <c r="I63" s="12">
        <v>1</v>
      </c>
    </row>
    <row r="64" spans="2:9" ht="15" customHeight="1" x14ac:dyDescent="0.2">
      <c r="B64" t="s">
        <v>211</v>
      </c>
      <c r="C64" s="12">
        <v>2</v>
      </c>
      <c r="D64" s="8">
        <v>1.5</v>
      </c>
      <c r="E64" s="12">
        <v>0</v>
      </c>
      <c r="F64" s="8">
        <v>0</v>
      </c>
      <c r="G64" s="12">
        <v>2</v>
      </c>
      <c r="H64" s="8">
        <v>4</v>
      </c>
      <c r="I64" s="12">
        <v>0</v>
      </c>
    </row>
    <row r="65" spans="2:9" ht="15" customHeight="1" x14ac:dyDescent="0.2">
      <c r="B65" t="s">
        <v>212</v>
      </c>
      <c r="C65" s="12">
        <v>2</v>
      </c>
      <c r="D65" s="8">
        <v>1.5</v>
      </c>
      <c r="E65" s="12">
        <v>0</v>
      </c>
      <c r="F65" s="8">
        <v>0</v>
      </c>
      <c r="G65" s="12">
        <v>2</v>
      </c>
      <c r="H65" s="8">
        <v>4</v>
      </c>
      <c r="I65" s="12">
        <v>0</v>
      </c>
    </row>
    <row r="66" spans="2:9" ht="15" customHeight="1" x14ac:dyDescent="0.2">
      <c r="B66" t="s">
        <v>213</v>
      </c>
      <c r="C66" s="12">
        <v>2</v>
      </c>
      <c r="D66" s="8">
        <v>1.5</v>
      </c>
      <c r="E66" s="12">
        <v>0</v>
      </c>
      <c r="F66" s="8">
        <v>0</v>
      </c>
      <c r="G66" s="12">
        <v>2</v>
      </c>
      <c r="H66" s="8">
        <v>4</v>
      </c>
      <c r="I66" s="12">
        <v>0</v>
      </c>
    </row>
    <row r="67" spans="2:9" ht="15" customHeight="1" x14ac:dyDescent="0.2">
      <c r="B67" t="s">
        <v>163</v>
      </c>
      <c r="C67" s="12">
        <v>2</v>
      </c>
      <c r="D67" s="8">
        <v>1.5</v>
      </c>
      <c r="E67" s="12">
        <v>2</v>
      </c>
      <c r="F67" s="8">
        <v>2.56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126</v>
      </c>
      <c r="C68" s="12">
        <v>2</v>
      </c>
      <c r="D68" s="8">
        <v>1.5</v>
      </c>
      <c r="E68" s="12">
        <v>2</v>
      </c>
      <c r="F68" s="8">
        <v>2.56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128</v>
      </c>
      <c r="C69" s="12">
        <v>2</v>
      </c>
      <c r="D69" s="8">
        <v>1.5</v>
      </c>
      <c r="E69" s="12">
        <v>1</v>
      </c>
      <c r="F69" s="8">
        <v>1.28</v>
      </c>
      <c r="G69" s="12">
        <v>1</v>
      </c>
      <c r="H69" s="8">
        <v>2</v>
      </c>
      <c r="I69" s="12">
        <v>0</v>
      </c>
    </row>
    <row r="70" spans="2:9" ht="15" customHeight="1" x14ac:dyDescent="0.2">
      <c r="B70" t="s">
        <v>131</v>
      </c>
      <c r="C70" s="12">
        <v>2</v>
      </c>
      <c r="D70" s="8">
        <v>1.5</v>
      </c>
      <c r="E70" s="12">
        <v>0</v>
      </c>
      <c r="F70" s="8">
        <v>0</v>
      </c>
      <c r="G70" s="12">
        <v>2</v>
      </c>
      <c r="H70" s="8">
        <v>4</v>
      </c>
      <c r="I70" s="12">
        <v>0</v>
      </c>
    </row>
    <row r="71" spans="2:9" ht="15" customHeight="1" x14ac:dyDescent="0.2">
      <c r="B71" t="s">
        <v>132</v>
      </c>
      <c r="C71" s="12">
        <v>2</v>
      </c>
      <c r="D71" s="8">
        <v>1.5</v>
      </c>
      <c r="E71" s="12">
        <v>2</v>
      </c>
      <c r="F71" s="8">
        <v>2.56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145</v>
      </c>
      <c r="C72" s="12">
        <v>2</v>
      </c>
      <c r="D72" s="8">
        <v>1.5</v>
      </c>
      <c r="E72" s="12">
        <v>2</v>
      </c>
      <c r="F72" s="8">
        <v>2.56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214</v>
      </c>
      <c r="C73" s="12">
        <v>2</v>
      </c>
      <c r="D73" s="8">
        <v>1.5</v>
      </c>
      <c r="E73" s="12">
        <v>2</v>
      </c>
      <c r="F73" s="8">
        <v>2.56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188</v>
      </c>
      <c r="C74" s="12">
        <v>2</v>
      </c>
      <c r="D74" s="8">
        <v>1.5</v>
      </c>
      <c r="E74" s="12">
        <v>1</v>
      </c>
      <c r="F74" s="8">
        <v>1.28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139</v>
      </c>
      <c r="C75" s="12">
        <v>2</v>
      </c>
      <c r="D75" s="8">
        <v>1.5</v>
      </c>
      <c r="E75" s="12">
        <v>2</v>
      </c>
      <c r="F75" s="8">
        <v>2.56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146</v>
      </c>
      <c r="C76" s="12">
        <v>2</v>
      </c>
      <c r="D76" s="8">
        <v>1.5</v>
      </c>
      <c r="E76" s="12">
        <v>0</v>
      </c>
      <c r="F76" s="8">
        <v>0</v>
      </c>
      <c r="G76" s="12">
        <v>2</v>
      </c>
      <c r="H76" s="8">
        <v>4</v>
      </c>
      <c r="I76" s="12">
        <v>0</v>
      </c>
    </row>
    <row r="77" spans="2:9" ht="15" customHeight="1" x14ac:dyDescent="0.2">
      <c r="B77" t="s">
        <v>140</v>
      </c>
      <c r="C77" s="12">
        <v>2</v>
      </c>
      <c r="D77" s="8">
        <v>1.5</v>
      </c>
      <c r="E77" s="12">
        <v>2</v>
      </c>
      <c r="F77" s="8">
        <v>2.56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DE2A-DC89-48EE-86F2-94A90895F1D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1</v>
      </c>
      <c r="D5" s="8">
        <v>0.3</v>
      </c>
      <c r="E5" s="12">
        <v>0</v>
      </c>
      <c r="F5" s="8">
        <v>0</v>
      </c>
      <c r="G5" s="12">
        <v>1</v>
      </c>
      <c r="H5" s="8">
        <v>1.2</v>
      </c>
      <c r="I5" s="12">
        <v>0</v>
      </c>
    </row>
    <row r="6" spans="2:9" ht="15" customHeight="1" x14ac:dyDescent="0.2">
      <c r="B6" t="s">
        <v>42</v>
      </c>
      <c r="C6" s="12">
        <v>47</v>
      </c>
      <c r="D6" s="8">
        <v>14.11</v>
      </c>
      <c r="E6" s="12">
        <v>25</v>
      </c>
      <c r="F6" s="8">
        <v>10.039999999999999</v>
      </c>
      <c r="G6" s="12">
        <v>22</v>
      </c>
      <c r="H6" s="8">
        <v>26.51</v>
      </c>
      <c r="I6" s="12">
        <v>0</v>
      </c>
    </row>
    <row r="7" spans="2:9" ht="15" customHeight="1" x14ac:dyDescent="0.2">
      <c r="B7" t="s">
        <v>43</v>
      </c>
      <c r="C7" s="12">
        <v>19</v>
      </c>
      <c r="D7" s="8">
        <v>5.71</v>
      </c>
      <c r="E7" s="12">
        <v>12</v>
      </c>
      <c r="F7" s="8">
        <v>4.82</v>
      </c>
      <c r="G7" s="12">
        <v>7</v>
      </c>
      <c r="H7" s="8">
        <v>8.43</v>
      </c>
      <c r="I7" s="12">
        <v>0</v>
      </c>
    </row>
    <row r="8" spans="2:9" ht="15" customHeight="1" x14ac:dyDescent="0.2">
      <c r="B8" t="s">
        <v>44</v>
      </c>
      <c r="C8" s="12">
        <v>2</v>
      </c>
      <c r="D8" s="8">
        <v>0.6</v>
      </c>
      <c r="E8" s="12">
        <v>0</v>
      </c>
      <c r="F8" s="8">
        <v>0</v>
      </c>
      <c r="G8" s="12">
        <v>2</v>
      </c>
      <c r="H8" s="8">
        <v>2.41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0.3</v>
      </c>
      <c r="E9" s="12">
        <v>0</v>
      </c>
      <c r="F9" s="8">
        <v>0</v>
      </c>
      <c r="G9" s="12">
        <v>1</v>
      </c>
      <c r="H9" s="8">
        <v>1.2</v>
      </c>
      <c r="I9" s="12">
        <v>0</v>
      </c>
    </row>
    <row r="10" spans="2:9" ht="15" customHeight="1" x14ac:dyDescent="0.2">
      <c r="B10" t="s">
        <v>46</v>
      </c>
      <c r="C10" s="12">
        <v>4</v>
      </c>
      <c r="D10" s="8">
        <v>1.2</v>
      </c>
      <c r="E10" s="12">
        <v>2</v>
      </c>
      <c r="F10" s="8">
        <v>0.8</v>
      </c>
      <c r="G10" s="12">
        <v>2</v>
      </c>
      <c r="H10" s="8">
        <v>2.41</v>
      </c>
      <c r="I10" s="12">
        <v>0</v>
      </c>
    </row>
    <row r="11" spans="2:9" ht="15" customHeight="1" x14ac:dyDescent="0.2">
      <c r="B11" t="s">
        <v>47</v>
      </c>
      <c r="C11" s="12">
        <v>97</v>
      </c>
      <c r="D11" s="8">
        <v>29.13</v>
      </c>
      <c r="E11" s="12">
        <v>65</v>
      </c>
      <c r="F11" s="8">
        <v>26.1</v>
      </c>
      <c r="G11" s="12">
        <v>32</v>
      </c>
      <c r="H11" s="8">
        <v>38.549999999999997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21</v>
      </c>
      <c r="D13" s="8">
        <v>6.31</v>
      </c>
      <c r="E13" s="12">
        <v>15</v>
      </c>
      <c r="F13" s="8">
        <v>6.02</v>
      </c>
      <c r="G13" s="12">
        <v>6</v>
      </c>
      <c r="H13" s="8">
        <v>7.23</v>
      </c>
      <c r="I13" s="12">
        <v>0</v>
      </c>
    </row>
    <row r="14" spans="2:9" ht="15" customHeight="1" x14ac:dyDescent="0.2">
      <c r="B14" t="s">
        <v>50</v>
      </c>
      <c r="C14" s="12">
        <v>5</v>
      </c>
      <c r="D14" s="8">
        <v>1.5</v>
      </c>
      <c r="E14" s="12">
        <v>5</v>
      </c>
      <c r="F14" s="8">
        <v>2.0099999999999998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43</v>
      </c>
      <c r="D15" s="8">
        <v>12.91</v>
      </c>
      <c r="E15" s="12">
        <v>41</v>
      </c>
      <c r="F15" s="8">
        <v>16.47</v>
      </c>
      <c r="G15" s="12">
        <v>2</v>
      </c>
      <c r="H15" s="8">
        <v>2.41</v>
      </c>
      <c r="I15" s="12">
        <v>0</v>
      </c>
    </row>
    <row r="16" spans="2:9" ht="15" customHeight="1" x14ac:dyDescent="0.2">
      <c r="B16" t="s">
        <v>52</v>
      </c>
      <c r="C16" s="12">
        <v>58</v>
      </c>
      <c r="D16" s="8">
        <v>17.420000000000002</v>
      </c>
      <c r="E16" s="12">
        <v>55</v>
      </c>
      <c r="F16" s="8">
        <v>22.09</v>
      </c>
      <c r="G16" s="12">
        <v>3</v>
      </c>
      <c r="H16" s="8">
        <v>3.61</v>
      </c>
      <c r="I16" s="12">
        <v>0</v>
      </c>
    </row>
    <row r="17" spans="2:9" ht="15" customHeight="1" x14ac:dyDescent="0.2">
      <c r="B17" t="s">
        <v>53</v>
      </c>
      <c r="C17" s="12">
        <v>7</v>
      </c>
      <c r="D17" s="8">
        <v>2.1</v>
      </c>
      <c r="E17" s="12">
        <v>5</v>
      </c>
      <c r="F17" s="8">
        <v>2.0099999999999998</v>
      </c>
      <c r="G17" s="12">
        <v>1</v>
      </c>
      <c r="H17" s="8">
        <v>1.2</v>
      </c>
      <c r="I17" s="12">
        <v>0</v>
      </c>
    </row>
    <row r="18" spans="2:9" ht="15" customHeight="1" x14ac:dyDescent="0.2">
      <c r="B18" t="s">
        <v>54</v>
      </c>
      <c r="C18" s="12">
        <v>13</v>
      </c>
      <c r="D18" s="8">
        <v>3.9</v>
      </c>
      <c r="E18" s="12">
        <v>10</v>
      </c>
      <c r="F18" s="8">
        <v>4.0199999999999996</v>
      </c>
      <c r="G18" s="12">
        <v>3</v>
      </c>
      <c r="H18" s="8">
        <v>3.61</v>
      </c>
      <c r="I18" s="12">
        <v>0</v>
      </c>
    </row>
    <row r="19" spans="2:9" ht="15" customHeight="1" x14ac:dyDescent="0.2">
      <c r="B19" t="s">
        <v>55</v>
      </c>
      <c r="C19" s="12">
        <v>15</v>
      </c>
      <c r="D19" s="8">
        <v>4.5</v>
      </c>
      <c r="E19" s="12">
        <v>14</v>
      </c>
      <c r="F19" s="8">
        <v>5.62</v>
      </c>
      <c r="G19" s="12">
        <v>1</v>
      </c>
      <c r="H19" s="8">
        <v>1.2</v>
      </c>
      <c r="I19" s="12">
        <v>0</v>
      </c>
    </row>
    <row r="20" spans="2:9" ht="15" customHeight="1" x14ac:dyDescent="0.2">
      <c r="B20" s="9" t="s">
        <v>254</v>
      </c>
      <c r="C20" s="12">
        <f>SUM(LTBL_02381[総数／事業所数])</f>
        <v>333</v>
      </c>
      <c r="E20" s="12">
        <f>SUBTOTAL(109,LTBL_02381[個人／事業所数])</f>
        <v>249</v>
      </c>
      <c r="G20" s="12">
        <f>SUBTOTAL(109,LTBL_02381[法人／事業所数])</f>
        <v>83</v>
      </c>
      <c r="I20" s="12">
        <f>SUBTOTAL(109,LTBL_02381[法人以外の団体／事業所数])</f>
        <v>0</v>
      </c>
    </row>
    <row r="21" spans="2:9" ht="15" customHeight="1" x14ac:dyDescent="0.2">
      <c r="E21" s="11">
        <f>LTBL_02381[[#Totals],[個人／事業所数]]/LTBL_02381[[#Totals],[総数／事業所数]]</f>
        <v>0.74774774774774777</v>
      </c>
      <c r="G21" s="11">
        <f>LTBL_02381[[#Totals],[法人／事業所数]]/LTBL_02381[[#Totals],[総数／事業所数]]</f>
        <v>0.24924924924924924</v>
      </c>
      <c r="I21" s="11">
        <f>LTBL_02381[[#Totals],[法人以外の団体／事業所数]]/LTBL_02381[[#Totals],[総数／事業所数]]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55</v>
      </c>
      <c r="D24" s="8">
        <v>16.52</v>
      </c>
      <c r="E24" s="12">
        <v>52</v>
      </c>
      <c r="F24" s="8">
        <v>20.88</v>
      </c>
      <c r="G24" s="12">
        <v>3</v>
      </c>
      <c r="H24" s="8">
        <v>3.61</v>
      </c>
      <c r="I24" s="12">
        <v>0</v>
      </c>
    </row>
    <row r="25" spans="2:9" ht="15" customHeight="1" x14ac:dyDescent="0.2">
      <c r="B25" t="s">
        <v>77</v>
      </c>
      <c r="C25" s="12">
        <v>41</v>
      </c>
      <c r="D25" s="8">
        <v>12.31</v>
      </c>
      <c r="E25" s="12">
        <v>39</v>
      </c>
      <c r="F25" s="8">
        <v>15.66</v>
      </c>
      <c r="G25" s="12">
        <v>2</v>
      </c>
      <c r="H25" s="8">
        <v>2.41</v>
      </c>
      <c r="I25" s="12">
        <v>0</v>
      </c>
    </row>
    <row r="26" spans="2:9" ht="15" customHeight="1" x14ac:dyDescent="0.2">
      <c r="B26" t="s">
        <v>73</v>
      </c>
      <c r="C26" s="12">
        <v>32</v>
      </c>
      <c r="D26" s="8">
        <v>9.61</v>
      </c>
      <c r="E26" s="12">
        <v>19</v>
      </c>
      <c r="F26" s="8">
        <v>7.63</v>
      </c>
      <c r="G26" s="12">
        <v>13</v>
      </c>
      <c r="H26" s="8">
        <v>15.66</v>
      </c>
      <c r="I26" s="12">
        <v>0</v>
      </c>
    </row>
    <row r="27" spans="2:9" ht="15" customHeight="1" x14ac:dyDescent="0.2">
      <c r="B27" t="s">
        <v>71</v>
      </c>
      <c r="C27" s="12">
        <v>25</v>
      </c>
      <c r="D27" s="8">
        <v>7.51</v>
      </c>
      <c r="E27" s="12">
        <v>22</v>
      </c>
      <c r="F27" s="8">
        <v>8.84</v>
      </c>
      <c r="G27" s="12">
        <v>3</v>
      </c>
      <c r="H27" s="8">
        <v>3.61</v>
      </c>
      <c r="I27" s="12">
        <v>0</v>
      </c>
    </row>
    <row r="28" spans="2:9" ht="15" customHeight="1" x14ac:dyDescent="0.2">
      <c r="B28" t="s">
        <v>64</v>
      </c>
      <c r="C28" s="12">
        <v>19</v>
      </c>
      <c r="D28" s="8">
        <v>5.71</v>
      </c>
      <c r="E28" s="12">
        <v>9</v>
      </c>
      <c r="F28" s="8">
        <v>3.61</v>
      </c>
      <c r="G28" s="12">
        <v>10</v>
      </c>
      <c r="H28" s="8">
        <v>12.05</v>
      </c>
      <c r="I28" s="12">
        <v>0</v>
      </c>
    </row>
    <row r="29" spans="2:9" ht="15" customHeight="1" x14ac:dyDescent="0.2">
      <c r="B29" t="s">
        <v>65</v>
      </c>
      <c r="C29" s="12">
        <v>19</v>
      </c>
      <c r="D29" s="8">
        <v>5.71</v>
      </c>
      <c r="E29" s="12">
        <v>10</v>
      </c>
      <c r="F29" s="8">
        <v>4.0199999999999996</v>
      </c>
      <c r="G29" s="12">
        <v>9</v>
      </c>
      <c r="H29" s="8">
        <v>10.84</v>
      </c>
      <c r="I29" s="12">
        <v>0</v>
      </c>
    </row>
    <row r="30" spans="2:9" ht="15" customHeight="1" x14ac:dyDescent="0.2">
      <c r="B30" t="s">
        <v>74</v>
      </c>
      <c r="C30" s="12">
        <v>17</v>
      </c>
      <c r="D30" s="8">
        <v>5.1100000000000003</v>
      </c>
      <c r="E30" s="12">
        <v>15</v>
      </c>
      <c r="F30" s="8">
        <v>6.02</v>
      </c>
      <c r="G30" s="12">
        <v>2</v>
      </c>
      <c r="H30" s="8">
        <v>2.41</v>
      </c>
      <c r="I30" s="12">
        <v>0</v>
      </c>
    </row>
    <row r="31" spans="2:9" ht="15" customHeight="1" x14ac:dyDescent="0.2">
      <c r="B31" t="s">
        <v>83</v>
      </c>
      <c r="C31" s="12">
        <v>12</v>
      </c>
      <c r="D31" s="8">
        <v>3.6</v>
      </c>
      <c r="E31" s="12">
        <v>12</v>
      </c>
      <c r="F31" s="8">
        <v>4.82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70</v>
      </c>
      <c r="C32" s="12">
        <v>11</v>
      </c>
      <c r="D32" s="8">
        <v>3.3</v>
      </c>
      <c r="E32" s="12">
        <v>7</v>
      </c>
      <c r="F32" s="8">
        <v>2.81</v>
      </c>
      <c r="G32" s="12">
        <v>4</v>
      </c>
      <c r="H32" s="8">
        <v>4.82</v>
      </c>
      <c r="I32" s="12">
        <v>0</v>
      </c>
    </row>
    <row r="33" spans="2:9" ht="15" customHeight="1" x14ac:dyDescent="0.2">
      <c r="B33" t="s">
        <v>72</v>
      </c>
      <c r="C33" s="12">
        <v>11</v>
      </c>
      <c r="D33" s="8">
        <v>3.3</v>
      </c>
      <c r="E33" s="12">
        <v>11</v>
      </c>
      <c r="F33" s="8">
        <v>4.42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81</v>
      </c>
      <c r="C34" s="12">
        <v>10</v>
      </c>
      <c r="D34" s="8">
        <v>3</v>
      </c>
      <c r="E34" s="12">
        <v>10</v>
      </c>
      <c r="F34" s="8">
        <v>4.0199999999999996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66</v>
      </c>
      <c r="C35" s="12">
        <v>9</v>
      </c>
      <c r="D35" s="8">
        <v>2.7</v>
      </c>
      <c r="E35" s="12">
        <v>6</v>
      </c>
      <c r="F35" s="8">
        <v>2.41</v>
      </c>
      <c r="G35" s="12">
        <v>3</v>
      </c>
      <c r="H35" s="8">
        <v>3.61</v>
      </c>
      <c r="I35" s="12">
        <v>0</v>
      </c>
    </row>
    <row r="36" spans="2:9" ht="15" customHeight="1" x14ac:dyDescent="0.2">
      <c r="B36" t="s">
        <v>67</v>
      </c>
      <c r="C36" s="12">
        <v>9</v>
      </c>
      <c r="D36" s="8">
        <v>2.7</v>
      </c>
      <c r="E36" s="12">
        <v>3</v>
      </c>
      <c r="F36" s="8">
        <v>1.2</v>
      </c>
      <c r="G36" s="12">
        <v>6</v>
      </c>
      <c r="H36" s="8">
        <v>7.23</v>
      </c>
      <c r="I36" s="12">
        <v>0</v>
      </c>
    </row>
    <row r="37" spans="2:9" ht="15" customHeight="1" x14ac:dyDescent="0.2">
      <c r="B37" t="s">
        <v>80</v>
      </c>
      <c r="C37" s="12">
        <v>7</v>
      </c>
      <c r="D37" s="8">
        <v>2.1</v>
      </c>
      <c r="E37" s="12">
        <v>5</v>
      </c>
      <c r="F37" s="8">
        <v>2.0099999999999998</v>
      </c>
      <c r="G37" s="12">
        <v>1</v>
      </c>
      <c r="H37" s="8">
        <v>1.2</v>
      </c>
      <c r="I37" s="12">
        <v>0</v>
      </c>
    </row>
    <row r="38" spans="2:9" ht="15" customHeight="1" x14ac:dyDescent="0.2">
      <c r="B38" t="s">
        <v>95</v>
      </c>
      <c r="C38" s="12">
        <v>5</v>
      </c>
      <c r="D38" s="8">
        <v>1.5</v>
      </c>
      <c r="E38" s="12">
        <v>4</v>
      </c>
      <c r="F38" s="8">
        <v>1.61</v>
      </c>
      <c r="G38" s="12">
        <v>1</v>
      </c>
      <c r="H38" s="8">
        <v>1.2</v>
      </c>
      <c r="I38" s="12">
        <v>0</v>
      </c>
    </row>
    <row r="39" spans="2:9" ht="15" customHeight="1" x14ac:dyDescent="0.2">
      <c r="B39" t="s">
        <v>68</v>
      </c>
      <c r="C39" s="12">
        <v>4</v>
      </c>
      <c r="D39" s="8">
        <v>1.2</v>
      </c>
      <c r="E39" s="12">
        <v>1</v>
      </c>
      <c r="F39" s="8">
        <v>0.4</v>
      </c>
      <c r="G39" s="12">
        <v>3</v>
      </c>
      <c r="H39" s="8">
        <v>3.61</v>
      </c>
      <c r="I39" s="12">
        <v>0</v>
      </c>
    </row>
    <row r="40" spans="2:9" ht="15" customHeight="1" x14ac:dyDescent="0.2">
      <c r="B40" t="s">
        <v>88</v>
      </c>
      <c r="C40" s="12">
        <v>3</v>
      </c>
      <c r="D40" s="8">
        <v>0.9</v>
      </c>
      <c r="E40" s="12">
        <v>2</v>
      </c>
      <c r="F40" s="8">
        <v>0.8</v>
      </c>
      <c r="G40" s="12">
        <v>1</v>
      </c>
      <c r="H40" s="8">
        <v>1.2</v>
      </c>
      <c r="I40" s="12">
        <v>0</v>
      </c>
    </row>
    <row r="41" spans="2:9" ht="15" customHeight="1" x14ac:dyDescent="0.2">
      <c r="B41" t="s">
        <v>108</v>
      </c>
      <c r="C41" s="12">
        <v>3</v>
      </c>
      <c r="D41" s="8">
        <v>0.9</v>
      </c>
      <c r="E41" s="12">
        <v>2</v>
      </c>
      <c r="F41" s="8">
        <v>0.8</v>
      </c>
      <c r="G41" s="12">
        <v>1</v>
      </c>
      <c r="H41" s="8">
        <v>1.2</v>
      </c>
      <c r="I41" s="12">
        <v>0</v>
      </c>
    </row>
    <row r="42" spans="2:9" ht="15" customHeight="1" x14ac:dyDescent="0.2">
      <c r="B42" t="s">
        <v>104</v>
      </c>
      <c r="C42" s="12">
        <v>3</v>
      </c>
      <c r="D42" s="8">
        <v>0.9</v>
      </c>
      <c r="E42" s="12">
        <v>2</v>
      </c>
      <c r="F42" s="8">
        <v>0.8</v>
      </c>
      <c r="G42" s="12">
        <v>1</v>
      </c>
      <c r="H42" s="8">
        <v>1.2</v>
      </c>
      <c r="I42" s="12">
        <v>0</v>
      </c>
    </row>
    <row r="43" spans="2:9" ht="15" customHeight="1" x14ac:dyDescent="0.2">
      <c r="B43" t="s">
        <v>100</v>
      </c>
      <c r="C43" s="12">
        <v>3</v>
      </c>
      <c r="D43" s="8">
        <v>0.9</v>
      </c>
      <c r="E43" s="12">
        <v>0</v>
      </c>
      <c r="F43" s="8">
        <v>0</v>
      </c>
      <c r="G43" s="12">
        <v>3</v>
      </c>
      <c r="H43" s="8">
        <v>3.61</v>
      </c>
      <c r="I43" s="12">
        <v>0</v>
      </c>
    </row>
    <row r="44" spans="2:9" ht="15" customHeight="1" x14ac:dyDescent="0.2">
      <c r="B44" t="s">
        <v>75</v>
      </c>
      <c r="C44" s="12">
        <v>3</v>
      </c>
      <c r="D44" s="8">
        <v>0.9</v>
      </c>
      <c r="E44" s="12">
        <v>3</v>
      </c>
      <c r="F44" s="8">
        <v>1.2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82</v>
      </c>
      <c r="C45" s="12">
        <v>3</v>
      </c>
      <c r="D45" s="8">
        <v>0.9</v>
      </c>
      <c r="E45" s="12">
        <v>0</v>
      </c>
      <c r="F45" s="8">
        <v>0</v>
      </c>
      <c r="G45" s="12">
        <v>3</v>
      </c>
      <c r="H45" s="8">
        <v>3.61</v>
      </c>
      <c r="I45" s="12">
        <v>0</v>
      </c>
    </row>
    <row r="48" spans="2:9" ht="33" customHeight="1" x14ac:dyDescent="0.2">
      <c r="B48" t="s">
        <v>256</v>
      </c>
      <c r="C48" s="10" t="s">
        <v>57</v>
      </c>
      <c r="D48" s="10" t="s">
        <v>58</v>
      </c>
      <c r="E48" s="10" t="s">
        <v>59</v>
      </c>
      <c r="F48" s="10" t="s">
        <v>60</v>
      </c>
      <c r="G48" s="10" t="s">
        <v>61</v>
      </c>
      <c r="H48" s="10" t="s">
        <v>62</v>
      </c>
      <c r="I48" s="10" t="s">
        <v>63</v>
      </c>
    </row>
    <row r="49" spans="2:9" ht="15" customHeight="1" x14ac:dyDescent="0.2">
      <c r="B49" t="s">
        <v>136</v>
      </c>
      <c r="C49" s="12">
        <v>25</v>
      </c>
      <c r="D49" s="8">
        <v>7.51</v>
      </c>
      <c r="E49" s="12">
        <v>25</v>
      </c>
      <c r="F49" s="8">
        <v>10.039999999999999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22</v>
      </c>
      <c r="D50" s="8">
        <v>6.61</v>
      </c>
      <c r="E50" s="12">
        <v>22</v>
      </c>
      <c r="F50" s="8">
        <v>8.84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130</v>
      </c>
      <c r="C51" s="12">
        <v>16</v>
      </c>
      <c r="D51" s="8">
        <v>4.8</v>
      </c>
      <c r="E51" s="12">
        <v>15</v>
      </c>
      <c r="F51" s="8">
        <v>6.02</v>
      </c>
      <c r="G51" s="12">
        <v>1</v>
      </c>
      <c r="H51" s="8">
        <v>1.2</v>
      </c>
      <c r="I51" s="12">
        <v>0</v>
      </c>
    </row>
    <row r="52" spans="2:9" ht="15" customHeight="1" x14ac:dyDescent="0.2">
      <c r="B52" t="s">
        <v>134</v>
      </c>
      <c r="C52" s="12">
        <v>14</v>
      </c>
      <c r="D52" s="8">
        <v>4.2</v>
      </c>
      <c r="E52" s="12">
        <v>14</v>
      </c>
      <c r="F52" s="8">
        <v>5.62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140</v>
      </c>
      <c r="C53" s="12">
        <v>12</v>
      </c>
      <c r="D53" s="8">
        <v>3.6</v>
      </c>
      <c r="E53" s="12">
        <v>12</v>
      </c>
      <c r="F53" s="8">
        <v>4.82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124</v>
      </c>
      <c r="C54" s="12">
        <v>9</v>
      </c>
      <c r="D54" s="8">
        <v>2.7</v>
      </c>
      <c r="E54" s="12">
        <v>8</v>
      </c>
      <c r="F54" s="8">
        <v>3.21</v>
      </c>
      <c r="G54" s="12">
        <v>1</v>
      </c>
      <c r="H54" s="8">
        <v>1.2</v>
      </c>
      <c r="I54" s="12">
        <v>0</v>
      </c>
    </row>
    <row r="55" spans="2:9" ht="15" customHeight="1" x14ac:dyDescent="0.2">
      <c r="B55" t="s">
        <v>132</v>
      </c>
      <c r="C55" s="12">
        <v>9</v>
      </c>
      <c r="D55" s="8">
        <v>2.7</v>
      </c>
      <c r="E55" s="12">
        <v>9</v>
      </c>
      <c r="F55" s="8">
        <v>3.61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155</v>
      </c>
      <c r="C56" s="12">
        <v>8</v>
      </c>
      <c r="D56" s="8">
        <v>2.4</v>
      </c>
      <c r="E56" s="12">
        <v>3</v>
      </c>
      <c r="F56" s="8">
        <v>1.2</v>
      </c>
      <c r="G56" s="12">
        <v>5</v>
      </c>
      <c r="H56" s="8">
        <v>6.02</v>
      </c>
      <c r="I56" s="12">
        <v>0</v>
      </c>
    </row>
    <row r="57" spans="2:9" ht="15" customHeight="1" x14ac:dyDescent="0.2">
      <c r="B57" t="s">
        <v>129</v>
      </c>
      <c r="C57" s="12">
        <v>8</v>
      </c>
      <c r="D57" s="8">
        <v>2.4</v>
      </c>
      <c r="E57" s="12">
        <v>5</v>
      </c>
      <c r="F57" s="8">
        <v>2.0099999999999998</v>
      </c>
      <c r="G57" s="12">
        <v>3</v>
      </c>
      <c r="H57" s="8">
        <v>3.61</v>
      </c>
      <c r="I57" s="12">
        <v>0</v>
      </c>
    </row>
    <row r="58" spans="2:9" ht="15" customHeight="1" x14ac:dyDescent="0.2">
      <c r="B58" t="s">
        <v>133</v>
      </c>
      <c r="C58" s="12">
        <v>8</v>
      </c>
      <c r="D58" s="8">
        <v>2.4</v>
      </c>
      <c r="E58" s="12">
        <v>8</v>
      </c>
      <c r="F58" s="8">
        <v>3.21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135</v>
      </c>
      <c r="C59" s="12">
        <v>7</v>
      </c>
      <c r="D59" s="8">
        <v>2.1</v>
      </c>
      <c r="E59" s="12">
        <v>4</v>
      </c>
      <c r="F59" s="8">
        <v>1.61</v>
      </c>
      <c r="G59" s="12">
        <v>3</v>
      </c>
      <c r="H59" s="8">
        <v>3.61</v>
      </c>
      <c r="I59" s="12">
        <v>0</v>
      </c>
    </row>
    <row r="60" spans="2:9" ht="15" customHeight="1" x14ac:dyDescent="0.2">
      <c r="B60" t="s">
        <v>139</v>
      </c>
      <c r="C60" s="12">
        <v>7</v>
      </c>
      <c r="D60" s="8">
        <v>2.1</v>
      </c>
      <c r="E60" s="12">
        <v>7</v>
      </c>
      <c r="F60" s="8">
        <v>2.81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150</v>
      </c>
      <c r="C61" s="12">
        <v>6</v>
      </c>
      <c r="D61" s="8">
        <v>1.8</v>
      </c>
      <c r="E61" s="12">
        <v>3</v>
      </c>
      <c r="F61" s="8">
        <v>1.2</v>
      </c>
      <c r="G61" s="12">
        <v>3</v>
      </c>
      <c r="H61" s="8">
        <v>3.61</v>
      </c>
      <c r="I61" s="12">
        <v>0</v>
      </c>
    </row>
    <row r="62" spans="2:9" ht="15" customHeight="1" x14ac:dyDescent="0.2">
      <c r="B62" t="s">
        <v>125</v>
      </c>
      <c r="C62" s="12">
        <v>6</v>
      </c>
      <c r="D62" s="8">
        <v>1.8</v>
      </c>
      <c r="E62" s="12">
        <v>5</v>
      </c>
      <c r="F62" s="8">
        <v>2.0099999999999998</v>
      </c>
      <c r="G62" s="12">
        <v>1</v>
      </c>
      <c r="H62" s="8">
        <v>1.2</v>
      </c>
      <c r="I62" s="12">
        <v>0</v>
      </c>
    </row>
    <row r="63" spans="2:9" ht="15" customHeight="1" x14ac:dyDescent="0.2">
      <c r="B63" t="s">
        <v>128</v>
      </c>
      <c r="C63" s="12">
        <v>6</v>
      </c>
      <c r="D63" s="8">
        <v>1.8</v>
      </c>
      <c r="E63" s="12">
        <v>1</v>
      </c>
      <c r="F63" s="8">
        <v>0.4</v>
      </c>
      <c r="G63" s="12">
        <v>5</v>
      </c>
      <c r="H63" s="8">
        <v>6.02</v>
      </c>
      <c r="I63" s="12">
        <v>0</v>
      </c>
    </row>
    <row r="64" spans="2:9" ht="15" customHeight="1" x14ac:dyDescent="0.2">
      <c r="B64" t="s">
        <v>131</v>
      </c>
      <c r="C64" s="12">
        <v>6</v>
      </c>
      <c r="D64" s="8">
        <v>1.8</v>
      </c>
      <c r="E64" s="12">
        <v>5</v>
      </c>
      <c r="F64" s="8">
        <v>2.0099999999999998</v>
      </c>
      <c r="G64" s="12">
        <v>1</v>
      </c>
      <c r="H64" s="8">
        <v>1.2</v>
      </c>
      <c r="I64" s="12">
        <v>0</v>
      </c>
    </row>
    <row r="65" spans="2:9" ht="15" customHeight="1" x14ac:dyDescent="0.2">
      <c r="B65" t="s">
        <v>122</v>
      </c>
      <c r="C65" s="12">
        <v>5</v>
      </c>
      <c r="D65" s="8">
        <v>1.5</v>
      </c>
      <c r="E65" s="12">
        <v>4</v>
      </c>
      <c r="F65" s="8">
        <v>1.61</v>
      </c>
      <c r="G65" s="12">
        <v>1</v>
      </c>
      <c r="H65" s="8">
        <v>1.2</v>
      </c>
      <c r="I65" s="12">
        <v>0</v>
      </c>
    </row>
    <row r="66" spans="2:9" ht="15" customHeight="1" x14ac:dyDescent="0.2">
      <c r="B66" t="s">
        <v>126</v>
      </c>
      <c r="C66" s="12">
        <v>5</v>
      </c>
      <c r="D66" s="8">
        <v>1.5</v>
      </c>
      <c r="E66" s="12">
        <v>5</v>
      </c>
      <c r="F66" s="8">
        <v>2.0099999999999998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127</v>
      </c>
      <c r="C67" s="12">
        <v>5</v>
      </c>
      <c r="D67" s="8">
        <v>1.5</v>
      </c>
      <c r="E67" s="12">
        <v>4</v>
      </c>
      <c r="F67" s="8">
        <v>1.61</v>
      </c>
      <c r="G67" s="12">
        <v>1</v>
      </c>
      <c r="H67" s="8">
        <v>1.2</v>
      </c>
      <c r="I67" s="12">
        <v>0</v>
      </c>
    </row>
    <row r="68" spans="2:9" ht="15" customHeight="1" x14ac:dyDescent="0.2">
      <c r="B68" t="s">
        <v>157</v>
      </c>
      <c r="C68" s="12">
        <v>5</v>
      </c>
      <c r="D68" s="8">
        <v>1.5</v>
      </c>
      <c r="E68" s="12">
        <v>3</v>
      </c>
      <c r="F68" s="8">
        <v>1.2</v>
      </c>
      <c r="G68" s="12">
        <v>2</v>
      </c>
      <c r="H68" s="8">
        <v>2.41</v>
      </c>
      <c r="I68" s="12">
        <v>0</v>
      </c>
    </row>
    <row r="70" spans="2:9" ht="15" customHeight="1" x14ac:dyDescent="0.2">
      <c r="B70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54E7-0BBD-4963-8073-8EC21D64DF2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54</v>
      </c>
      <c r="D6" s="8">
        <v>21.09</v>
      </c>
      <c r="E6" s="12">
        <v>39</v>
      </c>
      <c r="F6" s="8">
        <v>19.5</v>
      </c>
      <c r="G6" s="12">
        <v>15</v>
      </c>
      <c r="H6" s="8">
        <v>27.78</v>
      </c>
      <c r="I6" s="12">
        <v>0</v>
      </c>
    </row>
    <row r="7" spans="2:9" ht="15" customHeight="1" x14ac:dyDescent="0.2">
      <c r="B7" t="s">
        <v>43</v>
      </c>
      <c r="C7" s="12">
        <v>16</v>
      </c>
      <c r="D7" s="8">
        <v>6.25</v>
      </c>
      <c r="E7" s="12">
        <v>9</v>
      </c>
      <c r="F7" s="8">
        <v>4.5</v>
      </c>
      <c r="G7" s="12">
        <v>7</v>
      </c>
      <c r="H7" s="8">
        <v>12.96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0.39</v>
      </c>
      <c r="E10" s="12">
        <v>0</v>
      </c>
      <c r="F10" s="8">
        <v>0</v>
      </c>
      <c r="G10" s="12">
        <v>1</v>
      </c>
      <c r="H10" s="8">
        <v>1.85</v>
      </c>
      <c r="I10" s="12">
        <v>0</v>
      </c>
    </row>
    <row r="11" spans="2:9" ht="15" customHeight="1" x14ac:dyDescent="0.2">
      <c r="B11" t="s">
        <v>47</v>
      </c>
      <c r="C11" s="12">
        <v>59</v>
      </c>
      <c r="D11" s="8">
        <v>23.05</v>
      </c>
      <c r="E11" s="12">
        <v>48</v>
      </c>
      <c r="F11" s="8">
        <v>24</v>
      </c>
      <c r="G11" s="12">
        <v>11</v>
      </c>
      <c r="H11" s="8">
        <v>20.37</v>
      </c>
      <c r="I11" s="12">
        <v>0</v>
      </c>
    </row>
    <row r="12" spans="2:9" ht="15" customHeight="1" x14ac:dyDescent="0.2">
      <c r="B12" t="s">
        <v>48</v>
      </c>
      <c r="C12" s="12">
        <v>2</v>
      </c>
      <c r="D12" s="8">
        <v>0.78</v>
      </c>
      <c r="E12" s="12">
        <v>1</v>
      </c>
      <c r="F12" s="8">
        <v>0.5</v>
      </c>
      <c r="G12" s="12">
        <v>1</v>
      </c>
      <c r="H12" s="8">
        <v>1.85</v>
      </c>
      <c r="I12" s="12">
        <v>0</v>
      </c>
    </row>
    <row r="13" spans="2:9" ht="15" customHeight="1" x14ac:dyDescent="0.2">
      <c r="B13" t="s">
        <v>49</v>
      </c>
      <c r="C13" s="12">
        <v>10</v>
      </c>
      <c r="D13" s="8">
        <v>3.91</v>
      </c>
      <c r="E13" s="12">
        <v>7</v>
      </c>
      <c r="F13" s="8">
        <v>3.5</v>
      </c>
      <c r="G13" s="12">
        <v>3</v>
      </c>
      <c r="H13" s="8">
        <v>5.56</v>
      </c>
      <c r="I13" s="12">
        <v>0</v>
      </c>
    </row>
    <row r="14" spans="2:9" ht="15" customHeight="1" x14ac:dyDescent="0.2">
      <c r="B14" t="s">
        <v>50</v>
      </c>
      <c r="C14" s="12">
        <v>9</v>
      </c>
      <c r="D14" s="8">
        <v>3.52</v>
      </c>
      <c r="E14" s="12">
        <v>8</v>
      </c>
      <c r="F14" s="8">
        <v>4</v>
      </c>
      <c r="G14" s="12">
        <v>1</v>
      </c>
      <c r="H14" s="8">
        <v>1.85</v>
      </c>
      <c r="I14" s="12">
        <v>0</v>
      </c>
    </row>
    <row r="15" spans="2:9" ht="15" customHeight="1" x14ac:dyDescent="0.2">
      <c r="B15" t="s">
        <v>51</v>
      </c>
      <c r="C15" s="12">
        <v>30</v>
      </c>
      <c r="D15" s="8">
        <v>11.72</v>
      </c>
      <c r="E15" s="12">
        <v>25</v>
      </c>
      <c r="F15" s="8">
        <v>12.5</v>
      </c>
      <c r="G15" s="12">
        <v>5</v>
      </c>
      <c r="H15" s="8">
        <v>9.26</v>
      </c>
      <c r="I15" s="12">
        <v>0</v>
      </c>
    </row>
    <row r="16" spans="2:9" ht="15" customHeight="1" x14ac:dyDescent="0.2">
      <c r="B16" t="s">
        <v>52</v>
      </c>
      <c r="C16" s="12">
        <v>49</v>
      </c>
      <c r="D16" s="8">
        <v>19.14</v>
      </c>
      <c r="E16" s="12">
        <v>43</v>
      </c>
      <c r="F16" s="8">
        <v>21.5</v>
      </c>
      <c r="G16" s="12">
        <v>6</v>
      </c>
      <c r="H16" s="8">
        <v>11.11</v>
      </c>
      <c r="I16" s="12">
        <v>0</v>
      </c>
    </row>
    <row r="17" spans="2:9" ht="15" customHeight="1" x14ac:dyDescent="0.2">
      <c r="B17" t="s">
        <v>53</v>
      </c>
      <c r="C17" s="12">
        <v>7</v>
      </c>
      <c r="D17" s="8">
        <v>2.73</v>
      </c>
      <c r="E17" s="12">
        <v>6</v>
      </c>
      <c r="F17" s="8">
        <v>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6</v>
      </c>
      <c r="D18" s="8">
        <v>2.34</v>
      </c>
      <c r="E18" s="12">
        <v>3</v>
      </c>
      <c r="F18" s="8">
        <v>1.5</v>
      </c>
      <c r="G18" s="12">
        <v>2</v>
      </c>
      <c r="H18" s="8">
        <v>3.7</v>
      </c>
      <c r="I18" s="12">
        <v>0</v>
      </c>
    </row>
    <row r="19" spans="2:9" ht="15" customHeight="1" x14ac:dyDescent="0.2">
      <c r="B19" t="s">
        <v>55</v>
      </c>
      <c r="C19" s="12">
        <v>13</v>
      </c>
      <c r="D19" s="8">
        <v>5.08</v>
      </c>
      <c r="E19" s="12">
        <v>11</v>
      </c>
      <c r="F19" s="8">
        <v>5.5</v>
      </c>
      <c r="G19" s="12">
        <v>2</v>
      </c>
      <c r="H19" s="8">
        <v>3.7</v>
      </c>
      <c r="I19" s="12">
        <v>0</v>
      </c>
    </row>
    <row r="20" spans="2:9" ht="15" customHeight="1" x14ac:dyDescent="0.2">
      <c r="B20" s="9" t="s">
        <v>254</v>
      </c>
      <c r="C20" s="12">
        <f>SUM(LTBL_02384[総数／事業所数])</f>
        <v>256</v>
      </c>
      <c r="E20" s="12">
        <f>SUBTOTAL(109,LTBL_02384[個人／事業所数])</f>
        <v>200</v>
      </c>
      <c r="G20" s="12">
        <f>SUBTOTAL(109,LTBL_02384[法人／事業所数])</f>
        <v>54</v>
      </c>
      <c r="I20" s="12">
        <f>SUBTOTAL(109,LTBL_02384[法人以外の団体／事業所数])</f>
        <v>0</v>
      </c>
    </row>
    <row r="21" spans="2:9" ht="15" customHeight="1" x14ac:dyDescent="0.2">
      <c r="E21" s="11">
        <f>LTBL_02384[[#Totals],[個人／事業所数]]/LTBL_02384[[#Totals],[総数／事業所数]]</f>
        <v>0.78125</v>
      </c>
      <c r="G21" s="11">
        <f>LTBL_02384[[#Totals],[法人／事業所数]]/LTBL_02384[[#Totals],[総数／事業所数]]</f>
        <v>0.2109375</v>
      </c>
      <c r="I21" s="11">
        <f>LTBL_02384[[#Totals],[法人以外の団体／事業所数]]/LTBL_02384[[#Totals],[総数／事業所数]]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43</v>
      </c>
      <c r="D24" s="8">
        <v>16.8</v>
      </c>
      <c r="E24" s="12">
        <v>40</v>
      </c>
      <c r="F24" s="8">
        <v>20</v>
      </c>
      <c r="G24" s="12">
        <v>3</v>
      </c>
      <c r="H24" s="8">
        <v>5.56</v>
      </c>
      <c r="I24" s="12">
        <v>0</v>
      </c>
    </row>
    <row r="25" spans="2:9" ht="15" customHeight="1" x14ac:dyDescent="0.2">
      <c r="B25" t="s">
        <v>77</v>
      </c>
      <c r="C25" s="12">
        <v>27</v>
      </c>
      <c r="D25" s="8">
        <v>10.55</v>
      </c>
      <c r="E25" s="12">
        <v>25</v>
      </c>
      <c r="F25" s="8">
        <v>12.5</v>
      </c>
      <c r="G25" s="12">
        <v>2</v>
      </c>
      <c r="H25" s="8">
        <v>3.7</v>
      </c>
      <c r="I25" s="12">
        <v>0</v>
      </c>
    </row>
    <row r="26" spans="2:9" ht="15" customHeight="1" x14ac:dyDescent="0.2">
      <c r="B26" t="s">
        <v>64</v>
      </c>
      <c r="C26" s="12">
        <v>21</v>
      </c>
      <c r="D26" s="8">
        <v>8.1999999999999993</v>
      </c>
      <c r="E26" s="12">
        <v>14</v>
      </c>
      <c r="F26" s="8">
        <v>7</v>
      </c>
      <c r="G26" s="12">
        <v>7</v>
      </c>
      <c r="H26" s="8">
        <v>12.96</v>
      </c>
      <c r="I26" s="12">
        <v>0</v>
      </c>
    </row>
    <row r="27" spans="2:9" ht="15" customHeight="1" x14ac:dyDescent="0.2">
      <c r="B27" t="s">
        <v>65</v>
      </c>
      <c r="C27" s="12">
        <v>20</v>
      </c>
      <c r="D27" s="8">
        <v>7.81</v>
      </c>
      <c r="E27" s="12">
        <v>17</v>
      </c>
      <c r="F27" s="8">
        <v>8.5</v>
      </c>
      <c r="G27" s="12">
        <v>3</v>
      </c>
      <c r="H27" s="8">
        <v>5.56</v>
      </c>
      <c r="I27" s="12">
        <v>0</v>
      </c>
    </row>
    <row r="28" spans="2:9" ht="15" customHeight="1" x14ac:dyDescent="0.2">
      <c r="B28" t="s">
        <v>73</v>
      </c>
      <c r="C28" s="12">
        <v>20</v>
      </c>
      <c r="D28" s="8">
        <v>7.81</v>
      </c>
      <c r="E28" s="12">
        <v>16</v>
      </c>
      <c r="F28" s="8">
        <v>8</v>
      </c>
      <c r="G28" s="12">
        <v>4</v>
      </c>
      <c r="H28" s="8">
        <v>7.41</v>
      </c>
      <c r="I28" s="12">
        <v>0</v>
      </c>
    </row>
    <row r="29" spans="2:9" ht="15" customHeight="1" x14ac:dyDescent="0.2">
      <c r="B29" t="s">
        <v>71</v>
      </c>
      <c r="C29" s="12">
        <v>19</v>
      </c>
      <c r="D29" s="8">
        <v>7.42</v>
      </c>
      <c r="E29" s="12">
        <v>17</v>
      </c>
      <c r="F29" s="8">
        <v>8.5</v>
      </c>
      <c r="G29" s="12">
        <v>2</v>
      </c>
      <c r="H29" s="8">
        <v>3.7</v>
      </c>
      <c r="I29" s="12">
        <v>0</v>
      </c>
    </row>
    <row r="30" spans="2:9" ht="15" customHeight="1" x14ac:dyDescent="0.2">
      <c r="B30" t="s">
        <v>66</v>
      </c>
      <c r="C30" s="12">
        <v>13</v>
      </c>
      <c r="D30" s="8">
        <v>5.08</v>
      </c>
      <c r="E30" s="12">
        <v>8</v>
      </c>
      <c r="F30" s="8">
        <v>4</v>
      </c>
      <c r="G30" s="12">
        <v>5</v>
      </c>
      <c r="H30" s="8">
        <v>9.26</v>
      </c>
      <c r="I30" s="12">
        <v>0</v>
      </c>
    </row>
    <row r="31" spans="2:9" ht="15" customHeight="1" x14ac:dyDescent="0.2">
      <c r="B31" t="s">
        <v>72</v>
      </c>
      <c r="C31" s="12">
        <v>9</v>
      </c>
      <c r="D31" s="8">
        <v>3.52</v>
      </c>
      <c r="E31" s="12">
        <v>8</v>
      </c>
      <c r="F31" s="8">
        <v>4</v>
      </c>
      <c r="G31" s="12">
        <v>1</v>
      </c>
      <c r="H31" s="8">
        <v>1.85</v>
      </c>
      <c r="I31" s="12">
        <v>0</v>
      </c>
    </row>
    <row r="32" spans="2:9" ht="15" customHeight="1" x14ac:dyDescent="0.2">
      <c r="B32" t="s">
        <v>74</v>
      </c>
      <c r="C32" s="12">
        <v>9</v>
      </c>
      <c r="D32" s="8">
        <v>3.52</v>
      </c>
      <c r="E32" s="12">
        <v>7</v>
      </c>
      <c r="F32" s="8">
        <v>3.5</v>
      </c>
      <c r="G32" s="12">
        <v>2</v>
      </c>
      <c r="H32" s="8">
        <v>3.7</v>
      </c>
      <c r="I32" s="12">
        <v>0</v>
      </c>
    </row>
    <row r="33" spans="2:9" ht="15" customHeight="1" x14ac:dyDescent="0.2">
      <c r="B33" t="s">
        <v>83</v>
      </c>
      <c r="C33" s="12">
        <v>9</v>
      </c>
      <c r="D33" s="8">
        <v>3.52</v>
      </c>
      <c r="E33" s="12">
        <v>8</v>
      </c>
      <c r="F33" s="8">
        <v>4</v>
      </c>
      <c r="G33" s="12">
        <v>1</v>
      </c>
      <c r="H33" s="8">
        <v>1.85</v>
      </c>
      <c r="I33" s="12">
        <v>0</v>
      </c>
    </row>
    <row r="34" spans="2:9" ht="15" customHeight="1" x14ac:dyDescent="0.2">
      <c r="B34" t="s">
        <v>80</v>
      </c>
      <c r="C34" s="12">
        <v>7</v>
      </c>
      <c r="D34" s="8">
        <v>2.73</v>
      </c>
      <c r="E34" s="12">
        <v>6</v>
      </c>
      <c r="F34" s="8">
        <v>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76</v>
      </c>
      <c r="C35" s="12">
        <v>6</v>
      </c>
      <c r="D35" s="8">
        <v>2.34</v>
      </c>
      <c r="E35" s="12">
        <v>5</v>
      </c>
      <c r="F35" s="8">
        <v>2.5</v>
      </c>
      <c r="G35" s="12">
        <v>1</v>
      </c>
      <c r="H35" s="8">
        <v>1.85</v>
      </c>
      <c r="I35" s="12">
        <v>0</v>
      </c>
    </row>
    <row r="36" spans="2:9" ht="15" customHeight="1" x14ac:dyDescent="0.2">
      <c r="B36" t="s">
        <v>70</v>
      </c>
      <c r="C36" s="12">
        <v>5</v>
      </c>
      <c r="D36" s="8">
        <v>1.95</v>
      </c>
      <c r="E36" s="12">
        <v>4</v>
      </c>
      <c r="F36" s="8">
        <v>2</v>
      </c>
      <c r="G36" s="12">
        <v>1</v>
      </c>
      <c r="H36" s="8">
        <v>1.85</v>
      </c>
      <c r="I36" s="12">
        <v>0</v>
      </c>
    </row>
    <row r="37" spans="2:9" ht="15" customHeight="1" x14ac:dyDescent="0.2">
      <c r="B37" t="s">
        <v>81</v>
      </c>
      <c r="C37" s="12">
        <v>5</v>
      </c>
      <c r="D37" s="8">
        <v>1.95</v>
      </c>
      <c r="E37" s="12">
        <v>3</v>
      </c>
      <c r="F37" s="8">
        <v>1.5</v>
      </c>
      <c r="G37" s="12">
        <v>2</v>
      </c>
      <c r="H37" s="8">
        <v>3.7</v>
      </c>
      <c r="I37" s="12">
        <v>0</v>
      </c>
    </row>
    <row r="38" spans="2:9" ht="15" customHeight="1" x14ac:dyDescent="0.2">
      <c r="B38" t="s">
        <v>79</v>
      </c>
      <c r="C38" s="12">
        <v>4</v>
      </c>
      <c r="D38" s="8">
        <v>1.56</v>
      </c>
      <c r="E38" s="12">
        <v>2</v>
      </c>
      <c r="F38" s="8">
        <v>1</v>
      </c>
      <c r="G38" s="12">
        <v>2</v>
      </c>
      <c r="H38" s="8">
        <v>3.7</v>
      </c>
      <c r="I38" s="12">
        <v>0</v>
      </c>
    </row>
    <row r="39" spans="2:9" ht="15" customHeight="1" x14ac:dyDescent="0.2">
      <c r="B39" t="s">
        <v>96</v>
      </c>
      <c r="C39" s="12">
        <v>4</v>
      </c>
      <c r="D39" s="8">
        <v>1.56</v>
      </c>
      <c r="E39" s="12">
        <v>3</v>
      </c>
      <c r="F39" s="8">
        <v>1.5</v>
      </c>
      <c r="G39" s="12">
        <v>1</v>
      </c>
      <c r="H39" s="8">
        <v>1.85</v>
      </c>
      <c r="I39" s="12">
        <v>0</v>
      </c>
    </row>
    <row r="40" spans="2:9" ht="15" customHeight="1" x14ac:dyDescent="0.2">
      <c r="B40" t="s">
        <v>114</v>
      </c>
      <c r="C40" s="12">
        <v>3</v>
      </c>
      <c r="D40" s="8">
        <v>1.17</v>
      </c>
      <c r="E40" s="12">
        <v>0</v>
      </c>
      <c r="F40" s="8">
        <v>0</v>
      </c>
      <c r="G40" s="12">
        <v>3</v>
      </c>
      <c r="H40" s="8">
        <v>5.56</v>
      </c>
      <c r="I40" s="12">
        <v>0</v>
      </c>
    </row>
    <row r="41" spans="2:9" ht="15" customHeight="1" x14ac:dyDescent="0.2">
      <c r="B41" t="s">
        <v>93</v>
      </c>
      <c r="C41" s="12">
        <v>3</v>
      </c>
      <c r="D41" s="8">
        <v>1.17</v>
      </c>
      <c r="E41" s="12">
        <v>3</v>
      </c>
      <c r="F41" s="8">
        <v>1.5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3</v>
      </c>
      <c r="D42" s="8">
        <v>1.17</v>
      </c>
      <c r="E42" s="12">
        <v>2</v>
      </c>
      <c r="F42" s="8">
        <v>1</v>
      </c>
      <c r="G42" s="12">
        <v>1</v>
      </c>
      <c r="H42" s="8">
        <v>1.85</v>
      </c>
      <c r="I42" s="12">
        <v>0</v>
      </c>
    </row>
    <row r="43" spans="2:9" ht="15" customHeight="1" x14ac:dyDescent="0.2">
      <c r="B43" t="s">
        <v>75</v>
      </c>
      <c r="C43" s="12">
        <v>3</v>
      </c>
      <c r="D43" s="8">
        <v>1.17</v>
      </c>
      <c r="E43" s="12">
        <v>3</v>
      </c>
      <c r="F43" s="8">
        <v>1.5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90</v>
      </c>
      <c r="C44" s="12">
        <v>3</v>
      </c>
      <c r="D44" s="8">
        <v>1.17</v>
      </c>
      <c r="E44" s="12">
        <v>0</v>
      </c>
      <c r="F44" s="8">
        <v>0</v>
      </c>
      <c r="G44" s="12">
        <v>3</v>
      </c>
      <c r="H44" s="8">
        <v>5.56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136</v>
      </c>
      <c r="C48" s="12">
        <v>19</v>
      </c>
      <c r="D48" s="8">
        <v>7.42</v>
      </c>
      <c r="E48" s="12">
        <v>19</v>
      </c>
      <c r="F48" s="8">
        <v>9.5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137</v>
      </c>
      <c r="C49" s="12">
        <v>19</v>
      </c>
      <c r="D49" s="8">
        <v>7.42</v>
      </c>
      <c r="E49" s="12">
        <v>17</v>
      </c>
      <c r="F49" s="8">
        <v>8.5</v>
      </c>
      <c r="G49" s="12">
        <v>2</v>
      </c>
      <c r="H49" s="8">
        <v>3.7</v>
      </c>
      <c r="I49" s="12">
        <v>0</v>
      </c>
    </row>
    <row r="50" spans="2:9" ht="15" customHeight="1" x14ac:dyDescent="0.2">
      <c r="B50" t="s">
        <v>122</v>
      </c>
      <c r="C50" s="12">
        <v>10</v>
      </c>
      <c r="D50" s="8">
        <v>3.91</v>
      </c>
      <c r="E50" s="12">
        <v>8</v>
      </c>
      <c r="F50" s="8">
        <v>4</v>
      </c>
      <c r="G50" s="12">
        <v>2</v>
      </c>
      <c r="H50" s="8">
        <v>3.7</v>
      </c>
      <c r="I50" s="12">
        <v>0</v>
      </c>
    </row>
    <row r="51" spans="2:9" ht="15" customHeight="1" x14ac:dyDescent="0.2">
      <c r="B51" t="s">
        <v>134</v>
      </c>
      <c r="C51" s="12">
        <v>10</v>
      </c>
      <c r="D51" s="8">
        <v>3.91</v>
      </c>
      <c r="E51" s="12">
        <v>10</v>
      </c>
      <c r="F51" s="8">
        <v>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140</v>
      </c>
      <c r="C52" s="12">
        <v>9</v>
      </c>
      <c r="D52" s="8">
        <v>3.52</v>
      </c>
      <c r="E52" s="12">
        <v>8</v>
      </c>
      <c r="F52" s="8">
        <v>4</v>
      </c>
      <c r="G52" s="12">
        <v>1</v>
      </c>
      <c r="H52" s="8">
        <v>1.85</v>
      </c>
      <c r="I52" s="12">
        <v>0</v>
      </c>
    </row>
    <row r="53" spans="2:9" ht="15" customHeight="1" x14ac:dyDescent="0.2">
      <c r="B53" t="s">
        <v>123</v>
      </c>
      <c r="C53" s="12">
        <v>7</v>
      </c>
      <c r="D53" s="8">
        <v>2.73</v>
      </c>
      <c r="E53" s="12">
        <v>6</v>
      </c>
      <c r="F53" s="8">
        <v>3</v>
      </c>
      <c r="G53" s="12">
        <v>1</v>
      </c>
      <c r="H53" s="8">
        <v>1.85</v>
      </c>
      <c r="I53" s="12">
        <v>0</v>
      </c>
    </row>
    <row r="54" spans="2:9" ht="15" customHeight="1" x14ac:dyDescent="0.2">
      <c r="B54" t="s">
        <v>124</v>
      </c>
      <c r="C54" s="12">
        <v>7</v>
      </c>
      <c r="D54" s="8">
        <v>2.73</v>
      </c>
      <c r="E54" s="12">
        <v>6</v>
      </c>
      <c r="F54" s="8">
        <v>3</v>
      </c>
      <c r="G54" s="12">
        <v>1</v>
      </c>
      <c r="H54" s="8">
        <v>1.85</v>
      </c>
      <c r="I54" s="12">
        <v>0</v>
      </c>
    </row>
    <row r="55" spans="2:9" ht="15" customHeight="1" x14ac:dyDescent="0.2">
      <c r="B55" t="s">
        <v>128</v>
      </c>
      <c r="C55" s="12">
        <v>7</v>
      </c>
      <c r="D55" s="8">
        <v>2.73</v>
      </c>
      <c r="E55" s="12">
        <v>7</v>
      </c>
      <c r="F55" s="8">
        <v>3.5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130</v>
      </c>
      <c r="C56" s="12">
        <v>7</v>
      </c>
      <c r="D56" s="8">
        <v>2.73</v>
      </c>
      <c r="E56" s="12">
        <v>7</v>
      </c>
      <c r="F56" s="8">
        <v>3.5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121</v>
      </c>
      <c r="C57" s="12">
        <v>6</v>
      </c>
      <c r="D57" s="8">
        <v>2.34</v>
      </c>
      <c r="E57" s="12">
        <v>2</v>
      </c>
      <c r="F57" s="8">
        <v>1</v>
      </c>
      <c r="G57" s="12">
        <v>4</v>
      </c>
      <c r="H57" s="8">
        <v>7.41</v>
      </c>
      <c r="I57" s="12">
        <v>0</v>
      </c>
    </row>
    <row r="58" spans="2:9" ht="15" customHeight="1" x14ac:dyDescent="0.2">
      <c r="B58" t="s">
        <v>149</v>
      </c>
      <c r="C58" s="12">
        <v>6</v>
      </c>
      <c r="D58" s="8">
        <v>2.34</v>
      </c>
      <c r="E58" s="12">
        <v>5</v>
      </c>
      <c r="F58" s="8">
        <v>2.5</v>
      </c>
      <c r="G58" s="12">
        <v>1</v>
      </c>
      <c r="H58" s="8">
        <v>1.85</v>
      </c>
      <c r="I58" s="12">
        <v>0</v>
      </c>
    </row>
    <row r="59" spans="2:9" ht="15" customHeight="1" x14ac:dyDescent="0.2">
      <c r="B59" t="s">
        <v>126</v>
      </c>
      <c r="C59" s="12">
        <v>6</v>
      </c>
      <c r="D59" s="8">
        <v>2.34</v>
      </c>
      <c r="E59" s="12">
        <v>5</v>
      </c>
      <c r="F59" s="8">
        <v>2.5</v>
      </c>
      <c r="G59" s="12">
        <v>1</v>
      </c>
      <c r="H59" s="8">
        <v>1.85</v>
      </c>
      <c r="I59" s="12">
        <v>0</v>
      </c>
    </row>
    <row r="60" spans="2:9" ht="15" customHeight="1" x14ac:dyDescent="0.2">
      <c r="B60" t="s">
        <v>157</v>
      </c>
      <c r="C60" s="12">
        <v>6</v>
      </c>
      <c r="D60" s="8">
        <v>2.34</v>
      </c>
      <c r="E60" s="12">
        <v>5</v>
      </c>
      <c r="F60" s="8">
        <v>2.5</v>
      </c>
      <c r="G60" s="12">
        <v>1</v>
      </c>
      <c r="H60" s="8">
        <v>1.85</v>
      </c>
      <c r="I60" s="12">
        <v>0</v>
      </c>
    </row>
    <row r="61" spans="2:9" ht="15" customHeight="1" x14ac:dyDescent="0.2">
      <c r="B61" t="s">
        <v>145</v>
      </c>
      <c r="C61" s="12">
        <v>6</v>
      </c>
      <c r="D61" s="8">
        <v>2.34</v>
      </c>
      <c r="E61" s="12">
        <v>6</v>
      </c>
      <c r="F61" s="8">
        <v>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135</v>
      </c>
      <c r="C62" s="12">
        <v>5</v>
      </c>
      <c r="D62" s="8">
        <v>1.95</v>
      </c>
      <c r="E62" s="12">
        <v>4</v>
      </c>
      <c r="F62" s="8">
        <v>2</v>
      </c>
      <c r="G62" s="12">
        <v>1</v>
      </c>
      <c r="H62" s="8">
        <v>1.85</v>
      </c>
      <c r="I62" s="12">
        <v>0</v>
      </c>
    </row>
    <row r="63" spans="2:9" ht="15" customHeight="1" x14ac:dyDescent="0.2">
      <c r="B63" t="s">
        <v>150</v>
      </c>
      <c r="C63" s="12">
        <v>4</v>
      </c>
      <c r="D63" s="8">
        <v>1.56</v>
      </c>
      <c r="E63" s="12">
        <v>4</v>
      </c>
      <c r="F63" s="8">
        <v>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169</v>
      </c>
      <c r="C64" s="12">
        <v>4</v>
      </c>
      <c r="D64" s="8">
        <v>1.56</v>
      </c>
      <c r="E64" s="12">
        <v>4</v>
      </c>
      <c r="F64" s="8">
        <v>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215</v>
      </c>
      <c r="C65" s="12">
        <v>4</v>
      </c>
      <c r="D65" s="8">
        <v>1.56</v>
      </c>
      <c r="E65" s="12">
        <v>1</v>
      </c>
      <c r="F65" s="8">
        <v>0.5</v>
      </c>
      <c r="G65" s="12">
        <v>3</v>
      </c>
      <c r="H65" s="8">
        <v>5.56</v>
      </c>
      <c r="I65" s="12">
        <v>0</v>
      </c>
    </row>
    <row r="66" spans="2:9" ht="15" customHeight="1" x14ac:dyDescent="0.2">
      <c r="B66" t="s">
        <v>131</v>
      </c>
      <c r="C66" s="12">
        <v>4</v>
      </c>
      <c r="D66" s="8">
        <v>1.56</v>
      </c>
      <c r="E66" s="12">
        <v>4</v>
      </c>
      <c r="F66" s="8">
        <v>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132</v>
      </c>
      <c r="C67" s="12">
        <v>4</v>
      </c>
      <c r="D67" s="8">
        <v>1.56</v>
      </c>
      <c r="E67" s="12">
        <v>3</v>
      </c>
      <c r="F67" s="8">
        <v>1.5</v>
      </c>
      <c r="G67" s="12">
        <v>1</v>
      </c>
      <c r="H67" s="8">
        <v>1.85</v>
      </c>
      <c r="I67" s="12">
        <v>0</v>
      </c>
    </row>
    <row r="68" spans="2:9" ht="15" customHeight="1" x14ac:dyDescent="0.2">
      <c r="B68" t="s">
        <v>139</v>
      </c>
      <c r="C68" s="12">
        <v>4</v>
      </c>
      <c r="D68" s="8">
        <v>1.56</v>
      </c>
      <c r="E68" s="12">
        <v>3</v>
      </c>
      <c r="F68" s="8">
        <v>1.5</v>
      </c>
      <c r="G68" s="12">
        <v>1</v>
      </c>
      <c r="H68" s="8">
        <v>1.85</v>
      </c>
      <c r="I68" s="12">
        <v>0</v>
      </c>
    </row>
    <row r="70" spans="2:9" ht="15" customHeight="1" x14ac:dyDescent="0.2">
      <c r="B70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8C93-54E7-4F63-9BB0-E9060E24253A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59</v>
      </c>
      <c r="D6" s="8">
        <v>21.07</v>
      </c>
      <c r="E6" s="12">
        <v>31</v>
      </c>
      <c r="F6" s="8">
        <v>16.489999999999998</v>
      </c>
      <c r="G6" s="12">
        <v>28</v>
      </c>
      <c r="H6" s="8">
        <v>34.15</v>
      </c>
      <c r="I6" s="12">
        <v>0</v>
      </c>
    </row>
    <row r="7" spans="2:9" ht="15" customHeight="1" x14ac:dyDescent="0.2">
      <c r="B7" t="s">
        <v>43</v>
      </c>
      <c r="C7" s="12">
        <v>21</v>
      </c>
      <c r="D7" s="8">
        <v>7.5</v>
      </c>
      <c r="E7" s="12">
        <v>10</v>
      </c>
      <c r="F7" s="8">
        <v>5.32</v>
      </c>
      <c r="G7" s="12">
        <v>11</v>
      </c>
      <c r="H7" s="8">
        <v>13.41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0.36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7</v>
      </c>
      <c r="D10" s="8">
        <v>2.5</v>
      </c>
      <c r="E10" s="12">
        <v>1</v>
      </c>
      <c r="F10" s="8">
        <v>0.53</v>
      </c>
      <c r="G10" s="12">
        <v>6</v>
      </c>
      <c r="H10" s="8">
        <v>7.32</v>
      </c>
      <c r="I10" s="12">
        <v>0</v>
      </c>
    </row>
    <row r="11" spans="2:9" ht="15" customHeight="1" x14ac:dyDescent="0.2">
      <c r="B11" t="s">
        <v>47</v>
      </c>
      <c r="C11" s="12">
        <v>69</v>
      </c>
      <c r="D11" s="8">
        <v>24.64</v>
      </c>
      <c r="E11" s="12">
        <v>46</v>
      </c>
      <c r="F11" s="8">
        <v>24.47</v>
      </c>
      <c r="G11" s="12">
        <v>22</v>
      </c>
      <c r="H11" s="8">
        <v>26.83</v>
      </c>
      <c r="I11" s="12">
        <v>1</v>
      </c>
    </row>
    <row r="12" spans="2:9" ht="15" customHeight="1" x14ac:dyDescent="0.2">
      <c r="B12" t="s">
        <v>48</v>
      </c>
      <c r="C12" s="12">
        <v>2</v>
      </c>
      <c r="D12" s="8">
        <v>0.71</v>
      </c>
      <c r="E12" s="12">
        <v>0</v>
      </c>
      <c r="F12" s="8">
        <v>0</v>
      </c>
      <c r="G12" s="12">
        <v>2</v>
      </c>
      <c r="H12" s="8">
        <v>2.44</v>
      </c>
      <c r="I12" s="12">
        <v>0</v>
      </c>
    </row>
    <row r="13" spans="2:9" ht="15" customHeight="1" x14ac:dyDescent="0.2">
      <c r="B13" t="s">
        <v>49</v>
      </c>
      <c r="C13" s="12">
        <v>5</v>
      </c>
      <c r="D13" s="8">
        <v>1.79</v>
      </c>
      <c r="E13" s="12">
        <v>4</v>
      </c>
      <c r="F13" s="8">
        <v>2.13</v>
      </c>
      <c r="G13" s="12">
        <v>1</v>
      </c>
      <c r="H13" s="8">
        <v>1.22</v>
      </c>
      <c r="I13" s="12">
        <v>0</v>
      </c>
    </row>
    <row r="14" spans="2:9" ht="15" customHeight="1" x14ac:dyDescent="0.2">
      <c r="B14" t="s">
        <v>50</v>
      </c>
      <c r="C14" s="12">
        <v>2</v>
      </c>
      <c r="D14" s="8">
        <v>0.71</v>
      </c>
      <c r="E14" s="12">
        <v>2</v>
      </c>
      <c r="F14" s="8">
        <v>1.06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32</v>
      </c>
      <c r="D15" s="8">
        <v>11.43</v>
      </c>
      <c r="E15" s="12">
        <v>28</v>
      </c>
      <c r="F15" s="8">
        <v>14.89</v>
      </c>
      <c r="G15" s="12">
        <v>3</v>
      </c>
      <c r="H15" s="8">
        <v>3.66</v>
      </c>
      <c r="I15" s="12">
        <v>0</v>
      </c>
    </row>
    <row r="16" spans="2:9" ht="15" customHeight="1" x14ac:dyDescent="0.2">
      <c r="B16" t="s">
        <v>52</v>
      </c>
      <c r="C16" s="12">
        <v>49</v>
      </c>
      <c r="D16" s="8">
        <v>17.5</v>
      </c>
      <c r="E16" s="12">
        <v>46</v>
      </c>
      <c r="F16" s="8">
        <v>24.47</v>
      </c>
      <c r="G16" s="12">
        <v>2</v>
      </c>
      <c r="H16" s="8">
        <v>2.44</v>
      </c>
      <c r="I16" s="12">
        <v>0</v>
      </c>
    </row>
    <row r="17" spans="2:9" ht="15" customHeight="1" x14ac:dyDescent="0.2">
      <c r="B17" t="s">
        <v>53</v>
      </c>
      <c r="C17" s="12">
        <v>8</v>
      </c>
      <c r="D17" s="8">
        <v>2.86</v>
      </c>
      <c r="E17" s="12">
        <v>4</v>
      </c>
      <c r="F17" s="8">
        <v>2.13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54</v>
      </c>
      <c r="C18" s="12">
        <v>5</v>
      </c>
      <c r="D18" s="8">
        <v>1.79</v>
      </c>
      <c r="E18" s="12">
        <v>4</v>
      </c>
      <c r="F18" s="8">
        <v>2.13</v>
      </c>
      <c r="G18" s="12">
        <v>1</v>
      </c>
      <c r="H18" s="8">
        <v>1.22</v>
      </c>
      <c r="I18" s="12">
        <v>0</v>
      </c>
    </row>
    <row r="19" spans="2:9" ht="15" customHeight="1" x14ac:dyDescent="0.2">
      <c r="B19" t="s">
        <v>55</v>
      </c>
      <c r="C19" s="12">
        <v>20</v>
      </c>
      <c r="D19" s="8">
        <v>7.14</v>
      </c>
      <c r="E19" s="12">
        <v>12</v>
      </c>
      <c r="F19" s="8">
        <v>6.38</v>
      </c>
      <c r="G19" s="12">
        <v>6</v>
      </c>
      <c r="H19" s="8">
        <v>7.32</v>
      </c>
      <c r="I19" s="12">
        <v>1</v>
      </c>
    </row>
    <row r="20" spans="2:9" ht="15" customHeight="1" x14ac:dyDescent="0.2">
      <c r="B20" s="9" t="s">
        <v>254</v>
      </c>
      <c r="C20" s="12">
        <f>SUM(LTBL_02387[総数／事業所数])</f>
        <v>280</v>
      </c>
      <c r="E20" s="12">
        <f>SUBTOTAL(109,LTBL_02387[個人／事業所数])</f>
        <v>188</v>
      </c>
      <c r="G20" s="12">
        <f>SUBTOTAL(109,LTBL_02387[法人／事業所数])</f>
        <v>82</v>
      </c>
      <c r="I20" s="12">
        <f>SUBTOTAL(109,LTBL_02387[法人以外の団体／事業所数])</f>
        <v>3</v>
      </c>
    </row>
    <row r="21" spans="2:9" ht="15" customHeight="1" x14ac:dyDescent="0.2">
      <c r="E21" s="11">
        <f>LTBL_02387[[#Totals],[個人／事業所数]]/LTBL_02387[[#Totals],[総数／事業所数]]</f>
        <v>0.67142857142857137</v>
      </c>
      <c r="G21" s="11">
        <f>LTBL_02387[[#Totals],[法人／事業所数]]/LTBL_02387[[#Totals],[総数／事業所数]]</f>
        <v>0.29285714285714287</v>
      </c>
      <c r="I21" s="11">
        <f>LTBL_02387[[#Totals],[法人以外の団体／事業所数]]/LTBL_02387[[#Totals],[総数／事業所数]]</f>
        <v>1.0714285714285714E-2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46</v>
      </c>
      <c r="D24" s="8">
        <v>16.43</v>
      </c>
      <c r="E24" s="12">
        <v>46</v>
      </c>
      <c r="F24" s="8">
        <v>24.47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64</v>
      </c>
      <c r="C25" s="12">
        <v>29</v>
      </c>
      <c r="D25" s="8">
        <v>10.36</v>
      </c>
      <c r="E25" s="12">
        <v>13</v>
      </c>
      <c r="F25" s="8">
        <v>6.91</v>
      </c>
      <c r="G25" s="12">
        <v>16</v>
      </c>
      <c r="H25" s="8">
        <v>19.510000000000002</v>
      </c>
      <c r="I25" s="12">
        <v>0</v>
      </c>
    </row>
    <row r="26" spans="2:9" ht="15" customHeight="1" x14ac:dyDescent="0.2">
      <c r="B26" t="s">
        <v>65</v>
      </c>
      <c r="C26" s="12">
        <v>25</v>
      </c>
      <c r="D26" s="8">
        <v>8.93</v>
      </c>
      <c r="E26" s="12">
        <v>16</v>
      </c>
      <c r="F26" s="8">
        <v>8.51</v>
      </c>
      <c r="G26" s="12">
        <v>9</v>
      </c>
      <c r="H26" s="8">
        <v>10.98</v>
      </c>
      <c r="I26" s="12">
        <v>0</v>
      </c>
    </row>
    <row r="27" spans="2:9" ht="15" customHeight="1" x14ac:dyDescent="0.2">
      <c r="B27" t="s">
        <v>77</v>
      </c>
      <c r="C27" s="12">
        <v>23</v>
      </c>
      <c r="D27" s="8">
        <v>8.2100000000000009</v>
      </c>
      <c r="E27" s="12">
        <v>22</v>
      </c>
      <c r="F27" s="8">
        <v>11.7</v>
      </c>
      <c r="G27" s="12">
        <v>1</v>
      </c>
      <c r="H27" s="8">
        <v>1.22</v>
      </c>
      <c r="I27" s="12">
        <v>0</v>
      </c>
    </row>
    <row r="28" spans="2:9" ht="15" customHeight="1" x14ac:dyDescent="0.2">
      <c r="B28" t="s">
        <v>71</v>
      </c>
      <c r="C28" s="12">
        <v>22</v>
      </c>
      <c r="D28" s="8">
        <v>7.86</v>
      </c>
      <c r="E28" s="12">
        <v>18</v>
      </c>
      <c r="F28" s="8">
        <v>9.57</v>
      </c>
      <c r="G28" s="12">
        <v>3</v>
      </c>
      <c r="H28" s="8">
        <v>3.66</v>
      </c>
      <c r="I28" s="12">
        <v>1</v>
      </c>
    </row>
    <row r="29" spans="2:9" ht="15" customHeight="1" x14ac:dyDescent="0.2">
      <c r="B29" t="s">
        <v>73</v>
      </c>
      <c r="C29" s="12">
        <v>20</v>
      </c>
      <c r="D29" s="8">
        <v>7.14</v>
      </c>
      <c r="E29" s="12">
        <v>12</v>
      </c>
      <c r="F29" s="8">
        <v>6.38</v>
      </c>
      <c r="G29" s="12">
        <v>8</v>
      </c>
      <c r="H29" s="8">
        <v>9.76</v>
      </c>
      <c r="I29" s="12">
        <v>0</v>
      </c>
    </row>
    <row r="30" spans="2:9" ht="15" customHeight="1" x14ac:dyDescent="0.2">
      <c r="B30" t="s">
        <v>83</v>
      </c>
      <c r="C30" s="12">
        <v>12</v>
      </c>
      <c r="D30" s="8">
        <v>4.29</v>
      </c>
      <c r="E30" s="12">
        <v>9</v>
      </c>
      <c r="F30" s="8">
        <v>4.79</v>
      </c>
      <c r="G30" s="12">
        <v>3</v>
      </c>
      <c r="H30" s="8">
        <v>3.66</v>
      </c>
      <c r="I30" s="12">
        <v>0</v>
      </c>
    </row>
    <row r="31" spans="2:9" ht="15" customHeight="1" x14ac:dyDescent="0.2">
      <c r="B31" t="s">
        <v>80</v>
      </c>
      <c r="C31" s="12">
        <v>8</v>
      </c>
      <c r="D31" s="8">
        <v>2.86</v>
      </c>
      <c r="E31" s="12">
        <v>4</v>
      </c>
      <c r="F31" s="8">
        <v>2.13</v>
      </c>
      <c r="G31" s="12">
        <v>0</v>
      </c>
      <c r="H31" s="8">
        <v>0</v>
      </c>
      <c r="I31" s="12">
        <v>1</v>
      </c>
    </row>
    <row r="32" spans="2:9" ht="15" customHeight="1" x14ac:dyDescent="0.2">
      <c r="B32" t="s">
        <v>72</v>
      </c>
      <c r="C32" s="12">
        <v>7</v>
      </c>
      <c r="D32" s="8">
        <v>2.5</v>
      </c>
      <c r="E32" s="12">
        <v>5</v>
      </c>
      <c r="F32" s="8">
        <v>2.66</v>
      </c>
      <c r="G32" s="12">
        <v>2</v>
      </c>
      <c r="H32" s="8">
        <v>2.44</v>
      </c>
      <c r="I32" s="12">
        <v>0</v>
      </c>
    </row>
    <row r="33" spans="2:9" ht="15" customHeight="1" x14ac:dyDescent="0.2">
      <c r="B33" t="s">
        <v>86</v>
      </c>
      <c r="C33" s="12">
        <v>7</v>
      </c>
      <c r="D33" s="8">
        <v>2.5</v>
      </c>
      <c r="E33" s="12">
        <v>5</v>
      </c>
      <c r="F33" s="8">
        <v>2.66</v>
      </c>
      <c r="G33" s="12">
        <v>2</v>
      </c>
      <c r="H33" s="8">
        <v>2.44</v>
      </c>
      <c r="I33" s="12">
        <v>0</v>
      </c>
    </row>
    <row r="34" spans="2:9" ht="15" customHeight="1" x14ac:dyDescent="0.2">
      <c r="B34" t="s">
        <v>67</v>
      </c>
      <c r="C34" s="12">
        <v>6</v>
      </c>
      <c r="D34" s="8">
        <v>2.14</v>
      </c>
      <c r="E34" s="12">
        <v>2</v>
      </c>
      <c r="F34" s="8">
        <v>1.06</v>
      </c>
      <c r="G34" s="12">
        <v>4</v>
      </c>
      <c r="H34" s="8">
        <v>4.88</v>
      </c>
      <c r="I34" s="12">
        <v>0</v>
      </c>
    </row>
    <row r="35" spans="2:9" ht="15" customHeight="1" x14ac:dyDescent="0.2">
      <c r="B35" t="s">
        <v>70</v>
      </c>
      <c r="C35" s="12">
        <v>6</v>
      </c>
      <c r="D35" s="8">
        <v>2.14</v>
      </c>
      <c r="E35" s="12">
        <v>5</v>
      </c>
      <c r="F35" s="8">
        <v>2.66</v>
      </c>
      <c r="G35" s="12">
        <v>1</v>
      </c>
      <c r="H35" s="8">
        <v>1.22</v>
      </c>
      <c r="I35" s="12">
        <v>0</v>
      </c>
    </row>
    <row r="36" spans="2:9" ht="15" customHeight="1" x14ac:dyDescent="0.2">
      <c r="B36" t="s">
        <v>66</v>
      </c>
      <c r="C36" s="12">
        <v>5</v>
      </c>
      <c r="D36" s="8">
        <v>1.79</v>
      </c>
      <c r="E36" s="12">
        <v>2</v>
      </c>
      <c r="F36" s="8">
        <v>1.06</v>
      </c>
      <c r="G36" s="12">
        <v>3</v>
      </c>
      <c r="H36" s="8">
        <v>3.66</v>
      </c>
      <c r="I36" s="12">
        <v>0</v>
      </c>
    </row>
    <row r="37" spans="2:9" ht="15" customHeight="1" x14ac:dyDescent="0.2">
      <c r="B37" t="s">
        <v>115</v>
      </c>
      <c r="C37" s="12">
        <v>5</v>
      </c>
      <c r="D37" s="8">
        <v>1.79</v>
      </c>
      <c r="E37" s="12">
        <v>1</v>
      </c>
      <c r="F37" s="8">
        <v>0.53</v>
      </c>
      <c r="G37" s="12">
        <v>4</v>
      </c>
      <c r="H37" s="8">
        <v>4.88</v>
      </c>
      <c r="I37" s="12">
        <v>0</v>
      </c>
    </row>
    <row r="38" spans="2:9" ht="15" customHeight="1" x14ac:dyDescent="0.2">
      <c r="B38" t="s">
        <v>88</v>
      </c>
      <c r="C38" s="12">
        <v>4</v>
      </c>
      <c r="D38" s="8">
        <v>1.43</v>
      </c>
      <c r="E38" s="12">
        <v>1</v>
      </c>
      <c r="F38" s="8">
        <v>0.53</v>
      </c>
      <c r="G38" s="12">
        <v>3</v>
      </c>
      <c r="H38" s="8">
        <v>3.66</v>
      </c>
      <c r="I38" s="12">
        <v>0</v>
      </c>
    </row>
    <row r="39" spans="2:9" ht="15" customHeight="1" x14ac:dyDescent="0.2">
      <c r="B39" t="s">
        <v>97</v>
      </c>
      <c r="C39" s="12">
        <v>4</v>
      </c>
      <c r="D39" s="8">
        <v>1.43</v>
      </c>
      <c r="E39" s="12">
        <v>4</v>
      </c>
      <c r="F39" s="8">
        <v>2.13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69</v>
      </c>
      <c r="C40" s="12">
        <v>4</v>
      </c>
      <c r="D40" s="8">
        <v>1.43</v>
      </c>
      <c r="E40" s="12">
        <v>1</v>
      </c>
      <c r="F40" s="8">
        <v>0.53</v>
      </c>
      <c r="G40" s="12">
        <v>3</v>
      </c>
      <c r="H40" s="8">
        <v>3.66</v>
      </c>
      <c r="I40" s="12">
        <v>0</v>
      </c>
    </row>
    <row r="41" spans="2:9" ht="15" customHeight="1" x14ac:dyDescent="0.2">
      <c r="B41" t="s">
        <v>74</v>
      </c>
      <c r="C41" s="12">
        <v>4</v>
      </c>
      <c r="D41" s="8">
        <v>1.43</v>
      </c>
      <c r="E41" s="12">
        <v>4</v>
      </c>
      <c r="F41" s="8">
        <v>2.13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81</v>
      </c>
      <c r="C42" s="12">
        <v>4</v>
      </c>
      <c r="D42" s="8">
        <v>1.43</v>
      </c>
      <c r="E42" s="12">
        <v>4</v>
      </c>
      <c r="F42" s="8">
        <v>2.13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96</v>
      </c>
      <c r="C43" s="12">
        <v>4</v>
      </c>
      <c r="D43" s="8">
        <v>1.43</v>
      </c>
      <c r="E43" s="12">
        <v>3</v>
      </c>
      <c r="F43" s="8">
        <v>1.6</v>
      </c>
      <c r="G43" s="12">
        <v>0</v>
      </c>
      <c r="H43" s="8">
        <v>0</v>
      </c>
      <c r="I43" s="12">
        <v>1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137</v>
      </c>
      <c r="C47" s="12">
        <v>27</v>
      </c>
      <c r="D47" s="8">
        <v>9.64</v>
      </c>
      <c r="E47" s="12">
        <v>27</v>
      </c>
      <c r="F47" s="8">
        <v>14.36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136</v>
      </c>
      <c r="C48" s="12">
        <v>16</v>
      </c>
      <c r="D48" s="8">
        <v>5.71</v>
      </c>
      <c r="E48" s="12">
        <v>16</v>
      </c>
      <c r="F48" s="8">
        <v>8.51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140</v>
      </c>
      <c r="C49" s="12">
        <v>12</v>
      </c>
      <c r="D49" s="8">
        <v>4.29</v>
      </c>
      <c r="E49" s="12">
        <v>9</v>
      </c>
      <c r="F49" s="8">
        <v>4.79</v>
      </c>
      <c r="G49" s="12">
        <v>3</v>
      </c>
      <c r="H49" s="8">
        <v>3.66</v>
      </c>
      <c r="I49" s="12">
        <v>0</v>
      </c>
    </row>
    <row r="50" spans="2:9" ht="15" customHeight="1" x14ac:dyDescent="0.2">
      <c r="B50" t="s">
        <v>128</v>
      </c>
      <c r="C50" s="12">
        <v>11</v>
      </c>
      <c r="D50" s="8">
        <v>3.93</v>
      </c>
      <c r="E50" s="12">
        <v>5</v>
      </c>
      <c r="F50" s="8">
        <v>2.66</v>
      </c>
      <c r="G50" s="12">
        <v>6</v>
      </c>
      <c r="H50" s="8">
        <v>7.32</v>
      </c>
      <c r="I50" s="12">
        <v>0</v>
      </c>
    </row>
    <row r="51" spans="2:9" ht="15" customHeight="1" x14ac:dyDescent="0.2">
      <c r="B51" t="s">
        <v>122</v>
      </c>
      <c r="C51" s="12">
        <v>9</v>
      </c>
      <c r="D51" s="8">
        <v>3.21</v>
      </c>
      <c r="E51" s="12">
        <v>7</v>
      </c>
      <c r="F51" s="8">
        <v>3.72</v>
      </c>
      <c r="G51" s="12">
        <v>2</v>
      </c>
      <c r="H51" s="8">
        <v>2.44</v>
      </c>
      <c r="I51" s="12">
        <v>0</v>
      </c>
    </row>
    <row r="52" spans="2:9" ht="15" customHeight="1" x14ac:dyDescent="0.2">
      <c r="B52" t="s">
        <v>121</v>
      </c>
      <c r="C52" s="12">
        <v>8</v>
      </c>
      <c r="D52" s="8">
        <v>2.86</v>
      </c>
      <c r="E52" s="12">
        <v>1</v>
      </c>
      <c r="F52" s="8">
        <v>0.53</v>
      </c>
      <c r="G52" s="12">
        <v>7</v>
      </c>
      <c r="H52" s="8">
        <v>8.5399999999999991</v>
      </c>
      <c r="I52" s="12">
        <v>0</v>
      </c>
    </row>
    <row r="53" spans="2:9" ht="15" customHeight="1" x14ac:dyDescent="0.2">
      <c r="B53" t="s">
        <v>155</v>
      </c>
      <c r="C53" s="12">
        <v>8</v>
      </c>
      <c r="D53" s="8">
        <v>2.86</v>
      </c>
      <c r="E53" s="12">
        <v>3</v>
      </c>
      <c r="F53" s="8">
        <v>1.6</v>
      </c>
      <c r="G53" s="12">
        <v>5</v>
      </c>
      <c r="H53" s="8">
        <v>6.1</v>
      </c>
      <c r="I53" s="12">
        <v>0</v>
      </c>
    </row>
    <row r="54" spans="2:9" ht="15" customHeight="1" x14ac:dyDescent="0.2">
      <c r="B54" t="s">
        <v>125</v>
      </c>
      <c r="C54" s="12">
        <v>8</v>
      </c>
      <c r="D54" s="8">
        <v>2.86</v>
      </c>
      <c r="E54" s="12">
        <v>7</v>
      </c>
      <c r="F54" s="8">
        <v>3.72</v>
      </c>
      <c r="G54" s="12">
        <v>1</v>
      </c>
      <c r="H54" s="8">
        <v>1.22</v>
      </c>
      <c r="I54" s="12">
        <v>0</v>
      </c>
    </row>
    <row r="55" spans="2:9" ht="15" customHeight="1" x14ac:dyDescent="0.2">
      <c r="B55" t="s">
        <v>149</v>
      </c>
      <c r="C55" s="12">
        <v>7</v>
      </c>
      <c r="D55" s="8">
        <v>2.5</v>
      </c>
      <c r="E55" s="12">
        <v>7</v>
      </c>
      <c r="F55" s="8">
        <v>3.72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133</v>
      </c>
      <c r="C56" s="12">
        <v>7</v>
      </c>
      <c r="D56" s="8">
        <v>2.5</v>
      </c>
      <c r="E56" s="12">
        <v>7</v>
      </c>
      <c r="F56" s="8">
        <v>3.72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152</v>
      </c>
      <c r="C57" s="12">
        <v>6</v>
      </c>
      <c r="D57" s="8">
        <v>2.14</v>
      </c>
      <c r="E57" s="12">
        <v>4</v>
      </c>
      <c r="F57" s="8">
        <v>2.13</v>
      </c>
      <c r="G57" s="12">
        <v>2</v>
      </c>
      <c r="H57" s="8">
        <v>2.44</v>
      </c>
      <c r="I57" s="12">
        <v>0</v>
      </c>
    </row>
    <row r="58" spans="2:9" ht="15" customHeight="1" x14ac:dyDescent="0.2">
      <c r="B58" t="s">
        <v>142</v>
      </c>
      <c r="C58" s="12">
        <v>5</v>
      </c>
      <c r="D58" s="8">
        <v>1.79</v>
      </c>
      <c r="E58" s="12">
        <v>5</v>
      </c>
      <c r="F58" s="8">
        <v>2.66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124</v>
      </c>
      <c r="C59" s="12">
        <v>5</v>
      </c>
      <c r="D59" s="8">
        <v>1.79</v>
      </c>
      <c r="E59" s="12">
        <v>5</v>
      </c>
      <c r="F59" s="8">
        <v>2.66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194</v>
      </c>
      <c r="C60" s="12">
        <v>4</v>
      </c>
      <c r="D60" s="8">
        <v>1.43</v>
      </c>
      <c r="E60" s="12">
        <v>2</v>
      </c>
      <c r="F60" s="8">
        <v>1.06</v>
      </c>
      <c r="G60" s="12">
        <v>2</v>
      </c>
      <c r="H60" s="8">
        <v>2.44</v>
      </c>
      <c r="I60" s="12">
        <v>0</v>
      </c>
    </row>
    <row r="61" spans="2:9" ht="15" customHeight="1" x14ac:dyDescent="0.2">
      <c r="B61" t="s">
        <v>196</v>
      </c>
      <c r="C61" s="12">
        <v>4</v>
      </c>
      <c r="D61" s="8">
        <v>1.43</v>
      </c>
      <c r="E61" s="12">
        <v>1</v>
      </c>
      <c r="F61" s="8">
        <v>0.53</v>
      </c>
      <c r="G61" s="12">
        <v>3</v>
      </c>
      <c r="H61" s="8">
        <v>3.66</v>
      </c>
      <c r="I61" s="12">
        <v>0</v>
      </c>
    </row>
    <row r="62" spans="2:9" ht="15" customHeight="1" x14ac:dyDescent="0.2">
      <c r="B62" t="s">
        <v>159</v>
      </c>
      <c r="C62" s="12">
        <v>4</v>
      </c>
      <c r="D62" s="8">
        <v>1.43</v>
      </c>
      <c r="E62" s="12">
        <v>1</v>
      </c>
      <c r="F62" s="8">
        <v>0.53</v>
      </c>
      <c r="G62" s="12">
        <v>3</v>
      </c>
      <c r="H62" s="8">
        <v>3.66</v>
      </c>
      <c r="I62" s="12">
        <v>0</v>
      </c>
    </row>
    <row r="63" spans="2:9" ht="15" customHeight="1" x14ac:dyDescent="0.2">
      <c r="B63" t="s">
        <v>216</v>
      </c>
      <c r="C63" s="12">
        <v>4</v>
      </c>
      <c r="D63" s="8">
        <v>1.43</v>
      </c>
      <c r="E63" s="12">
        <v>0</v>
      </c>
      <c r="F63" s="8">
        <v>0</v>
      </c>
      <c r="G63" s="12">
        <v>4</v>
      </c>
      <c r="H63" s="8">
        <v>4.88</v>
      </c>
      <c r="I63" s="12">
        <v>0</v>
      </c>
    </row>
    <row r="64" spans="2:9" ht="15" customHeight="1" x14ac:dyDescent="0.2">
      <c r="B64" t="s">
        <v>160</v>
      </c>
      <c r="C64" s="12">
        <v>4</v>
      </c>
      <c r="D64" s="8">
        <v>1.43</v>
      </c>
      <c r="E64" s="12">
        <v>4</v>
      </c>
      <c r="F64" s="8">
        <v>2.13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162</v>
      </c>
      <c r="C65" s="12">
        <v>4</v>
      </c>
      <c r="D65" s="8">
        <v>1.43</v>
      </c>
      <c r="E65" s="12">
        <v>2</v>
      </c>
      <c r="F65" s="8">
        <v>1.06</v>
      </c>
      <c r="G65" s="12">
        <v>2</v>
      </c>
      <c r="H65" s="8">
        <v>2.44</v>
      </c>
      <c r="I65" s="12">
        <v>0</v>
      </c>
    </row>
    <row r="66" spans="2:9" ht="15" customHeight="1" x14ac:dyDescent="0.2">
      <c r="B66" t="s">
        <v>164</v>
      </c>
      <c r="C66" s="12">
        <v>4</v>
      </c>
      <c r="D66" s="8">
        <v>1.43</v>
      </c>
      <c r="E66" s="12">
        <v>2</v>
      </c>
      <c r="F66" s="8">
        <v>1.06</v>
      </c>
      <c r="G66" s="12">
        <v>1</v>
      </c>
      <c r="H66" s="8">
        <v>1.22</v>
      </c>
      <c r="I66" s="12">
        <v>1</v>
      </c>
    </row>
    <row r="67" spans="2:9" ht="15" customHeight="1" x14ac:dyDescent="0.2">
      <c r="B67" t="s">
        <v>156</v>
      </c>
      <c r="C67" s="12">
        <v>4</v>
      </c>
      <c r="D67" s="8">
        <v>1.43</v>
      </c>
      <c r="E67" s="12">
        <v>4</v>
      </c>
      <c r="F67" s="8">
        <v>2.13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154</v>
      </c>
      <c r="C68" s="12">
        <v>4</v>
      </c>
      <c r="D68" s="8">
        <v>1.43</v>
      </c>
      <c r="E68" s="12">
        <v>3</v>
      </c>
      <c r="F68" s="8">
        <v>1.6</v>
      </c>
      <c r="G68" s="12">
        <v>1</v>
      </c>
      <c r="H68" s="8">
        <v>1.22</v>
      </c>
      <c r="I68" s="12">
        <v>0</v>
      </c>
    </row>
    <row r="69" spans="2:9" ht="15" customHeight="1" x14ac:dyDescent="0.2">
      <c r="B69" t="s">
        <v>130</v>
      </c>
      <c r="C69" s="12">
        <v>4</v>
      </c>
      <c r="D69" s="8">
        <v>1.43</v>
      </c>
      <c r="E69" s="12">
        <v>4</v>
      </c>
      <c r="F69" s="8">
        <v>2.13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131</v>
      </c>
      <c r="C70" s="12">
        <v>4</v>
      </c>
      <c r="D70" s="8">
        <v>1.43</v>
      </c>
      <c r="E70" s="12">
        <v>4</v>
      </c>
      <c r="F70" s="8">
        <v>2.13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134</v>
      </c>
      <c r="C71" s="12">
        <v>4</v>
      </c>
      <c r="D71" s="8">
        <v>1.43</v>
      </c>
      <c r="E71" s="12">
        <v>4</v>
      </c>
      <c r="F71" s="8">
        <v>2.13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203</v>
      </c>
      <c r="C72" s="12">
        <v>4</v>
      </c>
      <c r="D72" s="8">
        <v>1.43</v>
      </c>
      <c r="E72" s="12">
        <v>0</v>
      </c>
      <c r="F72" s="8">
        <v>0</v>
      </c>
      <c r="G72" s="12">
        <v>0</v>
      </c>
      <c r="H72" s="8">
        <v>0</v>
      </c>
      <c r="I72" s="12">
        <v>1</v>
      </c>
    </row>
    <row r="74" spans="2:9" ht="15" customHeight="1" x14ac:dyDescent="0.2">
      <c r="B74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DDACF-ADFB-41B3-BDE1-A1B48A0F37E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64</v>
      </c>
      <c r="D6" s="8">
        <v>14.1</v>
      </c>
      <c r="E6" s="12">
        <v>35</v>
      </c>
      <c r="F6" s="8">
        <v>10.8</v>
      </c>
      <c r="G6" s="12">
        <v>29</v>
      </c>
      <c r="H6" s="8">
        <v>24.58</v>
      </c>
      <c r="I6" s="12">
        <v>0</v>
      </c>
    </row>
    <row r="7" spans="2:9" ht="15" customHeight="1" x14ac:dyDescent="0.2">
      <c r="B7" t="s">
        <v>43</v>
      </c>
      <c r="C7" s="12">
        <v>19</v>
      </c>
      <c r="D7" s="8">
        <v>4.1900000000000004</v>
      </c>
      <c r="E7" s="12">
        <v>11</v>
      </c>
      <c r="F7" s="8">
        <v>3.4</v>
      </c>
      <c r="G7" s="12">
        <v>8</v>
      </c>
      <c r="H7" s="8">
        <v>6.78</v>
      </c>
      <c r="I7" s="12">
        <v>0</v>
      </c>
    </row>
    <row r="8" spans="2:9" ht="15" customHeight="1" x14ac:dyDescent="0.2">
      <c r="B8" t="s">
        <v>44</v>
      </c>
      <c r="C8" s="12">
        <v>2</v>
      </c>
      <c r="D8" s="8">
        <v>0.44</v>
      </c>
      <c r="E8" s="12">
        <v>0</v>
      </c>
      <c r="F8" s="8">
        <v>0</v>
      </c>
      <c r="G8" s="12">
        <v>2</v>
      </c>
      <c r="H8" s="8">
        <v>1.69</v>
      </c>
      <c r="I8" s="12">
        <v>0</v>
      </c>
    </row>
    <row r="9" spans="2:9" ht="15" customHeight="1" x14ac:dyDescent="0.2">
      <c r="B9" t="s">
        <v>45</v>
      </c>
      <c r="C9" s="12">
        <v>3</v>
      </c>
      <c r="D9" s="8">
        <v>0.66</v>
      </c>
      <c r="E9" s="12">
        <v>0</v>
      </c>
      <c r="F9" s="8">
        <v>0</v>
      </c>
      <c r="G9" s="12">
        <v>3</v>
      </c>
      <c r="H9" s="8">
        <v>2.54</v>
      </c>
      <c r="I9" s="12">
        <v>0</v>
      </c>
    </row>
    <row r="10" spans="2:9" ht="15" customHeight="1" x14ac:dyDescent="0.2">
      <c r="B10" t="s">
        <v>46</v>
      </c>
      <c r="C10" s="12">
        <v>3</v>
      </c>
      <c r="D10" s="8">
        <v>0.66</v>
      </c>
      <c r="E10" s="12">
        <v>1</v>
      </c>
      <c r="F10" s="8">
        <v>0.31</v>
      </c>
      <c r="G10" s="12">
        <v>2</v>
      </c>
      <c r="H10" s="8">
        <v>1.69</v>
      </c>
      <c r="I10" s="12">
        <v>0</v>
      </c>
    </row>
    <row r="11" spans="2:9" ht="15" customHeight="1" x14ac:dyDescent="0.2">
      <c r="B11" t="s">
        <v>47</v>
      </c>
      <c r="C11" s="12">
        <v>108</v>
      </c>
      <c r="D11" s="8">
        <v>23.79</v>
      </c>
      <c r="E11" s="12">
        <v>69</v>
      </c>
      <c r="F11" s="8">
        <v>21.3</v>
      </c>
      <c r="G11" s="12">
        <v>39</v>
      </c>
      <c r="H11" s="8">
        <v>33.049999999999997</v>
      </c>
      <c r="I11" s="12">
        <v>0</v>
      </c>
    </row>
    <row r="12" spans="2:9" ht="15" customHeight="1" x14ac:dyDescent="0.2">
      <c r="B12" t="s">
        <v>48</v>
      </c>
      <c r="C12" s="12">
        <v>3</v>
      </c>
      <c r="D12" s="8">
        <v>0.66</v>
      </c>
      <c r="E12" s="12">
        <v>1</v>
      </c>
      <c r="F12" s="8">
        <v>0.31</v>
      </c>
      <c r="G12" s="12">
        <v>2</v>
      </c>
      <c r="H12" s="8">
        <v>1.69</v>
      </c>
      <c r="I12" s="12">
        <v>0</v>
      </c>
    </row>
    <row r="13" spans="2:9" ht="15" customHeight="1" x14ac:dyDescent="0.2">
      <c r="B13" t="s">
        <v>49</v>
      </c>
      <c r="C13" s="12">
        <v>55</v>
      </c>
      <c r="D13" s="8">
        <v>12.11</v>
      </c>
      <c r="E13" s="12">
        <v>48</v>
      </c>
      <c r="F13" s="8">
        <v>14.81</v>
      </c>
      <c r="G13" s="12">
        <v>7</v>
      </c>
      <c r="H13" s="8">
        <v>5.93</v>
      </c>
      <c r="I13" s="12">
        <v>0</v>
      </c>
    </row>
    <row r="14" spans="2:9" ht="15" customHeight="1" x14ac:dyDescent="0.2">
      <c r="B14" t="s">
        <v>50</v>
      </c>
      <c r="C14" s="12">
        <v>8</v>
      </c>
      <c r="D14" s="8">
        <v>1.76</v>
      </c>
      <c r="E14" s="12">
        <v>5</v>
      </c>
      <c r="F14" s="8">
        <v>1.54</v>
      </c>
      <c r="G14" s="12">
        <v>3</v>
      </c>
      <c r="H14" s="8">
        <v>2.54</v>
      </c>
      <c r="I14" s="12">
        <v>0</v>
      </c>
    </row>
    <row r="15" spans="2:9" ht="15" customHeight="1" x14ac:dyDescent="0.2">
      <c r="B15" t="s">
        <v>51</v>
      </c>
      <c r="C15" s="12">
        <v>81</v>
      </c>
      <c r="D15" s="8">
        <v>17.84</v>
      </c>
      <c r="E15" s="12">
        <v>70</v>
      </c>
      <c r="F15" s="8">
        <v>21.6</v>
      </c>
      <c r="G15" s="12">
        <v>10</v>
      </c>
      <c r="H15" s="8">
        <v>8.4700000000000006</v>
      </c>
      <c r="I15" s="12">
        <v>0</v>
      </c>
    </row>
    <row r="16" spans="2:9" ht="15" customHeight="1" x14ac:dyDescent="0.2">
      <c r="B16" t="s">
        <v>52</v>
      </c>
      <c r="C16" s="12">
        <v>68</v>
      </c>
      <c r="D16" s="8">
        <v>14.98</v>
      </c>
      <c r="E16" s="12">
        <v>60</v>
      </c>
      <c r="F16" s="8">
        <v>18.52</v>
      </c>
      <c r="G16" s="12">
        <v>5</v>
      </c>
      <c r="H16" s="8">
        <v>4.24</v>
      </c>
      <c r="I16" s="12">
        <v>0</v>
      </c>
    </row>
    <row r="17" spans="2:9" ht="15" customHeight="1" x14ac:dyDescent="0.2">
      <c r="B17" t="s">
        <v>53</v>
      </c>
      <c r="C17" s="12">
        <v>12</v>
      </c>
      <c r="D17" s="8">
        <v>2.64</v>
      </c>
      <c r="E17" s="12">
        <v>8</v>
      </c>
      <c r="F17" s="8">
        <v>2.4700000000000002</v>
      </c>
      <c r="G17" s="12">
        <v>1</v>
      </c>
      <c r="H17" s="8">
        <v>0.85</v>
      </c>
      <c r="I17" s="12">
        <v>0</v>
      </c>
    </row>
    <row r="18" spans="2:9" ht="15" customHeight="1" x14ac:dyDescent="0.2">
      <c r="B18" t="s">
        <v>54</v>
      </c>
      <c r="C18" s="12">
        <v>16</v>
      </c>
      <c r="D18" s="8">
        <v>3.52</v>
      </c>
      <c r="E18" s="12">
        <v>10</v>
      </c>
      <c r="F18" s="8">
        <v>3.09</v>
      </c>
      <c r="G18" s="12">
        <v>3</v>
      </c>
      <c r="H18" s="8">
        <v>2.54</v>
      </c>
      <c r="I18" s="12">
        <v>0</v>
      </c>
    </row>
    <row r="19" spans="2:9" ht="15" customHeight="1" x14ac:dyDescent="0.2">
      <c r="B19" t="s">
        <v>55</v>
      </c>
      <c r="C19" s="12">
        <v>12</v>
      </c>
      <c r="D19" s="8">
        <v>2.64</v>
      </c>
      <c r="E19" s="12">
        <v>6</v>
      </c>
      <c r="F19" s="8">
        <v>1.85</v>
      </c>
      <c r="G19" s="12">
        <v>4</v>
      </c>
      <c r="H19" s="8">
        <v>3.39</v>
      </c>
      <c r="I19" s="12">
        <v>0</v>
      </c>
    </row>
    <row r="20" spans="2:9" ht="15" customHeight="1" x14ac:dyDescent="0.2">
      <c r="B20" s="9" t="s">
        <v>254</v>
      </c>
      <c r="C20" s="12">
        <f>SUM(LTBL_02401[総数／事業所数])</f>
        <v>454</v>
      </c>
      <c r="E20" s="12">
        <f>SUBTOTAL(109,LTBL_02401[個人／事業所数])</f>
        <v>324</v>
      </c>
      <c r="G20" s="12">
        <f>SUBTOTAL(109,LTBL_02401[法人／事業所数])</f>
        <v>118</v>
      </c>
      <c r="I20" s="12">
        <f>SUBTOTAL(109,LTBL_02401[法人以外の団体／事業所数])</f>
        <v>0</v>
      </c>
    </row>
    <row r="21" spans="2:9" ht="15" customHeight="1" x14ac:dyDescent="0.2">
      <c r="E21" s="11">
        <f>LTBL_02401[[#Totals],[個人／事業所数]]/LTBL_02401[[#Totals],[総数／事業所数]]</f>
        <v>0.71365638766519823</v>
      </c>
      <c r="G21" s="11">
        <f>LTBL_02401[[#Totals],[法人／事業所数]]/LTBL_02401[[#Totals],[総数／事業所数]]</f>
        <v>0.25991189427312777</v>
      </c>
      <c r="I21" s="11">
        <f>LTBL_02401[[#Totals],[法人以外の団体／事業所数]]/LTBL_02401[[#Totals],[総数／事業所数]]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70</v>
      </c>
      <c r="D24" s="8">
        <v>15.42</v>
      </c>
      <c r="E24" s="12">
        <v>67</v>
      </c>
      <c r="F24" s="8">
        <v>20.68</v>
      </c>
      <c r="G24" s="12">
        <v>3</v>
      </c>
      <c r="H24" s="8">
        <v>2.54</v>
      </c>
      <c r="I24" s="12">
        <v>0</v>
      </c>
    </row>
    <row r="25" spans="2:9" ht="15" customHeight="1" x14ac:dyDescent="0.2">
      <c r="B25" t="s">
        <v>78</v>
      </c>
      <c r="C25" s="12">
        <v>57</v>
      </c>
      <c r="D25" s="8">
        <v>12.56</v>
      </c>
      <c r="E25" s="12">
        <v>55</v>
      </c>
      <c r="F25" s="8">
        <v>16.98</v>
      </c>
      <c r="G25" s="12">
        <v>2</v>
      </c>
      <c r="H25" s="8">
        <v>1.69</v>
      </c>
      <c r="I25" s="12">
        <v>0</v>
      </c>
    </row>
    <row r="26" spans="2:9" ht="15" customHeight="1" x14ac:dyDescent="0.2">
      <c r="B26" t="s">
        <v>74</v>
      </c>
      <c r="C26" s="12">
        <v>50</v>
      </c>
      <c r="D26" s="8">
        <v>11.01</v>
      </c>
      <c r="E26" s="12">
        <v>47</v>
      </c>
      <c r="F26" s="8">
        <v>14.51</v>
      </c>
      <c r="G26" s="12">
        <v>3</v>
      </c>
      <c r="H26" s="8">
        <v>2.54</v>
      </c>
      <c r="I26" s="12">
        <v>0</v>
      </c>
    </row>
    <row r="27" spans="2:9" ht="15" customHeight="1" x14ac:dyDescent="0.2">
      <c r="B27" t="s">
        <v>71</v>
      </c>
      <c r="C27" s="12">
        <v>34</v>
      </c>
      <c r="D27" s="8">
        <v>7.49</v>
      </c>
      <c r="E27" s="12">
        <v>26</v>
      </c>
      <c r="F27" s="8">
        <v>8.02</v>
      </c>
      <c r="G27" s="12">
        <v>8</v>
      </c>
      <c r="H27" s="8">
        <v>6.78</v>
      </c>
      <c r="I27" s="12">
        <v>0</v>
      </c>
    </row>
    <row r="28" spans="2:9" ht="15" customHeight="1" x14ac:dyDescent="0.2">
      <c r="B28" t="s">
        <v>73</v>
      </c>
      <c r="C28" s="12">
        <v>30</v>
      </c>
      <c r="D28" s="8">
        <v>6.61</v>
      </c>
      <c r="E28" s="12">
        <v>19</v>
      </c>
      <c r="F28" s="8">
        <v>5.86</v>
      </c>
      <c r="G28" s="12">
        <v>11</v>
      </c>
      <c r="H28" s="8">
        <v>9.32</v>
      </c>
      <c r="I28" s="12">
        <v>0</v>
      </c>
    </row>
    <row r="29" spans="2:9" ht="15" customHeight="1" x14ac:dyDescent="0.2">
      <c r="B29" t="s">
        <v>65</v>
      </c>
      <c r="C29" s="12">
        <v>27</v>
      </c>
      <c r="D29" s="8">
        <v>5.95</v>
      </c>
      <c r="E29" s="12">
        <v>20</v>
      </c>
      <c r="F29" s="8">
        <v>6.17</v>
      </c>
      <c r="G29" s="12">
        <v>7</v>
      </c>
      <c r="H29" s="8">
        <v>5.93</v>
      </c>
      <c r="I29" s="12">
        <v>0</v>
      </c>
    </row>
    <row r="30" spans="2:9" ht="15" customHeight="1" x14ac:dyDescent="0.2">
      <c r="B30" t="s">
        <v>64</v>
      </c>
      <c r="C30" s="12">
        <v>23</v>
      </c>
      <c r="D30" s="8">
        <v>5.07</v>
      </c>
      <c r="E30" s="12">
        <v>10</v>
      </c>
      <c r="F30" s="8">
        <v>3.09</v>
      </c>
      <c r="G30" s="12">
        <v>13</v>
      </c>
      <c r="H30" s="8">
        <v>11.02</v>
      </c>
      <c r="I30" s="12">
        <v>0</v>
      </c>
    </row>
    <row r="31" spans="2:9" ht="15" customHeight="1" x14ac:dyDescent="0.2">
      <c r="B31" t="s">
        <v>66</v>
      </c>
      <c r="C31" s="12">
        <v>14</v>
      </c>
      <c r="D31" s="8">
        <v>3.08</v>
      </c>
      <c r="E31" s="12">
        <v>5</v>
      </c>
      <c r="F31" s="8">
        <v>1.54</v>
      </c>
      <c r="G31" s="12">
        <v>9</v>
      </c>
      <c r="H31" s="8">
        <v>7.63</v>
      </c>
      <c r="I31" s="12">
        <v>0</v>
      </c>
    </row>
    <row r="32" spans="2:9" ht="15" customHeight="1" x14ac:dyDescent="0.2">
      <c r="B32" t="s">
        <v>70</v>
      </c>
      <c r="C32" s="12">
        <v>12</v>
      </c>
      <c r="D32" s="8">
        <v>2.64</v>
      </c>
      <c r="E32" s="12">
        <v>9</v>
      </c>
      <c r="F32" s="8">
        <v>2.78</v>
      </c>
      <c r="G32" s="12">
        <v>3</v>
      </c>
      <c r="H32" s="8">
        <v>2.54</v>
      </c>
      <c r="I32" s="12">
        <v>0</v>
      </c>
    </row>
    <row r="33" spans="2:9" ht="15" customHeight="1" x14ac:dyDescent="0.2">
      <c r="B33" t="s">
        <v>80</v>
      </c>
      <c r="C33" s="12">
        <v>12</v>
      </c>
      <c r="D33" s="8">
        <v>2.64</v>
      </c>
      <c r="E33" s="12">
        <v>8</v>
      </c>
      <c r="F33" s="8">
        <v>2.4700000000000002</v>
      </c>
      <c r="G33" s="12">
        <v>1</v>
      </c>
      <c r="H33" s="8">
        <v>0.85</v>
      </c>
      <c r="I33" s="12">
        <v>0</v>
      </c>
    </row>
    <row r="34" spans="2:9" ht="15" customHeight="1" x14ac:dyDescent="0.2">
      <c r="B34" t="s">
        <v>81</v>
      </c>
      <c r="C34" s="12">
        <v>11</v>
      </c>
      <c r="D34" s="8">
        <v>2.42</v>
      </c>
      <c r="E34" s="12">
        <v>10</v>
      </c>
      <c r="F34" s="8">
        <v>3.09</v>
      </c>
      <c r="G34" s="12">
        <v>1</v>
      </c>
      <c r="H34" s="8">
        <v>0.85</v>
      </c>
      <c r="I34" s="12">
        <v>0</v>
      </c>
    </row>
    <row r="35" spans="2:9" ht="15" customHeight="1" x14ac:dyDescent="0.2">
      <c r="B35" t="s">
        <v>72</v>
      </c>
      <c r="C35" s="12">
        <v>8</v>
      </c>
      <c r="D35" s="8">
        <v>1.76</v>
      </c>
      <c r="E35" s="12">
        <v>7</v>
      </c>
      <c r="F35" s="8">
        <v>2.16</v>
      </c>
      <c r="G35" s="12">
        <v>1</v>
      </c>
      <c r="H35" s="8">
        <v>0.85</v>
      </c>
      <c r="I35" s="12">
        <v>0</v>
      </c>
    </row>
    <row r="36" spans="2:9" ht="15" customHeight="1" x14ac:dyDescent="0.2">
      <c r="B36" t="s">
        <v>90</v>
      </c>
      <c r="C36" s="12">
        <v>8</v>
      </c>
      <c r="D36" s="8">
        <v>1.76</v>
      </c>
      <c r="E36" s="12">
        <v>3</v>
      </c>
      <c r="F36" s="8">
        <v>0.93</v>
      </c>
      <c r="G36" s="12">
        <v>4</v>
      </c>
      <c r="H36" s="8">
        <v>3.39</v>
      </c>
      <c r="I36" s="12">
        <v>0</v>
      </c>
    </row>
    <row r="37" spans="2:9" ht="15" customHeight="1" x14ac:dyDescent="0.2">
      <c r="B37" t="s">
        <v>88</v>
      </c>
      <c r="C37" s="12">
        <v>7</v>
      </c>
      <c r="D37" s="8">
        <v>1.54</v>
      </c>
      <c r="E37" s="12">
        <v>5</v>
      </c>
      <c r="F37" s="8">
        <v>1.54</v>
      </c>
      <c r="G37" s="12">
        <v>2</v>
      </c>
      <c r="H37" s="8">
        <v>1.69</v>
      </c>
      <c r="I37" s="12">
        <v>0</v>
      </c>
    </row>
    <row r="38" spans="2:9" ht="15" customHeight="1" x14ac:dyDescent="0.2">
      <c r="B38" t="s">
        <v>69</v>
      </c>
      <c r="C38" s="12">
        <v>7</v>
      </c>
      <c r="D38" s="8">
        <v>1.54</v>
      </c>
      <c r="E38" s="12">
        <v>2</v>
      </c>
      <c r="F38" s="8">
        <v>0.62</v>
      </c>
      <c r="G38" s="12">
        <v>5</v>
      </c>
      <c r="H38" s="8">
        <v>4.24</v>
      </c>
      <c r="I38" s="12">
        <v>0</v>
      </c>
    </row>
    <row r="39" spans="2:9" ht="15" customHeight="1" x14ac:dyDescent="0.2">
      <c r="B39" t="s">
        <v>79</v>
      </c>
      <c r="C39" s="12">
        <v>7</v>
      </c>
      <c r="D39" s="8">
        <v>1.54</v>
      </c>
      <c r="E39" s="12">
        <v>4</v>
      </c>
      <c r="F39" s="8">
        <v>1.23</v>
      </c>
      <c r="G39" s="12">
        <v>2</v>
      </c>
      <c r="H39" s="8">
        <v>1.69</v>
      </c>
      <c r="I39" s="12">
        <v>0</v>
      </c>
    </row>
    <row r="40" spans="2:9" ht="15" customHeight="1" x14ac:dyDescent="0.2">
      <c r="B40" t="s">
        <v>68</v>
      </c>
      <c r="C40" s="12">
        <v>6</v>
      </c>
      <c r="D40" s="8">
        <v>1.32</v>
      </c>
      <c r="E40" s="12">
        <v>1</v>
      </c>
      <c r="F40" s="8">
        <v>0.31</v>
      </c>
      <c r="G40" s="12">
        <v>5</v>
      </c>
      <c r="H40" s="8">
        <v>4.24</v>
      </c>
      <c r="I40" s="12">
        <v>0</v>
      </c>
    </row>
    <row r="41" spans="2:9" ht="15" customHeight="1" x14ac:dyDescent="0.2">
      <c r="B41" t="s">
        <v>76</v>
      </c>
      <c r="C41" s="12">
        <v>6</v>
      </c>
      <c r="D41" s="8">
        <v>1.32</v>
      </c>
      <c r="E41" s="12">
        <v>3</v>
      </c>
      <c r="F41" s="8">
        <v>0.93</v>
      </c>
      <c r="G41" s="12">
        <v>3</v>
      </c>
      <c r="H41" s="8">
        <v>2.54</v>
      </c>
      <c r="I41" s="12">
        <v>0</v>
      </c>
    </row>
    <row r="42" spans="2:9" ht="15" customHeight="1" x14ac:dyDescent="0.2">
      <c r="B42" t="s">
        <v>67</v>
      </c>
      <c r="C42" s="12">
        <v>5</v>
      </c>
      <c r="D42" s="8">
        <v>1.1000000000000001</v>
      </c>
      <c r="E42" s="12">
        <v>2</v>
      </c>
      <c r="F42" s="8">
        <v>0.62</v>
      </c>
      <c r="G42" s="12">
        <v>3</v>
      </c>
      <c r="H42" s="8">
        <v>2.54</v>
      </c>
      <c r="I42" s="12">
        <v>0</v>
      </c>
    </row>
    <row r="43" spans="2:9" ht="15" customHeight="1" x14ac:dyDescent="0.2">
      <c r="B43" t="s">
        <v>82</v>
      </c>
      <c r="C43" s="12">
        <v>5</v>
      </c>
      <c r="D43" s="8">
        <v>1.1000000000000001</v>
      </c>
      <c r="E43" s="12">
        <v>0</v>
      </c>
      <c r="F43" s="8">
        <v>0</v>
      </c>
      <c r="G43" s="12">
        <v>2</v>
      </c>
      <c r="H43" s="8">
        <v>1.69</v>
      </c>
      <c r="I43" s="12">
        <v>0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130</v>
      </c>
      <c r="C47" s="12">
        <v>44</v>
      </c>
      <c r="D47" s="8">
        <v>9.69</v>
      </c>
      <c r="E47" s="12">
        <v>44</v>
      </c>
      <c r="F47" s="8">
        <v>13.58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137</v>
      </c>
      <c r="C48" s="12">
        <v>28</v>
      </c>
      <c r="D48" s="8">
        <v>6.17</v>
      </c>
      <c r="E48" s="12">
        <v>28</v>
      </c>
      <c r="F48" s="8">
        <v>8.64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134</v>
      </c>
      <c r="C49" s="12">
        <v>25</v>
      </c>
      <c r="D49" s="8">
        <v>5.51</v>
      </c>
      <c r="E49" s="12">
        <v>24</v>
      </c>
      <c r="F49" s="8">
        <v>7.41</v>
      </c>
      <c r="G49" s="12">
        <v>1</v>
      </c>
      <c r="H49" s="8">
        <v>0.85</v>
      </c>
      <c r="I49" s="12">
        <v>0</v>
      </c>
    </row>
    <row r="50" spans="2:9" ht="15" customHeight="1" x14ac:dyDescent="0.2">
      <c r="B50" t="s">
        <v>136</v>
      </c>
      <c r="C50" s="12">
        <v>23</v>
      </c>
      <c r="D50" s="8">
        <v>5.07</v>
      </c>
      <c r="E50" s="12">
        <v>23</v>
      </c>
      <c r="F50" s="8">
        <v>7.1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129</v>
      </c>
      <c r="C51" s="12">
        <v>13</v>
      </c>
      <c r="D51" s="8">
        <v>2.86</v>
      </c>
      <c r="E51" s="12">
        <v>10</v>
      </c>
      <c r="F51" s="8">
        <v>3.09</v>
      </c>
      <c r="G51" s="12">
        <v>3</v>
      </c>
      <c r="H51" s="8">
        <v>2.54</v>
      </c>
      <c r="I51" s="12">
        <v>0</v>
      </c>
    </row>
    <row r="52" spans="2:9" ht="15" customHeight="1" x14ac:dyDescent="0.2">
      <c r="B52" t="s">
        <v>133</v>
      </c>
      <c r="C52" s="12">
        <v>13</v>
      </c>
      <c r="D52" s="8">
        <v>2.86</v>
      </c>
      <c r="E52" s="12">
        <v>13</v>
      </c>
      <c r="F52" s="8">
        <v>4.01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125</v>
      </c>
      <c r="C53" s="12">
        <v>12</v>
      </c>
      <c r="D53" s="8">
        <v>2.64</v>
      </c>
      <c r="E53" s="12">
        <v>8</v>
      </c>
      <c r="F53" s="8">
        <v>2.4700000000000002</v>
      </c>
      <c r="G53" s="12">
        <v>4</v>
      </c>
      <c r="H53" s="8">
        <v>3.39</v>
      </c>
      <c r="I53" s="12">
        <v>0</v>
      </c>
    </row>
    <row r="54" spans="2:9" ht="15" customHeight="1" x14ac:dyDescent="0.2">
      <c r="B54" t="s">
        <v>122</v>
      </c>
      <c r="C54" s="12">
        <v>10</v>
      </c>
      <c r="D54" s="8">
        <v>2.2000000000000002</v>
      </c>
      <c r="E54" s="12">
        <v>6</v>
      </c>
      <c r="F54" s="8">
        <v>1.85</v>
      </c>
      <c r="G54" s="12">
        <v>4</v>
      </c>
      <c r="H54" s="8">
        <v>3.39</v>
      </c>
      <c r="I54" s="12">
        <v>0</v>
      </c>
    </row>
    <row r="55" spans="2:9" ht="15" customHeight="1" x14ac:dyDescent="0.2">
      <c r="B55" t="s">
        <v>131</v>
      </c>
      <c r="C55" s="12">
        <v>10</v>
      </c>
      <c r="D55" s="8">
        <v>2.2000000000000002</v>
      </c>
      <c r="E55" s="12">
        <v>8</v>
      </c>
      <c r="F55" s="8">
        <v>2.4700000000000002</v>
      </c>
      <c r="G55" s="12">
        <v>2</v>
      </c>
      <c r="H55" s="8">
        <v>1.69</v>
      </c>
      <c r="I55" s="12">
        <v>0</v>
      </c>
    </row>
    <row r="56" spans="2:9" ht="15" customHeight="1" x14ac:dyDescent="0.2">
      <c r="B56" t="s">
        <v>132</v>
      </c>
      <c r="C56" s="12">
        <v>10</v>
      </c>
      <c r="D56" s="8">
        <v>2.2000000000000002</v>
      </c>
      <c r="E56" s="12">
        <v>10</v>
      </c>
      <c r="F56" s="8">
        <v>3.09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139</v>
      </c>
      <c r="C57" s="12">
        <v>10</v>
      </c>
      <c r="D57" s="8">
        <v>2.2000000000000002</v>
      </c>
      <c r="E57" s="12">
        <v>9</v>
      </c>
      <c r="F57" s="8">
        <v>2.78</v>
      </c>
      <c r="G57" s="12">
        <v>1</v>
      </c>
      <c r="H57" s="8">
        <v>0.85</v>
      </c>
      <c r="I57" s="12">
        <v>0</v>
      </c>
    </row>
    <row r="58" spans="2:9" ht="15" customHeight="1" x14ac:dyDescent="0.2">
      <c r="B58" t="s">
        <v>123</v>
      </c>
      <c r="C58" s="12">
        <v>9</v>
      </c>
      <c r="D58" s="8">
        <v>1.98</v>
      </c>
      <c r="E58" s="12">
        <v>4</v>
      </c>
      <c r="F58" s="8">
        <v>1.23</v>
      </c>
      <c r="G58" s="12">
        <v>5</v>
      </c>
      <c r="H58" s="8">
        <v>4.24</v>
      </c>
      <c r="I58" s="12">
        <v>0</v>
      </c>
    </row>
    <row r="59" spans="2:9" ht="15" customHeight="1" x14ac:dyDescent="0.2">
      <c r="B59" t="s">
        <v>156</v>
      </c>
      <c r="C59" s="12">
        <v>7</v>
      </c>
      <c r="D59" s="8">
        <v>1.54</v>
      </c>
      <c r="E59" s="12">
        <v>7</v>
      </c>
      <c r="F59" s="8">
        <v>2.16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124</v>
      </c>
      <c r="C60" s="12">
        <v>6</v>
      </c>
      <c r="D60" s="8">
        <v>1.32</v>
      </c>
      <c r="E60" s="12">
        <v>4</v>
      </c>
      <c r="F60" s="8">
        <v>1.23</v>
      </c>
      <c r="G60" s="12">
        <v>2</v>
      </c>
      <c r="H60" s="8">
        <v>1.69</v>
      </c>
      <c r="I60" s="12">
        <v>0</v>
      </c>
    </row>
    <row r="61" spans="2:9" ht="15" customHeight="1" x14ac:dyDescent="0.2">
      <c r="B61" t="s">
        <v>188</v>
      </c>
      <c r="C61" s="12">
        <v>6</v>
      </c>
      <c r="D61" s="8">
        <v>1.32</v>
      </c>
      <c r="E61" s="12">
        <v>2</v>
      </c>
      <c r="F61" s="8">
        <v>0.62</v>
      </c>
      <c r="G61" s="12">
        <v>3</v>
      </c>
      <c r="H61" s="8">
        <v>2.54</v>
      </c>
      <c r="I61" s="12">
        <v>0</v>
      </c>
    </row>
    <row r="62" spans="2:9" ht="15" customHeight="1" x14ac:dyDescent="0.2">
      <c r="B62" t="s">
        <v>138</v>
      </c>
      <c r="C62" s="12">
        <v>6</v>
      </c>
      <c r="D62" s="8">
        <v>1.32</v>
      </c>
      <c r="E62" s="12">
        <v>5</v>
      </c>
      <c r="F62" s="8">
        <v>1.54</v>
      </c>
      <c r="G62" s="12">
        <v>1</v>
      </c>
      <c r="H62" s="8">
        <v>0.85</v>
      </c>
      <c r="I62" s="12">
        <v>0</v>
      </c>
    </row>
    <row r="63" spans="2:9" ht="15" customHeight="1" x14ac:dyDescent="0.2">
      <c r="B63" t="s">
        <v>121</v>
      </c>
      <c r="C63" s="12">
        <v>5</v>
      </c>
      <c r="D63" s="8">
        <v>1.1000000000000001</v>
      </c>
      <c r="E63" s="12">
        <v>2</v>
      </c>
      <c r="F63" s="8">
        <v>0.62</v>
      </c>
      <c r="G63" s="12">
        <v>3</v>
      </c>
      <c r="H63" s="8">
        <v>2.54</v>
      </c>
      <c r="I63" s="12">
        <v>0</v>
      </c>
    </row>
    <row r="64" spans="2:9" ht="15" customHeight="1" x14ac:dyDescent="0.2">
      <c r="B64" t="s">
        <v>155</v>
      </c>
      <c r="C64" s="12">
        <v>5</v>
      </c>
      <c r="D64" s="8">
        <v>1.1000000000000001</v>
      </c>
      <c r="E64" s="12">
        <v>1</v>
      </c>
      <c r="F64" s="8">
        <v>0.31</v>
      </c>
      <c r="G64" s="12">
        <v>4</v>
      </c>
      <c r="H64" s="8">
        <v>3.39</v>
      </c>
      <c r="I64" s="12">
        <v>0</v>
      </c>
    </row>
    <row r="65" spans="2:9" ht="15" customHeight="1" x14ac:dyDescent="0.2">
      <c r="B65" t="s">
        <v>149</v>
      </c>
      <c r="C65" s="12">
        <v>5</v>
      </c>
      <c r="D65" s="8">
        <v>1.1000000000000001</v>
      </c>
      <c r="E65" s="12">
        <v>5</v>
      </c>
      <c r="F65" s="8">
        <v>1.54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144</v>
      </c>
      <c r="C66" s="12">
        <v>5</v>
      </c>
      <c r="D66" s="8">
        <v>1.1000000000000001</v>
      </c>
      <c r="E66" s="12">
        <v>2</v>
      </c>
      <c r="F66" s="8">
        <v>0.62</v>
      </c>
      <c r="G66" s="12">
        <v>3</v>
      </c>
      <c r="H66" s="8">
        <v>2.54</v>
      </c>
      <c r="I66" s="12">
        <v>0</v>
      </c>
    </row>
    <row r="67" spans="2:9" ht="15" customHeight="1" x14ac:dyDescent="0.2">
      <c r="B67" t="s">
        <v>145</v>
      </c>
      <c r="C67" s="12">
        <v>5</v>
      </c>
      <c r="D67" s="8">
        <v>1.1000000000000001</v>
      </c>
      <c r="E67" s="12">
        <v>5</v>
      </c>
      <c r="F67" s="8">
        <v>1.54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165</v>
      </c>
      <c r="C68" s="12">
        <v>5</v>
      </c>
      <c r="D68" s="8">
        <v>1.1000000000000001</v>
      </c>
      <c r="E68" s="12">
        <v>3</v>
      </c>
      <c r="F68" s="8">
        <v>0.93</v>
      </c>
      <c r="G68" s="12">
        <v>2</v>
      </c>
      <c r="H68" s="8">
        <v>1.69</v>
      </c>
      <c r="I68" s="12">
        <v>0</v>
      </c>
    </row>
    <row r="70" spans="2:9" ht="15" customHeight="1" x14ac:dyDescent="0.2">
      <c r="B70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D576-D16A-4E75-B979-033D00E5ED9F}">
  <sheetPr>
    <pageSetUpPr fitToPage="1"/>
  </sheetPr>
  <dimension ref="A1:I98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119</v>
      </c>
      <c r="B1" s="3" t="s">
        <v>120</v>
      </c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78</v>
      </c>
      <c r="C3" s="4">
        <v>4371</v>
      </c>
      <c r="D3" s="8">
        <v>13.43</v>
      </c>
      <c r="E3" s="4">
        <v>3928</v>
      </c>
      <c r="F3" s="8">
        <v>20.14</v>
      </c>
      <c r="G3" s="4">
        <v>438</v>
      </c>
      <c r="H3" s="8">
        <v>3.45</v>
      </c>
      <c r="I3" s="4">
        <v>3</v>
      </c>
    </row>
    <row r="4" spans="1:9" x14ac:dyDescent="0.2">
      <c r="A4" s="2">
        <v>2</v>
      </c>
      <c r="B4" s="1" t="s">
        <v>77</v>
      </c>
      <c r="C4" s="4">
        <v>4221</v>
      </c>
      <c r="D4" s="8">
        <v>12.97</v>
      </c>
      <c r="E4" s="4">
        <v>3799</v>
      </c>
      <c r="F4" s="8">
        <v>19.48</v>
      </c>
      <c r="G4" s="4">
        <v>422</v>
      </c>
      <c r="H4" s="8">
        <v>3.32</v>
      </c>
      <c r="I4" s="4">
        <v>0</v>
      </c>
    </row>
    <row r="5" spans="1:9" x14ac:dyDescent="0.2">
      <c r="A5" s="2">
        <v>3</v>
      </c>
      <c r="B5" s="1" t="s">
        <v>73</v>
      </c>
      <c r="C5" s="4">
        <v>2301</v>
      </c>
      <c r="D5" s="8">
        <v>7.07</v>
      </c>
      <c r="E5" s="4">
        <v>1237</v>
      </c>
      <c r="F5" s="8">
        <v>6.34</v>
      </c>
      <c r="G5" s="4">
        <v>1061</v>
      </c>
      <c r="H5" s="8">
        <v>8.35</v>
      </c>
      <c r="I5" s="4">
        <v>3</v>
      </c>
    </row>
    <row r="6" spans="1:9" x14ac:dyDescent="0.2">
      <c r="A6" s="2">
        <v>4</v>
      </c>
      <c r="B6" s="1" t="s">
        <v>74</v>
      </c>
      <c r="C6" s="4">
        <v>2096</v>
      </c>
      <c r="D6" s="8">
        <v>6.44</v>
      </c>
      <c r="E6" s="4">
        <v>1233</v>
      </c>
      <c r="F6" s="8">
        <v>6.32</v>
      </c>
      <c r="G6" s="4">
        <v>857</v>
      </c>
      <c r="H6" s="8">
        <v>6.74</v>
      </c>
      <c r="I6" s="4">
        <v>0</v>
      </c>
    </row>
    <row r="7" spans="1:9" x14ac:dyDescent="0.2">
      <c r="A7" s="2">
        <v>5</v>
      </c>
      <c r="B7" s="1" t="s">
        <v>71</v>
      </c>
      <c r="C7" s="4">
        <v>1985</v>
      </c>
      <c r="D7" s="8">
        <v>6.1</v>
      </c>
      <c r="E7" s="4">
        <v>1505</v>
      </c>
      <c r="F7" s="8">
        <v>7.72</v>
      </c>
      <c r="G7" s="4">
        <v>474</v>
      </c>
      <c r="H7" s="8">
        <v>3.73</v>
      </c>
      <c r="I7" s="4">
        <v>5</v>
      </c>
    </row>
    <row r="8" spans="1:9" x14ac:dyDescent="0.2">
      <c r="A8" s="2">
        <v>6</v>
      </c>
      <c r="B8" s="1" t="s">
        <v>64</v>
      </c>
      <c r="C8" s="4">
        <v>1833</v>
      </c>
      <c r="D8" s="8">
        <v>5.63</v>
      </c>
      <c r="E8" s="4">
        <v>628</v>
      </c>
      <c r="F8" s="8">
        <v>3.22</v>
      </c>
      <c r="G8" s="4">
        <v>1205</v>
      </c>
      <c r="H8" s="8">
        <v>9.48</v>
      </c>
      <c r="I8" s="4">
        <v>0</v>
      </c>
    </row>
    <row r="9" spans="1:9" x14ac:dyDescent="0.2">
      <c r="A9" s="2">
        <v>7</v>
      </c>
      <c r="B9" s="1" t="s">
        <v>65</v>
      </c>
      <c r="C9" s="4">
        <v>1304</v>
      </c>
      <c r="D9" s="8">
        <v>4.01</v>
      </c>
      <c r="E9" s="4">
        <v>679</v>
      </c>
      <c r="F9" s="8">
        <v>3.48</v>
      </c>
      <c r="G9" s="4">
        <v>625</v>
      </c>
      <c r="H9" s="8">
        <v>4.92</v>
      </c>
      <c r="I9" s="4">
        <v>0</v>
      </c>
    </row>
    <row r="10" spans="1:9" x14ac:dyDescent="0.2">
      <c r="A10" s="2">
        <v>8</v>
      </c>
      <c r="B10" s="1" t="s">
        <v>80</v>
      </c>
      <c r="C10" s="4">
        <v>1128</v>
      </c>
      <c r="D10" s="8">
        <v>3.47</v>
      </c>
      <c r="E10" s="4">
        <v>830</v>
      </c>
      <c r="F10" s="8">
        <v>4.25</v>
      </c>
      <c r="G10" s="4">
        <v>195</v>
      </c>
      <c r="H10" s="8">
        <v>1.53</v>
      </c>
      <c r="I10" s="4">
        <v>16</v>
      </c>
    </row>
    <row r="11" spans="1:9" x14ac:dyDescent="0.2">
      <c r="A11" s="2">
        <v>9</v>
      </c>
      <c r="B11" s="1" t="s">
        <v>66</v>
      </c>
      <c r="C11" s="4">
        <v>953</v>
      </c>
      <c r="D11" s="8">
        <v>2.93</v>
      </c>
      <c r="E11" s="4">
        <v>283</v>
      </c>
      <c r="F11" s="8">
        <v>1.45</v>
      </c>
      <c r="G11" s="4">
        <v>670</v>
      </c>
      <c r="H11" s="8">
        <v>5.27</v>
      </c>
      <c r="I11" s="4">
        <v>0</v>
      </c>
    </row>
    <row r="12" spans="1:9" x14ac:dyDescent="0.2">
      <c r="A12" s="2">
        <v>10</v>
      </c>
      <c r="B12" s="1" t="s">
        <v>72</v>
      </c>
      <c r="C12" s="4">
        <v>949</v>
      </c>
      <c r="D12" s="8">
        <v>2.92</v>
      </c>
      <c r="E12" s="4">
        <v>612</v>
      </c>
      <c r="F12" s="8">
        <v>3.14</v>
      </c>
      <c r="G12" s="4">
        <v>337</v>
      </c>
      <c r="H12" s="8">
        <v>2.65</v>
      </c>
      <c r="I12" s="4">
        <v>0</v>
      </c>
    </row>
    <row r="13" spans="1:9" x14ac:dyDescent="0.2">
      <c r="A13" s="2">
        <v>11</v>
      </c>
      <c r="B13" s="1" t="s">
        <v>81</v>
      </c>
      <c r="C13" s="4">
        <v>891</v>
      </c>
      <c r="D13" s="8">
        <v>2.74</v>
      </c>
      <c r="E13" s="4">
        <v>796</v>
      </c>
      <c r="F13" s="8">
        <v>4.08</v>
      </c>
      <c r="G13" s="4">
        <v>91</v>
      </c>
      <c r="H13" s="8">
        <v>0.72</v>
      </c>
      <c r="I13" s="4">
        <v>1</v>
      </c>
    </row>
    <row r="14" spans="1:9" x14ac:dyDescent="0.2">
      <c r="A14" s="2">
        <v>12</v>
      </c>
      <c r="B14" s="1" t="s">
        <v>70</v>
      </c>
      <c r="C14" s="4">
        <v>879</v>
      </c>
      <c r="D14" s="8">
        <v>2.7</v>
      </c>
      <c r="E14" s="4">
        <v>416</v>
      </c>
      <c r="F14" s="8">
        <v>2.13</v>
      </c>
      <c r="G14" s="4">
        <v>462</v>
      </c>
      <c r="H14" s="8">
        <v>3.63</v>
      </c>
      <c r="I14" s="4">
        <v>1</v>
      </c>
    </row>
    <row r="15" spans="1:9" x14ac:dyDescent="0.2">
      <c r="A15" s="2">
        <v>13</v>
      </c>
      <c r="B15" s="1" t="s">
        <v>82</v>
      </c>
      <c r="C15" s="4">
        <v>696</v>
      </c>
      <c r="D15" s="8">
        <v>2.14</v>
      </c>
      <c r="E15" s="4">
        <v>8</v>
      </c>
      <c r="F15" s="8">
        <v>0.04</v>
      </c>
      <c r="G15" s="4">
        <v>649</v>
      </c>
      <c r="H15" s="8">
        <v>5.1100000000000003</v>
      </c>
      <c r="I15" s="4">
        <v>14</v>
      </c>
    </row>
    <row r="16" spans="1:9" x14ac:dyDescent="0.2">
      <c r="A16" s="2">
        <v>14</v>
      </c>
      <c r="B16" s="1" t="s">
        <v>83</v>
      </c>
      <c r="C16" s="4">
        <v>693</v>
      </c>
      <c r="D16" s="8">
        <v>2.13</v>
      </c>
      <c r="E16" s="4">
        <v>537</v>
      </c>
      <c r="F16" s="8">
        <v>2.75</v>
      </c>
      <c r="G16" s="4">
        <v>156</v>
      </c>
      <c r="H16" s="8">
        <v>1.23</v>
      </c>
      <c r="I16" s="4">
        <v>0</v>
      </c>
    </row>
    <row r="17" spans="1:9" x14ac:dyDescent="0.2">
      <c r="A17" s="2">
        <v>15</v>
      </c>
      <c r="B17" s="1" t="s">
        <v>75</v>
      </c>
      <c r="C17" s="4">
        <v>582</v>
      </c>
      <c r="D17" s="8">
        <v>1.79</v>
      </c>
      <c r="E17" s="4">
        <v>425</v>
      </c>
      <c r="F17" s="8">
        <v>2.1800000000000002</v>
      </c>
      <c r="G17" s="4">
        <v>157</v>
      </c>
      <c r="H17" s="8">
        <v>1.23</v>
      </c>
      <c r="I17" s="4">
        <v>0</v>
      </c>
    </row>
    <row r="18" spans="1:9" x14ac:dyDescent="0.2">
      <c r="A18" s="2">
        <v>16</v>
      </c>
      <c r="B18" s="1" t="s">
        <v>76</v>
      </c>
      <c r="C18" s="4">
        <v>554</v>
      </c>
      <c r="D18" s="8">
        <v>1.7</v>
      </c>
      <c r="E18" s="4">
        <v>238</v>
      </c>
      <c r="F18" s="8">
        <v>1.22</v>
      </c>
      <c r="G18" s="4">
        <v>309</v>
      </c>
      <c r="H18" s="8">
        <v>2.4300000000000002</v>
      </c>
      <c r="I18" s="4">
        <v>1</v>
      </c>
    </row>
    <row r="19" spans="1:9" x14ac:dyDescent="0.2">
      <c r="A19" s="2">
        <v>17</v>
      </c>
      <c r="B19" s="1" t="s">
        <v>67</v>
      </c>
      <c r="C19" s="4">
        <v>460</v>
      </c>
      <c r="D19" s="8">
        <v>1.41</v>
      </c>
      <c r="E19" s="4">
        <v>142</v>
      </c>
      <c r="F19" s="8">
        <v>0.73</v>
      </c>
      <c r="G19" s="4">
        <v>318</v>
      </c>
      <c r="H19" s="8">
        <v>2.5</v>
      </c>
      <c r="I19" s="4">
        <v>0</v>
      </c>
    </row>
    <row r="20" spans="1:9" x14ac:dyDescent="0.2">
      <c r="A20" s="2">
        <v>18</v>
      </c>
      <c r="B20" s="1" t="s">
        <v>79</v>
      </c>
      <c r="C20" s="4">
        <v>450</v>
      </c>
      <c r="D20" s="8">
        <v>1.38</v>
      </c>
      <c r="E20" s="4">
        <v>267</v>
      </c>
      <c r="F20" s="8">
        <v>1.37</v>
      </c>
      <c r="G20" s="4">
        <v>169</v>
      </c>
      <c r="H20" s="8">
        <v>1.33</v>
      </c>
      <c r="I20" s="4">
        <v>4</v>
      </c>
    </row>
    <row r="21" spans="1:9" x14ac:dyDescent="0.2">
      <c r="A21" s="2">
        <v>19</v>
      </c>
      <c r="B21" s="1" t="s">
        <v>68</v>
      </c>
      <c r="C21" s="4">
        <v>419</v>
      </c>
      <c r="D21" s="8">
        <v>1.29</v>
      </c>
      <c r="E21" s="4">
        <v>47</v>
      </c>
      <c r="F21" s="8">
        <v>0.24</v>
      </c>
      <c r="G21" s="4">
        <v>372</v>
      </c>
      <c r="H21" s="8">
        <v>2.93</v>
      </c>
      <c r="I21" s="4">
        <v>0</v>
      </c>
    </row>
    <row r="22" spans="1:9" x14ac:dyDescent="0.2">
      <c r="A22" s="2">
        <v>20</v>
      </c>
      <c r="B22" s="1" t="s">
        <v>69</v>
      </c>
      <c r="C22" s="4">
        <v>396</v>
      </c>
      <c r="D22" s="8">
        <v>1.22</v>
      </c>
      <c r="E22" s="4">
        <v>89</v>
      </c>
      <c r="F22" s="8">
        <v>0.46</v>
      </c>
      <c r="G22" s="4">
        <v>307</v>
      </c>
      <c r="H22" s="8">
        <v>2.41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77</v>
      </c>
      <c r="C25" s="4">
        <v>891</v>
      </c>
      <c r="D25" s="8">
        <v>12.53</v>
      </c>
      <c r="E25" s="4">
        <v>774</v>
      </c>
      <c r="F25" s="8">
        <v>20.21</v>
      </c>
      <c r="G25" s="4">
        <v>117</v>
      </c>
      <c r="H25" s="8">
        <v>3.59</v>
      </c>
      <c r="I25" s="4">
        <v>0</v>
      </c>
    </row>
    <row r="26" spans="1:9" x14ac:dyDescent="0.2">
      <c r="A26" s="2">
        <v>2</v>
      </c>
      <c r="B26" s="1" t="s">
        <v>78</v>
      </c>
      <c r="C26" s="4">
        <v>850</v>
      </c>
      <c r="D26" s="8">
        <v>11.96</v>
      </c>
      <c r="E26" s="4">
        <v>718</v>
      </c>
      <c r="F26" s="8">
        <v>18.75</v>
      </c>
      <c r="G26" s="4">
        <v>132</v>
      </c>
      <c r="H26" s="8">
        <v>4.05</v>
      </c>
      <c r="I26" s="4">
        <v>0</v>
      </c>
    </row>
    <row r="27" spans="1:9" x14ac:dyDescent="0.2">
      <c r="A27" s="2">
        <v>3</v>
      </c>
      <c r="B27" s="1" t="s">
        <v>74</v>
      </c>
      <c r="C27" s="4">
        <v>618</v>
      </c>
      <c r="D27" s="8">
        <v>8.69</v>
      </c>
      <c r="E27" s="4">
        <v>384</v>
      </c>
      <c r="F27" s="8">
        <v>10.029999999999999</v>
      </c>
      <c r="G27" s="4">
        <v>233</v>
      </c>
      <c r="H27" s="8">
        <v>7.15</v>
      </c>
      <c r="I27" s="4">
        <v>0</v>
      </c>
    </row>
    <row r="28" spans="1:9" x14ac:dyDescent="0.2">
      <c r="A28" s="2">
        <v>4</v>
      </c>
      <c r="B28" s="1" t="s">
        <v>73</v>
      </c>
      <c r="C28" s="4">
        <v>467</v>
      </c>
      <c r="D28" s="8">
        <v>6.57</v>
      </c>
      <c r="E28" s="4">
        <v>248</v>
      </c>
      <c r="F28" s="8">
        <v>6.48</v>
      </c>
      <c r="G28" s="4">
        <v>218</v>
      </c>
      <c r="H28" s="8">
        <v>6.69</v>
      </c>
      <c r="I28" s="4">
        <v>1</v>
      </c>
    </row>
    <row r="29" spans="1:9" x14ac:dyDescent="0.2">
      <c r="A29" s="2">
        <v>5</v>
      </c>
      <c r="B29" s="1" t="s">
        <v>71</v>
      </c>
      <c r="C29" s="4">
        <v>384</v>
      </c>
      <c r="D29" s="8">
        <v>5.4</v>
      </c>
      <c r="E29" s="4">
        <v>266</v>
      </c>
      <c r="F29" s="8">
        <v>6.95</v>
      </c>
      <c r="G29" s="4">
        <v>117</v>
      </c>
      <c r="H29" s="8">
        <v>3.59</v>
      </c>
      <c r="I29" s="4">
        <v>1</v>
      </c>
    </row>
    <row r="30" spans="1:9" x14ac:dyDescent="0.2">
      <c r="A30" s="2">
        <v>6</v>
      </c>
      <c r="B30" s="1" t="s">
        <v>64</v>
      </c>
      <c r="C30" s="4">
        <v>357</v>
      </c>
      <c r="D30" s="8">
        <v>5.0199999999999996</v>
      </c>
      <c r="E30" s="4">
        <v>86</v>
      </c>
      <c r="F30" s="8">
        <v>2.25</v>
      </c>
      <c r="G30" s="4">
        <v>271</v>
      </c>
      <c r="H30" s="8">
        <v>8.32</v>
      </c>
      <c r="I30" s="4">
        <v>0</v>
      </c>
    </row>
    <row r="31" spans="1:9" x14ac:dyDescent="0.2">
      <c r="A31" s="2">
        <v>7</v>
      </c>
      <c r="B31" s="1" t="s">
        <v>65</v>
      </c>
      <c r="C31" s="4">
        <v>250</v>
      </c>
      <c r="D31" s="8">
        <v>3.52</v>
      </c>
      <c r="E31" s="4">
        <v>98</v>
      </c>
      <c r="F31" s="8">
        <v>2.56</v>
      </c>
      <c r="G31" s="4">
        <v>152</v>
      </c>
      <c r="H31" s="8">
        <v>4.67</v>
      </c>
      <c r="I31" s="4">
        <v>0</v>
      </c>
    </row>
    <row r="32" spans="1:9" x14ac:dyDescent="0.2">
      <c r="A32" s="2">
        <v>8</v>
      </c>
      <c r="B32" s="1" t="s">
        <v>66</v>
      </c>
      <c r="C32" s="4">
        <v>248</v>
      </c>
      <c r="D32" s="8">
        <v>3.49</v>
      </c>
      <c r="E32" s="4">
        <v>54</v>
      </c>
      <c r="F32" s="8">
        <v>1.41</v>
      </c>
      <c r="G32" s="4">
        <v>194</v>
      </c>
      <c r="H32" s="8">
        <v>5.96</v>
      </c>
      <c r="I32" s="4">
        <v>0</v>
      </c>
    </row>
    <row r="33" spans="1:9" x14ac:dyDescent="0.2">
      <c r="A33" s="2">
        <v>9</v>
      </c>
      <c r="B33" s="1" t="s">
        <v>80</v>
      </c>
      <c r="C33" s="4">
        <v>244</v>
      </c>
      <c r="D33" s="8">
        <v>3.43</v>
      </c>
      <c r="E33" s="4">
        <v>179</v>
      </c>
      <c r="F33" s="8">
        <v>4.67</v>
      </c>
      <c r="G33" s="4">
        <v>61</v>
      </c>
      <c r="H33" s="8">
        <v>1.87</v>
      </c>
      <c r="I33" s="4">
        <v>2</v>
      </c>
    </row>
    <row r="34" spans="1:9" x14ac:dyDescent="0.2">
      <c r="A34" s="2">
        <v>10</v>
      </c>
      <c r="B34" s="1" t="s">
        <v>70</v>
      </c>
      <c r="C34" s="4">
        <v>206</v>
      </c>
      <c r="D34" s="8">
        <v>2.9</v>
      </c>
      <c r="E34" s="4">
        <v>83</v>
      </c>
      <c r="F34" s="8">
        <v>2.17</v>
      </c>
      <c r="G34" s="4">
        <v>123</v>
      </c>
      <c r="H34" s="8">
        <v>3.78</v>
      </c>
      <c r="I34" s="4">
        <v>0</v>
      </c>
    </row>
    <row r="35" spans="1:9" x14ac:dyDescent="0.2">
      <c r="A35" s="2">
        <v>11</v>
      </c>
      <c r="B35" s="1" t="s">
        <v>75</v>
      </c>
      <c r="C35" s="4">
        <v>191</v>
      </c>
      <c r="D35" s="8">
        <v>2.69</v>
      </c>
      <c r="E35" s="4">
        <v>131</v>
      </c>
      <c r="F35" s="8">
        <v>3.42</v>
      </c>
      <c r="G35" s="4">
        <v>60</v>
      </c>
      <c r="H35" s="8">
        <v>1.84</v>
      </c>
      <c r="I35" s="4">
        <v>0</v>
      </c>
    </row>
    <row r="36" spans="1:9" x14ac:dyDescent="0.2">
      <c r="A36" s="2">
        <v>12</v>
      </c>
      <c r="B36" s="1" t="s">
        <v>81</v>
      </c>
      <c r="C36" s="4">
        <v>174</v>
      </c>
      <c r="D36" s="8">
        <v>2.4500000000000002</v>
      </c>
      <c r="E36" s="4">
        <v>157</v>
      </c>
      <c r="F36" s="8">
        <v>4.0999999999999996</v>
      </c>
      <c r="G36" s="4">
        <v>17</v>
      </c>
      <c r="H36" s="8">
        <v>0.52</v>
      </c>
      <c r="I36" s="4">
        <v>0</v>
      </c>
    </row>
    <row r="37" spans="1:9" x14ac:dyDescent="0.2">
      <c r="A37" s="2">
        <v>13</v>
      </c>
      <c r="B37" s="1" t="s">
        <v>72</v>
      </c>
      <c r="C37" s="4">
        <v>162</v>
      </c>
      <c r="D37" s="8">
        <v>2.2799999999999998</v>
      </c>
      <c r="E37" s="4">
        <v>102</v>
      </c>
      <c r="F37" s="8">
        <v>2.66</v>
      </c>
      <c r="G37" s="4">
        <v>60</v>
      </c>
      <c r="H37" s="8">
        <v>1.84</v>
      </c>
      <c r="I37" s="4">
        <v>0</v>
      </c>
    </row>
    <row r="38" spans="1:9" x14ac:dyDescent="0.2">
      <c r="A38" s="2">
        <v>14</v>
      </c>
      <c r="B38" s="1" t="s">
        <v>76</v>
      </c>
      <c r="C38" s="4">
        <v>161</v>
      </c>
      <c r="D38" s="8">
        <v>2.2599999999999998</v>
      </c>
      <c r="E38" s="4">
        <v>53</v>
      </c>
      <c r="F38" s="8">
        <v>1.38</v>
      </c>
      <c r="G38" s="4">
        <v>108</v>
      </c>
      <c r="H38" s="8">
        <v>3.32</v>
      </c>
      <c r="I38" s="4">
        <v>0</v>
      </c>
    </row>
    <row r="39" spans="1:9" x14ac:dyDescent="0.2">
      <c r="A39" s="2">
        <v>15</v>
      </c>
      <c r="B39" s="1" t="s">
        <v>68</v>
      </c>
      <c r="C39" s="4">
        <v>152</v>
      </c>
      <c r="D39" s="8">
        <v>2.14</v>
      </c>
      <c r="E39" s="4">
        <v>11</v>
      </c>
      <c r="F39" s="8">
        <v>0.28999999999999998</v>
      </c>
      <c r="G39" s="4">
        <v>141</v>
      </c>
      <c r="H39" s="8">
        <v>4.33</v>
      </c>
      <c r="I39" s="4">
        <v>0</v>
      </c>
    </row>
    <row r="40" spans="1:9" x14ac:dyDescent="0.2">
      <c r="A40" s="2">
        <v>16</v>
      </c>
      <c r="B40" s="1" t="s">
        <v>82</v>
      </c>
      <c r="C40" s="4">
        <v>143</v>
      </c>
      <c r="D40" s="8">
        <v>2.0099999999999998</v>
      </c>
      <c r="E40" s="4">
        <v>3</v>
      </c>
      <c r="F40" s="8">
        <v>0.08</v>
      </c>
      <c r="G40" s="4">
        <v>140</v>
      </c>
      <c r="H40" s="8">
        <v>4.3</v>
      </c>
      <c r="I40" s="4">
        <v>0</v>
      </c>
    </row>
    <row r="41" spans="1:9" x14ac:dyDescent="0.2">
      <c r="A41" s="2">
        <v>17</v>
      </c>
      <c r="B41" s="1" t="s">
        <v>69</v>
      </c>
      <c r="C41" s="4">
        <v>135</v>
      </c>
      <c r="D41" s="8">
        <v>1.9</v>
      </c>
      <c r="E41" s="4">
        <v>27</v>
      </c>
      <c r="F41" s="8">
        <v>0.7</v>
      </c>
      <c r="G41" s="4">
        <v>108</v>
      </c>
      <c r="H41" s="8">
        <v>3.32</v>
      </c>
      <c r="I41" s="4">
        <v>0</v>
      </c>
    </row>
    <row r="42" spans="1:9" x14ac:dyDescent="0.2">
      <c r="A42" s="2">
        <v>18</v>
      </c>
      <c r="B42" s="1" t="s">
        <v>83</v>
      </c>
      <c r="C42" s="4">
        <v>125</v>
      </c>
      <c r="D42" s="8">
        <v>1.76</v>
      </c>
      <c r="E42" s="4">
        <v>89</v>
      </c>
      <c r="F42" s="8">
        <v>2.3199999999999998</v>
      </c>
      <c r="G42" s="4">
        <v>36</v>
      </c>
      <c r="H42" s="8">
        <v>1.1100000000000001</v>
      </c>
      <c r="I42" s="4">
        <v>0</v>
      </c>
    </row>
    <row r="43" spans="1:9" x14ac:dyDescent="0.2">
      <c r="A43" s="2">
        <v>19</v>
      </c>
      <c r="B43" s="1" t="s">
        <v>67</v>
      </c>
      <c r="C43" s="4">
        <v>113</v>
      </c>
      <c r="D43" s="8">
        <v>1.59</v>
      </c>
      <c r="E43" s="4">
        <v>25</v>
      </c>
      <c r="F43" s="8">
        <v>0.65</v>
      </c>
      <c r="G43" s="4">
        <v>88</v>
      </c>
      <c r="H43" s="8">
        <v>2.7</v>
      </c>
      <c r="I43" s="4">
        <v>0</v>
      </c>
    </row>
    <row r="44" spans="1:9" x14ac:dyDescent="0.2">
      <c r="A44" s="2">
        <v>20</v>
      </c>
      <c r="B44" s="1" t="s">
        <v>84</v>
      </c>
      <c r="C44" s="4">
        <v>98</v>
      </c>
      <c r="D44" s="8">
        <v>1.38</v>
      </c>
      <c r="E44" s="4">
        <v>14</v>
      </c>
      <c r="F44" s="8">
        <v>0.37</v>
      </c>
      <c r="G44" s="4">
        <v>84</v>
      </c>
      <c r="H44" s="8">
        <v>2.58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78</v>
      </c>
      <c r="C47" s="4">
        <v>641</v>
      </c>
      <c r="D47" s="8">
        <v>14.55</v>
      </c>
      <c r="E47" s="4">
        <v>563</v>
      </c>
      <c r="F47" s="8">
        <v>21.71</v>
      </c>
      <c r="G47" s="4">
        <v>78</v>
      </c>
      <c r="H47" s="8">
        <v>4.3899999999999997</v>
      </c>
      <c r="I47" s="4">
        <v>0</v>
      </c>
    </row>
    <row r="48" spans="1:9" x14ac:dyDescent="0.2">
      <c r="A48" s="2">
        <v>2</v>
      </c>
      <c r="B48" s="1" t="s">
        <v>77</v>
      </c>
      <c r="C48" s="4">
        <v>613</v>
      </c>
      <c r="D48" s="8">
        <v>13.91</v>
      </c>
      <c r="E48" s="4">
        <v>549</v>
      </c>
      <c r="F48" s="8">
        <v>21.17</v>
      </c>
      <c r="G48" s="4">
        <v>64</v>
      </c>
      <c r="H48" s="8">
        <v>3.6</v>
      </c>
      <c r="I48" s="4">
        <v>0</v>
      </c>
    </row>
    <row r="49" spans="1:9" x14ac:dyDescent="0.2">
      <c r="A49" s="2">
        <v>3</v>
      </c>
      <c r="B49" s="1" t="s">
        <v>73</v>
      </c>
      <c r="C49" s="4">
        <v>326</v>
      </c>
      <c r="D49" s="8">
        <v>7.4</v>
      </c>
      <c r="E49" s="4">
        <v>162</v>
      </c>
      <c r="F49" s="8">
        <v>6.25</v>
      </c>
      <c r="G49" s="4">
        <v>164</v>
      </c>
      <c r="H49" s="8">
        <v>9.23</v>
      </c>
      <c r="I49" s="4">
        <v>0</v>
      </c>
    </row>
    <row r="50" spans="1:9" x14ac:dyDescent="0.2">
      <c r="A50" s="2">
        <v>4</v>
      </c>
      <c r="B50" s="1" t="s">
        <v>74</v>
      </c>
      <c r="C50" s="4">
        <v>281</v>
      </c>
      <c r="D50" s="8">
        <v>6.38</v>
      </c>
      <c r="E50" s="4">
        <v>144</v>
      </c>
      <c r="F50" s="8">
        <v>5.55</v>
      </c>
      <c r="G50" s="4">
        <v>137</v>
      </c>
      <c r="H50" s="8">
        <v>7.71</v>
      </c>
      <c r="I50" s="4">
        <v>0</v>
      </c>
    </row>
    <row r="51" spans="1:9" x14ac:dyDescent="0.2">
      <c r="A51" s="2">
        <v>5</v>
      </c>
      <c r="B51" s="1" t="s">
        <v>71</v>
      </c>
      <c r="C51" s="4">
        <v>261</v>
      </c>
      <c r="D51" s="8">
        <v>5.92</v>
      </c>
      <c r="E51" s="4">
        <v>190</v>
      </c>
      <c r="F51" s="8">
        <v>7.33</v>
      </c>
      <c r="G51" s="4">
        <v>71</v>
      </c>
      <c r="H51" s="8">
        <v>4</v>
      </c>
      <c r="I51" s="4">
        <v>0</v>
      </c>
    </row>
    <row r="52" spans="1:9" x14ac:dyDescent="0.2">
      <c r="A52" s="2">
        <v>6</v>
      </c>
      <c r="B52" s="1" t="s">
        <v>64</v>
      </c>
      <c r="C52" s="4">
        <v>193</v>
      </c>
      <c r="D52" s="8">
        <v>4.38</v>
      </c>
      <c r="E52" s="4">
        <v>66</v>
      </c>
      <c r="F52" s="8">
        <v>2.5499999999999998</v>
      </c>
      <c r="G52" s="4">
        <v>127</v>
      </c>
      <c r="H52" s="8">
        <v>7.15</v>
      </c>
      <c r="I52" s="4">
        <v>0</v>
      </c>
    </row>
    <row r="53" spans="1:9" x14ac:dyDescent="0.2">
      <c r="A53" s="2">
        <v>7</v>
      </c>
      <c r="B53" s="1" t="s">
        <v>80</v>
      </c>
      <c r="C53" s="4">
        <v>152</v>
      </c>
      <c r="D53" s="8">
        <v>3.45</v>
      </c>
      <c r="E53" s="4">
        <v>104</v>
      </c>
      <c r="F53" s="8">
        <v>4.01</v>
      </c>
      <c r="G53" s="4">
        <v>42</v>
      </c>
      <c r="H53" s="8">
        <v>2.36</v>
      </c>
      <c r="I53" s="4">
        <v>5</v>
      </c>
    </row>
    <row r="54" spans="1:9" x14ac:dyDescent="0.2">
      <c r="A54" s="2">
        <v>8</v>
      </c>
      <c r="B54" s="1" t="s">
        <v>72</v>
      </c>
      <c r="C54" s="4">
        <v>142</v>
      </c>
      <c r="D54" s="8">
        <v>3.22</v>
      </c>
      <c r="E54" s="4">
        <v>78</v>
      </c>
      <c r="F54" s="8">
        <v>3.01</v>
      </c>
      <c r="G54" s="4">
        <v>64</v>
      </c>
      <c r="H54" s="8">
        <v>3.6</v>
      </c>
      <c r="I54" s="4">
        <v>0</v>
      </c>
    </row>
    <row r="55" spans="1:9" x14ac:dyDescent="0.2">
      <c r="A55" s="2">
        <v>9</v>
      </c>
      <c r="B55" s="1" t="s">
        <v>82</v>
      </c>
      <c r="C55" s="4">
        <v>136</v>
      </c>
      <c r="D55" s="8">
        <v>3.09</v>
      </c>
      <c r="E55" s="4">
        <v>1</v>
      </c>
      <c r="F55" s="8">
        <v>0.04</v>
      </c>
      <c r="G55" s="4">
        <v>124</v>
      </c>
      <c r="H55" s="8">
        <v>6.98</v>
      </c>
      <c r="I55" s="4">
        <v>3</v>
      </c>
    </row>
    <row r="56" spans="1:9" x14ac:dyDescent="0.2">
      <c r="A56" s="2">
        <v>10</v>
      </c>
      <c r="B56" s="1" t="s">
        <v>70</v>
      </c>
      <c r="C56" s="4">
        <v>133</v>
      </c>
      <c r="D56" s="8">
        <v>3.02</v>
      </c>
      <c r="E56" s="4">
        <v>52</v>
      </c>
      <c r="F56" s="8">
        <v>2.0099999999999998</v>
      </c>
      <c r="G56" s="4">
        <v>80</v>
      </c>
      <c r="H56" s="8">
        <v>4.5</v>
      </c>
      <c r="I56" s="4">
        <v>1</v>
      </c>
    </row>
    <row r="57" spans="1:9" x14ac:dyDescent="0.2">
      <c r="A57" s="2">
        <v>11</v>
      </c>
      <c r="B57" s="1" t="s">
        <v>81</v>
      </c>
      <c r="C57" s="4">
        <v>130</v>
      </c>
      <c r="D57" s="8">
        <v>2.95</v>
      </c>
      <c r="E57" s="4">
        <v>117</v>
      </c>
      <c r="F57" s="8">
        <v>4.51</v>
      </c>
      <c r="G57" s="4">
        <v>13</v>
      </c>
      <c r="H57" s="8">
        <v>0.73</v>
      </c>
      <c r="I57" s="4">
        <v>0</v>
      </c>
    </row>
    <row r="58" spans="1:9" x14ac:dyDescent="0.2">
      <c r="A58" s="2">
        <v>12</v>
      </c>
      <c r="B58" s="1" t="s">
        <v>65</v>
      </c>
      <c r="C58" s="4">
        <v>127</v>
      </c>
      <c r="D58" s="8">
        <v>2.88</v>
      </c>
      <c r="E58" s="4">
        <v>61</v>
      </c>
      <c r="F58" s="8">
        <v>2.35</v>
      </c>
      <c r="G58" s="4">
        <v>66</v>
      </c>
      <c r="H58" s="8">
        <v>3.72</v>
      </c>
      <c r="I58" s="4">
        <v>0</v>
      </c>
    </row>
    <row r="59" spans="1:9" x14ac:dyDescent="0.2">
      <c r="A59" s="2">
        <v>13</v>
      </c>
      <c r="B59" s="1" t="s">
        <v>75</v>
      </c>
      <c r="C59" s="4">
        <v>99</v>
      </c>
      <c r="D59" s="8">
        <v>2.25</v>
      </c>
      <c r="E59" s="4">
        <v>75</v>
      </c>
      <c r="F59" s="8">
        <v>2.89</v>
      </c>
      <c r="G59" s="4">
        <v>24</v>
      </c>
      <c r="H59" s="8">
        <v>1.35</v>
      </c>
      <c r="I59" s="4">
        <v>0</v>
      </c>
    </row>
    <row r="60" spans="1:9" x14ac:dyDescent="0.2">
      <c r="A60" s="2">
        <v>14</v>
      </c>
      <c r="B60" s="1" t="s">
        <v>66</v>
      </c>
      <c r="C60" s="4">
        <v>95</v>
      </c>
      <c r="D60" s="8">
        <v>2.16</v>
      </c>
      <c r="E60" s="4">
        <v>18</v>
      </c>
      <c r="F60" s="8">
        <v>0.69</v>
      </c>
      <c r="G60" s="4">
        <v>77</v>
      </c>
      <c r="H60" s="8">
        <v>4.34</v>
      </c>
      <c r="I60" s="4">
        <v>0</v>
      </c>
    </row>
    <row r="61" spans="1:9" x14ac:dyDescent="0.2">
      <c r="A61" s="2">
        <v>15</v>
      </c>
      <c r="B61" s="1" t="s">
        <v>83</v>
      </c>
      <c r="C61" s="4">
        <v>83</v>
      </c>
      <c r="D61" s="8">
        <v>1.88</v>
      </c>
      <c r="E61" s="4">
        <v>68</v>
      </c>
      <c r="F61" s="8">
        <v>2.62</v>
      </c>
      <c r="G61" s="4">
        <v>15</v>
      </c>
      <c r="H61" s="8">
        <v>0.84</v>
      </c>
      <c r="I61" s="4">
        <v>0</v>
      </c>
    </row>
    <row r="62" spans="1:9" x14ac:dyDescent="0.2">
      <c r="A62" s="2">
        <v>16</v>
      </c>
      <c r="B62" s="1" t="s">
        <v>76</v>
      </c>
      <c r="C62" s="4">
        <v>69</v>
      </c>
      <c r="D62" s="8">
        <v>1.57</v>
      </c>
      <c r="E62" s="4">
        <v>33</v>
      </c>
      <c r="F62" s="8">
        <v>1.27</v>
      </c>
      <c r="G62" s="4">
        <v>35</v>
      </c>
      <c r="H62" s="8">
        <v>1.97</v>
      </c>
      <c r="I62" s="4">
        <v>0</v>
      </c>
    </row>
    <row r="63" spans="1:9" x14ac:dyDescent="0.2">
      <c r="A63" s="2">
        <v>17</v>
      </c>
      <c r="B63" s="1" t="s">
        <v>86</v>
      </c>
      <c r="C63" s="4">
        <v>66</v>
      </c>
      <c r="D63" s="8">
        <v>1.5</v>
      </c>
      <c r="E63" s="4">
        <v>51</v>
      </c>
      <c r="F63" s="8">
        <v>1.97</v>
      </c>
      <c r="G63" s="4">
        <v>15</v>
      </c>
      <c r="H63" s="8">
        <v>0.84</v>
      </c>
      <c r="I63" s="4">
        <v>0</v>
      </c>
    </row>
    <row r="64" spans="1:9" x14ac:dyDescent="0.2">
      <c r="A64" s="2">
        <v>18</v>
      </c>
      <c r="B64" s="1" t="s">
        <v>79</v>
      </c>
      <c r="C64" s="4">
        <v>63</v>
      </c>
      <c r="D64" s="8">
        <v>1.43</v>
      </c>
      <c r="E64" s="4">
        <v>35</v>
      </c>
      <c r="F64" s="8">
        <v>1.35</v>
      </c>
      <c r="G64" s="4">
        <v>27</v>
      </c>
      <c r="H64" s="8">
        <v>1.52</v>
      </c>
      <c r="I64" s="4">
        <v>0</v>
      </c>
    </row>
    <row r="65" spans="1:9" x14ac:dyDescent="0.2">
      <c r="A65" s="2">
        <v>19</v>
      </c>
      <c r="B65" s="1" t="s">
        <v>68</v>
      </c>
      <c r="C65" s="4">
        <v>58</v>
      </c>
      <c r="D65" s="8">
        <v>1.32</v>
      </c>
      <c r="E65" s="4">
        <v>5</v>
      </c>
      <c r="F65" s="8">
        <v>0.19</v>
      </c>
      <c r="G65" s="4">
        <v>53</v>
      </c>
      <c r="H65" s="8">
        <v>2.98</v>
      </c>
      <c r="I65" s="4">
        <v>0</v>
      </c>
    </row>
    <row r="66" spans="1:9" x14ac:dyDescent="0.2">
      <c r="A66" s="2">
        <v>20</v>
      </c>
      <c r="B66" s="1" t="s">
        <v>85</v>
      </c>
      <c r="C66" s="4">
        <v>53</v>
      </c>
      <c r="D66" s="8">
        <v>1.2</v>
      </c>
      <c r="E66" s="4">
        <v>7</v>
      </c>
      <c r="F66" s="8">
        <v>0.27</v>
      </c>
      <c r="G66" s="4">
        <v>46</v>
      </c>
      <c r="H66" s="8">
        <v>2.59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77</v>
      </c>
      <c r="C69" s="4">
        <v>782</v>
      </c>
      <c r="D69" s="8">
        <v>13.02</v>
      </c>
      <c r="E69" s="4">
        <v>690</v>
      </c>
      <c r="F69" s="8">
        <v>21.39</v>
      </c>
      <c r="G69" s="4">
        <v>92</v>
      </c>
      <c r="H69" s="8">
        <v>3.37</v>
      </c>
      <c r="I69" s="4">
        <v>0</v>
      </c>
    </row>
    <row r="70" spans="1:9" x14ac:dyDescent="0.2">
      <c r="A70" s="2">
        <v>2</v>
      </c>
      <c r="B70" s="1" t="s">
        <v>78</v>
      </c>
      <c r="C70" s="4">
        <v>769</v>
      </c>
      <c r="D70" s="8">
        <v>12.81</v>
      </c>
      <c r="E70" s="4">
        <v>672</v>
      </c>
      <c r="F70" s="8">
        <v>20.83</v>
      </c>
      <c r="G70" s="4">
        <v>97</v>
      </c>
      <c r="H70" s="8">
        <v>3.56</v>
      </c>
      <c r="I70" s="4">
        <v>0</v>
      </c>
    </row>
    <row r="71" spans="1:9" x14ac:dyDescent="0.2">
      <c r="A71" s="2">
        <v>3</v>
      </c>
      <c r="B71" s="1" t="s">
        <v>74</v>
      </c>
      <c r="C71" s="4">
        <v>511</v>
      </c>
      <c r="D71" s="8">
        <v>8.51</v>
      </c>
      <c r="E71" s="4">
        <v>274</v>
      </c>
      <c r="F71" s="8">
        <v>8.49</v>
      </c>
      <c r="G71" s="4">
        <v>235</v>
      </c>
      <c r="H71" s="8">
        <v>8.6199999999999992</v>
      </c>
      <c r="I71" s="4">
        <v>0</v>
      </c>
    </row>
    <row r="72" spans="1:9" x14ac:dyDescent="0.2">
      <c r="A72" s="2">
        <v>4</v>
      </c>
      <c r="B72" s="1" t="s">
        <v>73</v>
      </c>
      <c r="C72" s="4">
        <v>366</v>
      </c>
      <c r="D72" s="8">
        <v>6.09</v>
      </c>
      <c r="E72" s="4">
        <v>172</v>
      </c>
      <c r="F72" s="8">
        <v>5.33</v>
      </c>
      <c r="G72" s="4">
        <v>193</v>
      </c>
      <c r="H72" s="8">
        <v>7.08</v>
      </c>
      <c r="I72" s="4">
        <v>1</v>
      </c>
    </row>
    <row r="73" spans="1:9" x14ac:dyDescent="0.2">
      <c r="A73" s="2">
        <v>5</v>
      </c>
      <c r="B73" s="1" t="s">
        <v>71</v>
      </c>
      <c r="C73" s="4">
        <v>271</v>
      </c>
      <c r="D73" s="8">
        <v>4.51</v>
      </c>
      <c r="E73" s="4">
        <v>191</v>
      </c>
      <c r="F73" s="8">
        <v>5.92</v>
      </c>
      <c r="G73" s="4">
        <v>80</v>
      </c>
      <c r="H73" s="8">
        <v>2.93</v>
      </c>
      <c r="I73" s="4">
        <v>0</v>
      </c>
    </row>
    <row r="74" spans="1:9" x14ac:dyDescent="0.2">
      <c r="A74" s="2">
        <v>6</v>
      </c>
      <c r="B74" s="1" t="s">
        <v>80</v>
      </c>
      <c r="C74" s="4">
        <v>259</v>
      </c>
      <c r="D74" s="8">
        <v>4.3099999999999996</v>
      </c>
      <c r="E74" s="4">
        <v>202</v>
      </c>
      <c r="F74" s="8">
        <v>6.26</v>
      </c>
      <c r="G74" s="4">
        <v>32</v>
      </c>
      <c r="H74" s="8">
        <v>1.17</v>
      </c>
      <c r="I74" s="4">
        <v>1</v>
      </c>
    </row>
    <row r="75" spans="1:9" x14ac:dyDescent="0.2">
      <c r="A75" s="2">
        <v>7</v>
      </c>
      <c r="B75" s="1" t="s">
        <v>64</v>
      </c>
      <c r="C75" s="4">
        <v>257</v>
      </c>
      <c r="D75" s="8">
        <v>4.28</v>
      </c>
      <c r="E75" s="4">
        <v>50</v>
      </c>
      <c r="F75" s="8">
        <v>1.55</v>
      </c>
      <c r="G75" s="4">
        <v>207</v>
      </c>
      <c r="H75" s="8">
        <v>7.59</v>
      </c>
      <c r="I75" s="4">
        <v>0</v>
      </c>
    </row>
    <row r="76" spans="1:9" x14ac:dyDescent="0.2">
      <c r="A76" s="2">
        <v>8</v>
      </c>
      <c r="B76" s="1" t="s">
        <v>65</v>
      </c>
      <c r="C76" s="4">
        <v>199</v>
      </c>
      <c r="D76" s="8">
        <v>3.31</v>
      </c>
      <c r="E76" s="4">
        <v>65</v>
      </c>
      <c r="F76" s="8">
        <v>2.0099999999999998</v>
      </c>
      <c r="G76" s="4">
        <v>134</v>
      </c>
      <c r="H76" s="8">
        <v>4.92</v>
      </c>
      <c r="I76" s="4">
        <v>0</v>
      </c>
    </row>
    <row r="77" spans="1:9" x14ac:dyDescent="0.2">
      <c r="A77" s="2">
        <v>9</v>
      </c>
      <c r="B77" s="1" t="s">
        <v>81</v>
      </c>
      <c r="C77" s="4">
        <v>193</v>
      </c>
      <c r="D77" s="8">
        <v>3.21</v>
      </c>
      <c r="E77" s="4">
        <v>165</v>
      </c>
      <c r="F77" s="8">
        <v>5.1100000000000003</v>
      </c>
      <c r="G77" s="4">
        <v>28</v>
      </c>
      <c r="H77" s="8">
        <v>1.03</v>
      </c>
      <c r="I77" s="4">
        <v>0</v>
      </c>
    </row>
    <row r="78" spans="1:9" x14ac:dyDescent="0.2">
      <c r="A78" s="2">
        <v>10</v>
      </c>
      <c r="B78" s="1" t="s">
        <v>66</v>
      </c>
      <c r="C78" s="4">
        <v>186</v>
      </c>
      <c r="D78" s="8">
        <v>3.1</v>
      </c>
      <c r="E78" s="4">
        <v>26</v>
      </c>
      <c r="F78" s="8">
        <v>0.81</v>
      </c>
      <c r="G78" s="4">
        <v>160</v>
      </c>
      <c r="H78" s="8">
        <v>5.87</v>
      </c>
      <c r="I78" s="4">
        <v>0</v>
      </c>
    </row>
    <row r="79" spans="1:9" x14ac:dyDescent="0.2">
      <c r="A79" s="2">
        <v>11</v>
      </c>
      <c r="B79" s="1" t="s">
        <v>72</v>
      </c>
      <c r="C79" s="4">
        <v>181</v>
      </c>
      <c r="D79" s="8">
        <v>3.01</v>
      </c>
      <c r="E79" s="4">
        <v>101</v>
      </c>
      <c r="F79" s="8">
        <v>3.13</v>
      </c>
      <c r="G79" s="4">
        <v>80</v>
      </c>
      <c r="H79" s="8">
        <v>2.93</v>
      </c>
      <c r="I79" s="4">
        <v>0</v>
      </c>
    </row>
    <row r="80" spans="1:9" x14ac:dyDescent="0.2">
      <c r="A80" s="2">
        <v>12</v>
      </c>
      <c r="B80" s="1" t="s">
        <v>70</v>
      </c>
      <c r="C80" s="4">
        <v>164</v>
      </c>
      <c r="D80" s="8">
        <v>2.73</v>
      </c>
      <c r="E80" s="4">
        <v>80</v>
      </c>
      <c r="F80" s="8">
        <v>2.48</v>
      </c>
      <c r="G80" s="4">
        <v>84</v>
      </c>
      <c r="H80" s="8">
        <v>3.08</v>
      </c>
      <c r="I80" s="4">
        <v>0</v>
      </c>
    </row>
    <row r="81" spans="1:9" x14ac:dyDescent="0.2">
      <c r="A81" s="2">
        <v>13</v>
      </c>
      <c r="B81" s="1" t="s">
        <v>82</v>
      </c>
      <c r="C81" s="4">
        <v>124</v>
      </c>
      <c r="D81" s="8">
        <v>2.06</v>
      </c>
      <c r="E81" s="4">
        <v>1</v>
      </c>
      <c r="F81" s="8">
        <v>0.03</v>
      </c>
      <c r="G81" s="4">
        <v>114</v>
      </c>
      <c r="H81" s="8">
        <v>4.18</v>
      </c>
      <c r="I81" s="4">
        <v>9</v>
      </c>
    </row>
    <row r="82" spans="1:9" x14ac:dyDescent="0.2">
      <c r="A82" s="2">
        <v>14</v>
      </c>
      <c r="B82" s="1" t="s">
        <v>75</v>
      </c>
      <c r="C82" s="4">
        <v>121</v>
      </c>
      <c r="D82" s="8">
        <v>2.0099999999999998</v>
      </c>
      <c r="E82" s="4">
        <v>84</v>
      </c>
      <c r="F82" s="8">
        <v>2.6</v>
      </c>
      <c r="G82" s="4">
        <v>37</v>
      </c>
      <c r="H82" s="8">
        <v>1.36</v>
      </c>
      <c r="I82" s="4">
        <v>0</v>
      </c>
    </row>
    <row r="83" spans="1:9" x14ac:dyDescent="0.2">
      <c r="A83" s="2">
        <v>15</v>
      </c>
      <c r="B83" s="1" t="s">
        <v>76</v>
      </c>
      <c r="C83" s="4">
        <v>103</v>
      </c>
      <c r="D83" s="8">
        <v>1.72</v>
      </c>
      <c r="E83" s="4">
        <v>37</v>
      </c>
      <c r="F83" s="8">
        <v>1.1499999999999999</v>
      </c>
      <c r="G83" s="4">
        <v>62</v>
      </c>
      <c r="H83" s="8">
        <v>2.27</v>
      </c>
      <c r="I83" s="4">
        <v>1</v>
      </c>
    </row>
    <row r="84" spans="1:9" x14ac:dyDescent="0.2">
      <c r="A84" s="2">
        <v>16</v>
      </c>
      <c r="B84" s="1" t="s">
        <v>67</v>
      </c>
      <c r="C84" s="4">
        <v>101</v>
      </c>
      <c r="D84" s="8">
        <v>1.68</v>
      </c>
      <c r="E84" s="4">
        <v>30</v>
      </c>
      <c r="F84" s="8">
        <v>0.93</v>
      </c>
      <c r="G84" s="4">
        <v>71</v>
      </c>
      <c r="H84" s="8">
        <v>2.6</v>
      </c>
      <c r="I84" s="4">
        <v>0</v>
      </c>
    </row>
    <row r="85" spans="1:9" x14ac:dyDescent="0.2">
      <c r="A85" s="2">
        <v>17</v>
      </c>
      <c r="B85" s="1" t="s">
        <v>68</v>
      </c>
      <c r="C85" s="4">
        <v>94</v>
      </c>
      <c r="D85" s="8">
        <v>1.57</v>
      </c>
      <c r="E85" s="4">
        <v>8</v>
      </c>
      <c r="F85" s="8">
        <v>0.25</v>
      </c>
      <c r="G85" s="4">
        <v>86</v>
      </c>
      <c r="H85" s="8">
        <v>3.15</v>
      </c>
      <c r="I85" s="4">
        <v>0</v>
      </c>
    </row>
    <row r="86" spans="1:9" x14ac:dyDescent="0.2">
      <c r="A86" s="2">
        <v>18</v>
      </c>
      <c r="B86" s="1" t="s">
        <v>83</v>
      </c>
      <c r="C86" s="4">
        <v>92</v>
      </c>
      <c r="D86" s="8">
        <v>1.53</v>
      </c>
      <c r="E86" s="4">
        <v>58</v>
      </c>
      <c r="F86" s="8">
        <v>1.8</v>
      </c>
      <c r="G86" s="4">
        <v>34</v>
      </c>
      <c r="H86" s="8">
        <v>1.25</v>
      </c>
      <c r="I86" s="4">
        <v>0</v>
      </c>
    </row>
    <row r="87" spans="1:9" x14ac:dyDescent="0.2">
      <c r="A87" s="2">
        <v>19</v>
      </c>
      <c r="B87" s="1" t="s">
        <v>69</v>
      </c>
      <c r="C87" s="4">
        <v>86</v>
      </c>
      <c r="D87" s="8">
        <v>1.43</v>
      </c>
      <c r="E87" s="4">
        <v>16</v>
      </c>
      <c r="F87" s="8">
        <v>0.5</v>
      </c>
      <c r="G87" s="4">
        <v>70</v>
      </c>
      <c r="H87" s="8">
        <v>2.57</v>
      </c>
      <c r="I87" s="4">
        <v>0</v>
      </c>
    </row>
    <row r="88" spans="1:9" x14ac:dyDescent="0.2">
      <c r="A88" s="2">
        <v>19</v>
      </c>
      <c r="B88" s="1" t="s">
        <v>87</v>
      </c>
      <c r="C88" s="4">
        <v>86</v>
      </c>
      <c r="D88" s="8">
        <v>1.43</v>
      </c>
      <c r="E88" s="4">
        <v>21</v>
      </c>
      <c r="F88" s="8">
        <v>0.65</v>
      </c>
      <c r="G88" s="4">
        <v>64</v>
      </c>
      <c r="H88" s="8">
        <v>2.35</v>
      </c>
      <c r="I88" s="4">
        <v>1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77</v>
      </c>
      <c r="C91" s="4">
        <v>134</v>
      </c>
      <c r="D91" s="8">
        <v>16.54</v>
      </c>
      <c r="E91" s="4">
        <v>123</v>
      </c>
      <c r="F91" s="8">
        <v>22.24</v>
      </c>
      <c r="G91" s="4">
        <v>11</v>
      </c>
      <c r="H91" s="8">
        <v>4.4400000000000004</v>
      </c>
      <c r="I91" s="4">
        <v>0</v>
      </c>
    </row>
    <row r="92" spans="1:9" x14ac:dyDescent="0.2">
      <c r="A92" s="2">
        <v>2</v>
      </c>
      <c r="B92" s="1" t="s">
        <v>78</v>
      </c>
      <c r="C92" s="4">
        <v>113</v>
      </c>
      <c r="D92" s="8">
        <v>13.95</v>
      </c>
      <c r="E92" s="4">
        <v>109</v>
      </c>
      <c r="F92" s="8">
        <v>19.71</v>
      </c>
      <c r="G92" s="4">
        <v>4</v>
      </c>
      <c r="H92" s="8">
        <v>1.61</v>
      </c>
      <c r="I92" s="4">
        <v>0</v>
      </c>
    </row>
    <row r="93" spans="1:9" x14ac:dyDescent="0.2">
      <c r="A93" s="2">
        <v>3</v>
      </c>
      <c r="B93" s="1" t="s">
        <v>73</v>
      </c>
      <c r="C93" s="4">
        <v>65</v>
      </c>
      <c r="D93" s="8">
        <v>8.02</v>
      </c>
      <c r="E93" s="4">
        <v>33</v>
      </c>
      <c r="F93" s="8">
        <v>5.97</v>
      </c>
      <c r="G93" s="4">
        <v>32</v>
      </c>
      <c r="H93" s="8">
        <v>12.9</v>
      </c>
      <c r="I93" s="4">
        <v>0</v>
      </c>
    </row>
    <row r="94" spans="1:9" x14ac:dyDescent="0.2">
      <c r="A94" s="2">
        <v>4</v>
      </c>
      <c r="B94" s="1" t="s">
        <v>74</v>
      </c>
      <c r="C94" s="4">
        <v>52</v>
      </c>
      <c r="D94" s="8">
        <v>6.42</v>
      </c>
      <c r="E94" s="4">
        <v>38</v>
      </c>
      <c r="F94" s="8">
        <v>6.87</v>
      </c>
      <c r="G94" s="4">
        <v>13</v>
      </c>
      <c r="H94" s="8">
        <v>5.24</v>
      </c>
      <c r="I94" s="4">
        <v>0</v>
      </c>
    </row>
    <row r="95" spans="1:9" x14ac:dyDescent="0.2">
      <c r="A95" s="2">
        <v>5</v>
      </c>
      <c r="B95" s="1" t="s">
        <v>65</v>
      </c>
      <c r="C95" s="4">
        <v>47</v>
      </c>
      <c r="D95" s="8">
        <v>5.8</v>
      </c>
      <c r="E95" s="4">
        <v>30</v>
      </c>
      <c r="F95" s="8">
        <v>5.42</v>
      </c>
      <c r="G95" s="4">
        <v>17</v>
      </c>
      <c r="H95" s="8">
        <v>6.85</v>
      </c>
      <c r="I95" s="4">
        <v>0</v>
      </c>
    </row>
    <row r="96" spans="1:9" x14ac:dyDescent="0.2">
      <c r="A96" s="2">
        <v>6</v>
      </c>
      <c r="B96" s="1" t="s">
        <v>64</v>
      </c>
      <c r="C96" s="4">
        <v>39</v>
      </c>
      <c r="D96" s="8">
        <v>4.8099999999999996</v>
      </c>
      <c r="E96" s="4">
        <v>24</v>
      </c>
      <c r="F96" s="8">
        <v>4.34</v>
      </c>
      <c r="G96" s="4">
        <v>15</v>
      </c>
      <c r="H96" s="8">
        <v>6.05</v>
      </c>
      <c r="I96" s="4">
        <v>0</v>
      </c>
    </row>
    <row r="97" spans="1:9" x14ac:dyDescent="0.2">
      <c r="A97" s="2">
        <v>7</v>
      </c>
      <c r="B97" s="1" t="s">
        <v>71</v>
      </c>
      <c r="C97" s="4">
        <v>37</v>
      </c>
      <c r="D97" s="8">
        <v>4.57</v>
      </c>
      <c r="E97" s="4">
        <v>28</v>
      </c>
      <c r="F97" s="8">
        <v>5.0599999999999996</v>
      </c>
      <c r="G97" s="4">
        <v>9</v>
      </c>
      <c r="H97" s="8">
        <v>3.63</v>
      </c>
      <c r="I97" s="4">
        <v>0</v>
      </c>
    </row>
    <row r="98" spans="1:9" x14ac:dyDescent="0.2">
      <c r="A98" s="2">
        <v>8</v>
      </c>
      <c r="B98" s="1" t="s">
        <v>72</v>
      </c>
      <c r="C98" s="4">
        <v>30</v>
      </c>
      <c r="D98" s="8">
        <v>3.7</v>
      </c>
      <c r="E98" s="4">
        <v>23</v>
      </c>
      <c r="F98" s="8">
        <v>4.16</v>
      </c>
      <c r="G98" s="4">
        <v>7</v>
      </c>
      <c r="H98" s="8">
        <v>2.82</v>
      </c>
      <c r="I98" s="4">
        <v>0</v>
      </c>
    </row>
    <row r="99" spans="1:9" x14ac:dyDescent="0.2">
      <c r="A99" s="2">
        <v>9</v>
      </c>
      <c r="B99" s="1" t="s">
        <v>81</v>
      </c>
      <c r="C99" s="4">
        <v>27</v>
      </c>
      <c r="D99" s="8">
        <v>3.33</v>
      </c>
      <c r="E99" s="4">
        <v>26</v>
      </c>
      <c r="F99" s="8">
        <v>4.7</v>
      </c>
      <c r="G99" s="4">
        <v>1</v>
      </c>
      <c r="H99" s="8">
        <v>0.4</v>
      </c>
      <c r="I99" s="4">
        <v>0</v>
      </c>
    </row>
    <row r="100" spans="1:9" x14ac:dyDescent="0.2">
      <c r="A100" s="2">
        <v>10</v>
      </c>
      <c r="B100" s="1" t="s">
        <v>83</v>
      </c>
      <c r="C100" s="4">
        <v>23</v>
      </c>
      <c r="D100" s="8">
        <v>2.84</v>
      </c>
      <c r="E100" s="4">
        <v>19</v>
      </c>
      <c r="F100" s="8">
        <v>3.44</v>
      </c>
      <c r="G100" s="4">
        <v>4</v>
      </c>
      <c r="H100" s="8">
        <v>1.61</v>
      </c>
      <c r="I100" s="4">
        <v>0</v>
      </c>
    </row>
    <row r="101" spans="1:9" x14ac:dyDescent="0.2">
      <c r="A101" s="2">
        <v>11</v>
      </c>
      <c r="B101" s="1" t="s">
        <v>80</v>
      </c>
      <c r="C101" s="4">
        <v>22</v>
      </c>
      <c r="D101" s="8">
        <v>2.72</v>
      </c>
      <c r="E101" s="4">
        <v>13</v>
      </c>
      <c r="F101" s="8">
        <v>2.35</v>
      </c>
      <c r="G101" s="4">
        <v>4</v>
      </c>
      <c r="H101" s="8">
        <v>1.61</v>
      </c>
      <c r="I101" s="4">
        <v>4</v>
      </c>
    </row>
    <row r="102" spans="1:9" x14ac:dyDescent="0.2">
      <c r="A102" s="2">
        <v>12</v>
      </c>
      <c r="B102" s="1" t="s">
        <v>70</v>
      </c>
      <c r="C102" s="4">
        <v>18</v>
      </c>
      <c r="D102" s="8">
        <v>2.2200000000000002</v>
      </c>
      <c r="E102" s="4">
        <v>7</v>
      </c>
      <c r="F102" s="8">
        <v>1.27</v>
      </c>
      <c r="G102" s="4">
        <v>11</v>
      </c>
      <c r="H102" s="8">
        <v>4.4400000000000004</v>
      </c>
      <c r="I102" s="4">
        <v>0</v>
      </c>
    </row>
    <row r="103" spans="1:9" x14ac:dyDescent="0.2">
      <c r="A103" s="2">
        <v>13</v>
      </c>
      <c r="B103" s="1" t="s">
        <v>82</v>
      </c>
      <c r="C103" s="4">
        <v>17</v>
      </c>
      <c r="D103" s="8">
        <v>2.1</v>
      </c>
      <c r="E103" s="4">
        <v>0</v>
      </c>
      <c r="F103" s="8">
        <v>0</v>
      </c>
      <c r="G103" s="4">
        <v>16</v>
      </c>
      <c r="H103" s="8">
        <v>6.45</v>
      </c>
      <c r="I103" s="4">
        <v>0</v>
      </c>
    </row>
    <row r="104" spans="1:9" x14ac:dyDescent="0.2">
      <c r="A104" s="2">
        <v>14</v>
      </c>
      <c r="B104" s="1" t="s">
        <v>66</v>
      </c>
      <c r="C104" s="4">
        <v>16</v>
      </c>
      <c r="D104" s="8">
        <v>1.98</v>
      </c>
      <c r="E104" s="4">
        <v>2</v>
      </c>
      <c r="F104" s="8">
        <v>0.36</v>
      </c>
      <c r="G104" s="4">
        <v>14</v>
      </c>
      <c r="H104" s="8">
        <v>5.65</v>
      </c>
      <c r="I104" s="4">
        <v>0</v>
      </c>
    </row>
    <row r="105" spans="1:9" x14ac:dyDescent="0.2">
      <c r="A105" s="2">
        <v>15</v>
      </c>
      <c r="B105" s="1" t="s">
        <v>69</v>
      </c>
      <c r="C105" s="4">
        <v>13</v>
      </c>
      <c r="D105" s="8">
        <v>1.6</v>
      </c>
      <c r="E105" s="4">
        <v>6</v>
      </c>
      <c r="F105" s="8">
        <v>1.08</v>
      </c>
      <c r="G105" s="4">
        <v>7</v>
      </c>
      <c r="H105" s="8">
        <v>2.82</v>
      </c>
      <c r="I105" s="4">
        <v>0</v>
      </c>
    </row>
    <row r="106" spans="1:9" x14ac:dyDescent="0.2">
      <c r="A106" s="2">
        <v>16</v>
      </c>
      <c r="B106" s="1" t="s">
        <v>79</v>
      </c>
      <c r="C106" s="4">
        <v>12</v>
      </c>
      <c r="D106" s="8">
        <v>1.48</v>
      </c>
      <c r="E106" s="4">
        <v>8</v>
      </c>
      <c r="F106" s="8">
        <v>1.45</v>
      </c>
      <c r="G106" s="4">
        <v>4</v>
      </c>
      <c r="H106" s="8">
        <v>1.61</v>
      </c>
      <c r="I106" s="4">
        <v>0</v>
      </c>
    </row>
    <row r="107" spans="1:9" x14ac:dyDescent="0.2">
      <c r="A107" s="2">
        <v>17</v>
      </c>
      <c r="B107" s="1" t="s">
        <v>86</v>
      </c>
      <c r="C107" s="4">
        <v>11</v>
      </c>
      <c r="D107" s="8">
        <v>1.36</v>
      </c>
      <c r="E107" s="4">
        <v>7</v>
      </c>
      <c r="F107" s="8">
        <v>1.27</v>
      </c>
      <c r="G107" s="4">
        <v>4</v>
      </c>
      <c r="H107" s="8">
        <v>1.61</v>
      </c>
      <c r="I107" s="4">
        <v>0</v>
      </c>
    </row>
    <row r="108" spans="1:9" x14ac:dyDescent="0.2">
      <c r="A108" s="2">
        <v>18</v>
      </c>
      <c r="B108" s="1" t="s">
        <v>88</v>
      </c>
      <c r="C108" s="4">
        <v>10</v>
      </c>
      <c r="D108" s="8">
        <v>1.23</v>
      </c>
      <c r="E108" s="4">
        <v>6</v>
      </c>
      <c r="F108" s="8">
        <v>1.08</v>
      </c>
      <c r="G108" s="4">
        <v>4</v>
      </c>
      <c r="H108" s="8">
        <v>1.61</v>
      </c>
      <c r="I108" s="4">
        <v>0</v>
      </c>
    </row>
    <row r="109" spans="1:9" x14ac:dyDescent="0.2">
      <c r="A109" s="2">
        <v>18</v>
      </c>
      <c r="B109" s="1" t="s">
        <v>76</v>
      </c>
      <c r="C109" s="4">
        <v>10</v>
      </c>
      <c r="D109" s="8">
        <v>1.23</v>
      </c>
      <c r="E109" s="4">
        <v>3</v>
      </c>
      <c r="F109" s="8">
        <v>0.54</v>
      </c>
      <c r="G109" s="4">
        <v>7</v>
      </c>
      <c r="H109" s="8">
        <v>2.82</v>
      </c>
      <c r="I109" s="4">
        <v>0</v>
      </c>
    </row>
    <row r="110" spans="1:9" x14ac:dyDescent="0.2">
      <c r="A110" s="2">
        <v>20</v>
      </c>
      <c r="B110" s="1" t="s">
        <v>67</v>
      </c>
      <c r="C110" s="4">
        <v>9</v>
      </c>
      <c r="D110" s="8">
        <v>1.1100000000000001</v>
      </c>
      <c r="E110" s="4">
        <v>4</v>
      </c>
      <c r="F110" s="8">
        <v>0.72</v>
      </c>
      <c r="G110" s="4">
        <v>5</v>
      </c>
      <c r="H110" s="8">
        <v>2.02</v>
      </c>
      <c r="I110" s="4">
        <v>0</v>
      </c>
    </row>
    <row r="111" spans="1:9" x14ac:dyDescent="0.2">
      <c r="A111" s="2">
        <v>20</v>
      </c>
      <c r="B111" s="1" t="s">
        <v>87</v>
      </c>
      <c r="C111" s="4">
        <v>9</v>
      </c>
      <c r="D111" s="8">
        <v>1.1100000000000001</v>
      </c>
      <c r="E111" s="4">
        <v>2</v>
      </c>
      <c r="F111" s="8">
        <v>0.36</v>
      </c>
      <c r="G111" s="4">
        <v>7</v>
      </c>
      <c r="H111" s="8">
        <v>2.82</v>
      </c>
      <c r="I111" s="4">
        <v>0</v>
      </c>
    </row>
    <row r="112" spans="1:9" x14ac:dyDescent="0.2">
      <c r="A112" s="2">
        <v>20</v>
      </c>
      <c r="B112" s="1" t="s">
        <v>75</v>
      </c>
      <c r="C112" s="4">
        <v>9</v>
      </c>
      <c r="D112" s="8">
        <v>1.1100000000000001</v>
      </c>
      <c r="E112" s="4">
        <v>5</v>
      </c>
      <c r="F112" s="8">
        <v>0.9</v>
      </c>
      <c r="G112" s="4">
        <v>4</v>
      </c>
      <c r="H112" s="8">
        <v>1.61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77</v>
      </c>
      <c r="C115" s="4">
        <v>254</v>
      </c>
      <c r="D115" s="8">
        <v>15.08</v>
      </c>
      <c r="E115" s="4">
        <v>239</v>
      </c>
      <c r="F115" s="8">
        <v>22.55</v>
      </c>
      <c r="G115" s="4">
        <v>15</v>
      </c>
      <c r="H115" s="8">
        <v>2.4500000000000002</v>
      </c>
      <c r="I115" s="4">
        <v>0</v>
      </c>
    </row>
    <row r="116" spans="1:9" x14ac:dyDescent="0.2">
      <c r="A116" s="2">
        <v>2</v>
      </c>
      <c r="B116" s="1" t="s">
        <v>78</v>
      </c>
      <c r="C116" s="4">
        <v>245</v>
      </c>
      <c r="D116" s="8">
        <v>14.55</v>
      </c>
      <c r="E116" s="4">
        <v>224</v>
      </c>
      <c r="F116" s="8">
        <v>21.13</v>
      </c>
      <c r="G116" s="4">
        <v>21</v>
      </c>
      <c r="H116" s="8">
        <v>3.43</v>
      </c>
      <c r="I116" s="4">
        <v>0</v>
      </c>
    </row>
    <row r="117" spans="1:9" x14ac:dyDescent="0.2">
      <c r="A117" s="2">
        <v>3</v>
      </c>
      <c r="B117" s="1" t="s">
        <v>73</v>
      </c>
      <c r="C117" s="4">
        <v>133</v>
      </c>
      <c r="D117" s="8">
        <v>7.9</v>
      </c>
      <c r="E117" s="4">
        <v>60</v>
      </c>
      <c r="F117" s="8">
        <v>5.66</v>
      </c>
      <c r="G117" s="4">
        <v>73</v>
      </c>
      <c r="H117" s="8">
        <v>11.93</v>
      </c>
      <c r="I117" s="4">
        <v>0</v>
      </c>
    </row>
    <row r="118" spans="1:9" x14ac:dyDescent="0.2">
      <c r="A118" s="2">
        <v>4</v>
      </c>
      <c r="B118" s="1" t="s">
        <v>71</v>
      </c>
      <c r="C118" s="4">
        <v>90</v>
      </c>
      <c r="D118" s="8">
        <v>5.34</v>
      </c>
      <c r="E118" s="4">
        <v>67</v>
      </c>
      <c r="F118" s="8">
        <v>6.32</v>
      </c>
      <c r="G118" s="4">
        <v>23</v>
      </c>
      <c r="H118" s="8">
        <v>3.76</v>
      </c>
      <c r="I118" s="4">
        <v>0</v>
      </c>
    </row>
    <row r="119" spans="1:9" x14ac:dyDescent="0.2">
      <c r="A119" s="2">
        <v>4</v>
      </c>
      <c r="B119" s="1" t="s">
        <v>74</v>
      </c>
      <c r="C119" s="4">
        <v>90</v>
      </c>
      <c r="D119" s="8">
        <v>5.34</v>
      </c>
      <c r="E119" s="4">
        <v>47</v>
      </c>
      <c r="F119" s="8">
        <v>4.43</v>
      </c>
      <c r="G119" s="4">
        <v>43</v>
      </c>
      <c r="H119" s="8">
        <v>7.03</v>
      </c>
      <c r="I119" s="4">
        <v>0</v>
      </c>
    </row>
    <row r="120" spans="1:9" x14ac:dyDescent="0.2">
      <c r="A120" s="2">
        <v>6</v>
      </c>
      <c r="B120" s="1" t="s">
        <v>64</v>
      </c>
      <c r="C120" s="4">
        <v>86</v>
      </c>
      <c r="D120" s="8">
        <v>5.1100000000000003</v>
      </c>
      <c r="E120" s="4">
        <v>32</v>
      </c>
      <c r="F120" s="8">
        <v>3.02</v>
      </c>
      <c r="G120" s="4">
        <v>54</v>
      </c>
      <c r="H120" s="8">
        <v>8.82</v>
      </c>
      <c r="I120" s="4">
        <v>0</v>
      </c>
    </row>
    <row r="121" spans="1:9" x14ac:dyDescent="0.2">
      <c r="A121" s="2">
        <v>7</v>
      </c>
      <c r="B121" s="1" t="s">
        <v>65</v>
      </c>
      <c r="C121" s="4">
        <v>65</v>
      </c>
      <c r="D121" s="8">
        <v>3.86</v>
      </c>
      <c r="E121" s="4">
        <v>34</v>
      </c>
      <c r="F121" s="8">
        <v>3.21</v>
      </c>
      <c r="G121" s="4">
        <v>31</v>
      </c>
      <c r="H121" s="8">
        <v>5.07</v>
      </c>
      <c r="I121" s="4">
        <v>0</v>
      </c>
    </row>
    <row r="122" spans="1:9" x14ac:dyDescent="0.2">
      <c r="A122" s="2">
        <v>8</v>
      </c>
      <c r="B122" s="1" t="s">
        <v>83</v>
      </c>
      <c r="C122" s="4">
        <v>62</v>
      </c>
      <c r="D122" s="8">
        <v>3.68</v>
      </c>
      <c r="E122" s="4">
        <v>51</v>
      </c>
      <c r="F122" s="8">
        <v>4.8099999999999996</v>
      </c>
      <c r="G122" s="4">
        <v>11</v>
      </c>
      <c r="H122" s="8">
        <v>1.8</v>
      </c>
      <c r="I122" s="4">
        <v>0</v>
      </c>
    </row>
    <row r="123" spans="1:9" x14ac:dyDescent="0.2">
      <c r="A123" s="2">
        <v>9</v>
      </c>
      <c r="B123" s="1" t="s">
        <v>82</v>
      </c>
      <c r="C123" s="4">
        <v>56</v>
      </c>
      <c r="D123" s="8">
        <v>3.33</v>
      </c>
      <c r="E123" s="4">
        <v>1</v>
      </c>
      <c r="F123" s="8">
        <v>0.09</v>
      </c>
      <c r="G123" s="4">
        <v>55</v>
      </c>
      <c r="H123" s="8">
        <v>8.99</v>
      </c>
      <c r="I123" s="4">
        <v>0</v>
      </c>
    </row>
    <row r="124" spans="1:9" x14ac:dyDescent="0.2">
      <c r="A124" s="2">
        <v>10</v>
      </c>
      <c r="B124" s="1" t="s">
        <v>70</v>
      </c>
      <c r="C124" s="4">
        <v>54</v>
      </c>
      <c r="D124" s="8">
        <v>3.21</v>
      </c>
      <c r="E124" s="4">
        <v>21</v>
      </c>
      <c r="F124" s="8">
        <v>1.98</v>
      </c>
      <c r="G124" s="4">
        <v>33</v>
      </c>
      <c r="H124" s="8">
        <v>5.39</v>
      </c>
      <c r="I124" s="4">
        <v>0</v>
      </c>
    </row>
    <row r="125" spans="1:9" x14ac:dyDescent="0.2">
      <c r="A125" s="2">
        <v>10</v>
      </c>
      <c r="B125" s="1" t="s">
        <v>72</v>
      </c>
      <c r="C125" s="4">
        <v>54</v>
      </c>
      <c r="D125" s="8">
        <v>3.21</v>
      </c>
      <c r="E125" s="4">
        <v>37</v>
      </c>
      <c r="F125" s="8">
        <v>3.49</v>
      </c>
      <c r="G125" s="4">
        <v>17</v>
      </c>
      <c r="H125" s="8">
        <v>2.78</v>
      </c>
      <c r="I125" s="4">
        <v>0</v>
      </c>
    </row>
    <row r="126" spans="1:9" x14ac:dyDescent="0.2">
      <c r="A126" s="2">
        <v>12</v>
      </c>
      <c r="B126" s="1" t="s">
        <v>80</v>
      </c>
      <c r="C126" s="4">
        <v>49</v>
      </c>
      <c r="D126" s="8">
        <v>2.91</v>
      </c>
      <c r="E126" s="4">
        <v>40</v>
      </c>
      <c r="F126" s="8">
        <v>3.77</v>
      </c>
      <c r="G126" s="4">
        <v>9</v>
      </c>
      <c r="H126" s="8">
        <v>1.47</v>
      </c>
      <c r="I126" s="4">
        <v>0</v>
      </c>
    </row>
    <row r="127" spans="1:9" x14ac:dyDescent="0.2">
      <c r="A127" s="2">
        <v>13</v>
      </c>
      <c r="B127" s="1" t="s">
        <v>81</v>
      </c>
      <c r="C127" s="4">
        <v>45</v>
      </c>
      <c r="D127" s="8">
        <v>2.67</v>
      </c>
      <c r="E127" s="4">
        <v>39</v>
      </c>
      <c r="F127" s="8">
        <v>3.68</v>
      </c>
      <c r="G127" s="4">
        <v>5</v>
      </c>
      <c r="H127" s="8">
        <v>0.82</v>
      </c>
      <c r="I127" s="4">
        <v>0</v>
      </c>
    </row>
    <row r="128" spans="1:9" x14ac:dyDescent="0.2">
      <c r="A128" s="2">
        <v>14</v>
      </c>
      <c r="B128" s="1" t="s">
        <v>66</v>
      </c>
      <c r="C128" s="4">
        <v>41</v>
      </c>
      <c r="D128" s="8">
        <v>2.4300000000000002</v>
      </c>
      <c r="E128" s="4">
        <v>13</v>
      </c>
      <c r="F128" s="8">
        <v>1.23</v>
      </c>
      <c r="G128" s="4">
        <v>28</v>
      </c>
      <c r="H128" s="8">
        <v>4.58</v>
      </c>
      <c r="I128" s="4">
        <v>0</v>
      </c>
    </row>
    <row r="129" spans="1:9" x14ac:dyDescent="0.2">
      <c r="A129" s="2">
        <v>15</v>
      </c>
      <c r="B129" s="1" t="s">
        <v>75</v>
      </c>
      <c r="C129" s="4">
        <v>32</v>
      </c>
      <c r="D129" s="8">
        <v>1.9</v>
      </c>
      <c r="E129" s="4">
        <v>25</v>
      </c>
      <c r="F129" s="8">
        <v>2.36</v>
      </c>
      <c r="G129" s="4">
        <v>7</v>
      </c>
      <c r="H129" s="8">
        <v>1.1399999999999999</v>
      </c>
      <c r="I129" s="4">
        <v>0</v>
      </c>
    </row>
    <row r="130" spans="1:9" x14ac:dyDescent="0.2">
      <c r="A130" s="2">
        <v>16</v>
      </c>
      <c r="B130" s="1" t="s">
        <v>76</v>
      </c>
      <c r="C130" s="4">
        <v>23</v>
      </c>
      <c r="D130" s="8">
        <v>1.37</v>
      </c>
      <c r="E130" s="4">
        <v>11</v>
      </c>
      <c r="F130" s="8">
        <v>1.04</v>
      </c>
      <c r="G130" s="4">
        <v>11</v>
      </c>
      <c r="H130" s="8">
        <v>1.8</v>
      </c>
      <c r="I130" s="4">
        <v>0</v>
      </c>
    </row>
    <row r="131" spans="1:9" x14ac:dyDescent="0.2">
      <c r="A131" s="2">
        <v>17</v>
      </c>
      <c r="B131" s="1" t="s">
        <v>79</v>
      </c>
      <c r="C131" s="4">
        <v>20</v>
      </c>
      <c r="D131" s="8">
        <v>1.19</v>
      </c>
      <c r="E131" s="4">
        <v>12</v>
      </c>
      <c r="F131" s="8">
        <v>1.1299999999999999</v>
      </c>
      <c r="G131" s="4">
        <v>8</v>
      </c>
      <c r="H131" s="8">
        <v>1.31</v>
      </c>
      <c r="I131" s="4">
        <v>0</v>
      </c>
    </row>
    <row r="132" spans="1:9" x14ac:dyDescent="0.2">
      <c r="A132" s="2">
        <v>18</v>
      </c>
      <c r="B132" s="1" t="s">
        <v>88</v>
      </c>
      <c r="C132" s="4">
        <v>17</v>
      </c>
      <c r="D132" s="8">
        <v>1.01</v>
      </c>
      <c r="E132" s="4">
        <v>11</v>
      </c>
      <c r="F132" s="8">
        <v>1.04</v>
      </c>
      <c r="G132" s="4">
        <v>5</v>
      </c>
      <c r="H132" s="8">
        <v>0.82</v>
      </c>
      <c r="I132" s="4">
        <v>1</v>
      </c>
    </row>
    <row r="133" spans="1:9" x14ac:dyDescent="0.2">
      <c r="A133" s="2">
        <v>18</v>
      </c>
      <c r="B133" s="1" t="s">
        <v>67</v>
      </c>
      <c r="C133" s="4">
        <v>17</v>
      </c>
      <c r="D133" s="8">
        <v>1.01</v>
      </c>
      <c r="E133" s="4">
        <v>9</v>
      </c>
      <c r="F133" s="8">
        <v>0.85</v>
      </c>
      <c r="G133" s="4">
        <v>8</v>
      </c>
      <c r="H133" s="8">
        <v>1.31</v>
      </c>
      <c r="I133" s="4">
        <v>0</v>
      </c>
    </row>
    <row r="134" spans="1:9" x14ac:dyDescent="0.2">
      <c r="A134" s="2">
        <v>18</v>
      </c>
      <c r="B134" s="1" t="s">
        <v>84</v>
      </c>
      <c r="C134" s="4">
        <v>17</v>
      </c>
      <c r="D134" s="8">
        <v>1.01</v>
      </c>
      <c r="E134" s="4">
        <v>10</v>
      </c>
      <c r="F134" s="8">
        <v>0.94</v>
      </c>
      <c r="G134" s="4">
        <v>7</v>
      </c>
      <c r="H134" s="8">
        <v>1.1399999999999999</v>
      </c>
      <c r="I134" s="4">
        <v>0</v>
      </c>
    </row>
    <row r="135" spans="1:9" x14ac:dyDescent="0.2">
      <c r="A135" s="2">
        <v>18</v>
      </c>
      <c r="B135" s="1" t="s">
        <v>69</v>
      </c>
      <c r="C135" s="4">
        <v>17</v>
      </c>
      <c r="D135" s="8">
        <v>1.01</v>
      </c>
      <c r="E135" s="4">
        <v>6</v>
      </c>
      <c r="F135" s="8">
        <v>0.56999999999999995</v>
      </c>
      <c r="G135" s="4">
        <v>11</v>
      </c>
      <c r="H135" s="8">
        <v>1.8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77</v>
      </c>
      <c r="C138" s="4">
        <v>234</v>
      </c>
      <c r="D138" s="8">
        <v>13.91</v>
      </c>
      <c r="E138" s="4">
        <v>222</v>
      </c>
      <c r="F138" s="8">
        <v>21.06</v>
      </c>
      <c r="G138" s="4">
        <v>12</v>
      </c>
      <c r="H138" s="8">
        <v>1.94</v>
      </c>
      <c r="I138" s="4">
        <v>0</v>
      </c>
    </row>
    <row r="139" spans="1:9" x14ac:dyDescent="0.2">
      <c r="A139" s="2">
        <v>2</v>
      </c>
      <c r="B139" s="1" t="s">
        <v>78</v>
      </c>
      <c r="C139" s="4">
        <v>221</v>
      </c>
      <c r="D139" s="8">
        <v>13.14</v>
      </c>
      <c r="E139" s="4">
        <v>203</v>
      </c>
      <c r="F139" s="8">
        <v>19.260000000000002</v>
      </c>
      <c r="G139" s="4">
        <v>18</v>
      </c>
      <c r="H139" s="8">
        <v>2.91</v>
      </c>
      <c r="I139" s="4">
        <v>0</v>
      </c>
    </row>
    <row r="140" spans="1:9" x14ac:dyDescent="0.2">
      <c r="A140" s="2">
        <v>3</v>
      </c>
      <c r="B140" s="1" t="s">
        <v>74</v>
      </c>
      <c r="C140" s="4">
        <v>131</v>
      </c>
      <c r="D140" s="8">
        <v>7.79</v>
      </c>
      <c r="E140" s="4">
        <v>91</v>
      </c>
      <c r="F140" s="8">
        <v>8.6300000000000008</v>
      </c>
      <c r="G140" s="4">
        <v>40</v>
      </c>
      <c r="H140" s="8">
        <v>6.47</v>
      </c>
      <c r="I140" s="4">
        <v>0</v>
      </c>
    </row>
    <row r="141" spans="1:9" x14ac:dyDescent="0.2">
      <c r="A141" s="2">
        <v>4</v>
      </c>
      <c r="B141" s="1" t="s">
        <v>73</v>
      </c>
      <c r="C141" s="4">
        <v>105</v>
      </c>
      <c r="D141" s="8">
        <v>6.24</v>
      </c>
      <c r="E141" s="4">
        <v>52</v>
      </c>
      <c r="F141" s="8">
        <v>4.93</v>
      </c>
      <c r="G141" s="4">
        <v>53</v>
      </c>
      <c r="H141" s="8">
        <v>8.58</v>
      </c>
      <c r="I141" s="4">
        <v>0</v>
      </c>
    </row>
    <row r="142" spans="1:9" x14ac:dyDescent="0.2">
      <c r="A142" s="2">
        <v>5</v>
      </c>
      <c r="B142" s="1" t="s">
        <v>64</v>
      </c>
      <c r="C142" s="4">
        <v>87</v>
      </c>
      <c r="D142" s="8">
        <v>5.17</v>
      </c>
      <c r="E142" s="4">
        <v>21</v>
      </c>
      <c r="F142" s="8">
        <v>1.99</v>
      </c>
      <c r="G142" s="4">
        <v>66</v>
      </c>
      <c r="H142" s="8">
        <v>10.68</v>
      </c>
      <c r="I142" s="4">
        <v>0</v>
      </c>
    </row>
    <row r="143" spans="1:9" x14ac:dyDescent="0.2">
      <c r="A143" s="2">
        <v>6</v>
      </c>
      <c r="B143" s="1" t="s">
        <v>71</v>
      </c>
      <c r="C143" s="4">
        <v>84</v>
      </c>
      <c r="D143" s="8">
        <v>4.99</v>
      </c>
      <c r="E143" s="4">
        <v>57</v>
      </c>
      <c r="F143" s="8">
        <v>5.41</v>
      </c>
      <c r="G143" s="4">
        <v>27</v>
      </c>
      <c r="H143" s="8">
        <v>4.37</v>
      </c>
      <c r="I143" s="4">
        <v>0</v>
      </c>
    </row>
    <row r="144" spans="1:9" x14ac:dyDescent="0.2">
      <c r="A144" s="2">
        <v>7</v>
      </c>
      <c r="B144" s="1" t="s">
        <v>65</v>
      </c>
      <c r="C144" s="4">
        <v>61</v>
      </c>
      <c r="D144" s="8">
        <v>3.63</v>
      </c>
      <c r="E144" s="4">
        <v>25</v>
      </c>
      <c r="F144" s="8">
        <v>2.37</v>
      </c>
      <c r="G144" s="4">
        <v>36</v>
      </c>
      <c r="H144" s="8">
        <v>5.83</v>
      </c>
      <c r="I144" s="4">
        <v>0</v>
      </c>
    </row>
    <row r="145" spans="1:9" x14ac:dyDescent="0.2">
      <c r="A145" s="2">
        <v>7</v>
      </c>
      <c r="B145" s="1" t="s">
        <v>81</v>
      </c>
      <c r="C145" s="4">
        <v>61</v>
      </c>
      <c r="D145" s="8">
        <v>3.63</v>
      </c>
      <c r="E145" s="4">
        <v>57</v>
      </c>
      <c r="F145" s="8">
        <v>5.41</v>
      </c>
      <c r="G145" s="4">
        <v>4</v>
      </c>
      <c r="H145" s="8">
        <v>0.65</v>
      </c>
      <c r="I145" s="4">
        <v>0</v>
      </c>
    </row>
    <row r="146" spans="1:9" x14ac:dyDescent="0.2">
      <c r="A146" s="2">
        <v>9</v>
      </c>
      <c r="B146" s="1" t="s">
        <v>72</v>
      </c>
      <c r="C146" s="4">
        <v>54</v>
      </c>
      <c r="D146" s="8">
        <v>3.21</v>
      </c>
      <c r="E146" s="4">
        <v>34</v>
      </c>
      <c r="F146" s="8">
        <v>3.23</v>
      </c>
      <c r="G146" s="4">
        <v>20</v>
      </c>
      <c r="H146" s="8">
        <v>3.24</v>
      </c>
      <c r="I146" s="4">
        <v>0</v>
      </c>
    </row>
    <row r="147" spans="1:9" x14ac:dyDescent="0.2">
      <c r="A147" s="2">
        <v>10</v>
      </c>
      <c r="B147" s="1" t="s">
        <v>80</v>
      </c>
      <c r="C147" s="4">
        <v>51</v>
      </c>
      <c r="D147" s="8">
        <v>3.03</v>
      </c>
      <c r="E147" s="4">
        <v>39</v>
      </c>
      <c r="F147" s="8">
        <v>3.7</v>
      </c>
      <c r="G147" s="4">
        <v>6</v>
      </c>
      <c r="H147" s="8">
        <v>0.97</v>
      </c>
      <c r="I147" s="4">
        <v>1</v>
      </c>
    </row>
    <row r="148" spans="1:9" x14ac:dyDescent="0.2">
      <c r="A148" s="2">
        <v>11</v>
      </c>
      <c r="B148" s="1" t="s">
        <v>70</v>
      </c>
      <c r="C148" s="4">
        <v>46</v>
      </c>
      <c r="D148" s="8">
        <v>2.73</v>
      </c>
      <c r="E148" s="4">
        <v>22</v>
      </c>
      <c r="F148" s="8">
        <v>2.09</v>
      </c>
      <c r="G148" s="4">
        <v>24</v>
      </c>
      <c r="H148" s="8">
        <v>3.88</v>
      </c>
      <c r="I148" s="4">
        <v>0</v>
      </c>
    </row>
    <row r="149" spans="1:9" x14ac:dyDescent="0.2">
      <c r="A149" s="2">
        <v>12</v>
      </c>
      <c r="B149" s="1" t="s">
        <v>83</v>
      </c>
      <c r="C149" s="4">
        <v>36</v>
      </c>
      <c r="D149" s="8">
        <v>2.14</v>
      </c>
      <c r="E149" s="4">
        <v>29</v>
      </c>
      <c r="F149" s="8">
        <v>2.75</v>
      </c>
      <c r="G149" s="4">
        <v>7</v>
      </c>
      <c r="H149" s="8">
        <v>1.1299999999999999</v>
      </c>
      <c r="I149" s="4">
        <v>0</v>
      </c>
    </row>
    <row r="150" spans="1:9" x14ac:dyDescent="0.2">
      <c r="A150" s="2">
        <v>13</v>
      </c>
      <c r="B150" s="1" t="s">
        <v>76</v>
      </c>
      <c r="C150" s="4">
        <v>34</v>
      </c>
      <c r="D150" s="8">
        <v>2.02</v>
      </c>
      <c r="E150" s="4">
        <v>15</v>
      </c>
      <c r="F150" s="8">
        <v>1.42</v>
      </c>
      <c r="G150" s="4">
        <v>19</v>
      </c>
      <c r="H150" s="8">
        <v>3.07</v>
      </c>
      <c r="I150" s="4">
        <v>0</v>
      </c>
    </row>
    <row r="151" spans="1:9" x14ac:dyDescent="0.2">
      <c r="A151" s="2">
        <v>14</v>
      </c>
      <c r="B151" s="1" t="s">
        <v>66</v>
      </c>
      <c r="C151" s="4">
        <v>32</v>
      </c>
      <c r="D151" s="8">
        <v>1.9</v>
      </c>
      <c r="E151" s="4">
        <v>9</v>
      </c>
      <c r="F151" s="8">
        <v>0.85</v>
      </c>
      <c r="G151" s="4">
        <v>23</v>
      </c>
      <c r="H151" s="8">
        <v>3.72</v>
      </c>
      <c r="I151" s="4">
        <v>0</v>
      </c>
    </row>
    <row r="152" spans="1:9" x14ac:dyDescent="0.2">
      <c r="A152" s="2">
        <v>15</v>
      </c>
      <c r="B152" s="1" t="s">
        <v>82</v>
      </c>
      <c r="C152" s="4">
        <v>31</v>
      </c>
      <c r="D152" s="8">
        <v>1.84</v>
      </c>
      <c r="E152" s="4">
        <v>1</v>
      </c>
      <c r="F152" s="8">
        <v>0.09</v>
      </c>
      <c r="G152" s="4">
        <v>30</v>
      </c>
      <c r="H152" s="8">
        <v>4.8499999999999996</v>
      </c>
      <c r="I152" s="4">
        <v>0</v>
      </c>
    </row>
    <row r="153" spans="1:9" x14ac:dyDescent="0.2">
      <c r="A153" s="2">
        <v>16</v>
      </c>
      <c r="B153" s="1" t="s">
        <v>75</v>
      </c>
      <c r="C153" s="4">
        <v>30</v>
      </c>
      <c r="D153" s="8">
        <v>1.78</v>
      </c>
      <c r="E153" s="4">
        <v>26</v>
      </c>
      <c r="F153" s="8">
        <v>2.4700000000000002</v>
      </c>
      <c r="G153" s="4">
        <v>4</v>
      </c>
      <c r="H153" s="8">
        <v>0.65</v>
      </c>
      <c r="I153" s="4">
        <v>0</v>
      </c>
    </row>
    <row r="154" spans="1:9" x14ac:dyDescent="0.2">
      <c r="A154" s="2">
        <v>17</v>
      </c>
      <c r="B154" s="1" t="s">
        <v>89</v>
      </c>
      <c r="C154" s="4">
        <v>25</v>
      </c>
      <c r="D154" s="8">
        <v>1.49</v>
      </c>
      <c r="E154" s="4">
        <v>9</v>
      </c>
      <c r="F154" s="8">
        <v>0.85</v>
      </c>
      <c r="G154" s="4">
        <v>16</v>
      </c>
      <c r="H154" s="8">
        <v>2.59</v>
      </c>
      <c r="I154" s="4">
        <v>0</v>
      </c>
    </row>
    <row r="155" spans="1:9" x14ac:dyDescent="0.2">
      <c r="A155" s="2">
        <v>18</v>
      </c>
      <c r="B155" s="1" t="s">
        <v>88</v>
      </c>
      <c r="C155" s="4">
        <v>23</v>
      </c>
      <c r="D155" s="8">
        <v>1.37</v>
      </c>
      <c r="E155" s="4">
        <v>16</v>
      </c>
      <c r="F155" s="8">
        <v>1.52</v>
      </c>
      <c r="G155" s="4">
        <v>7</v>
      </c>
      <c r="H155" s="8">
        <v>1.1299999999999999</v>
      </c>
      <c r="I155" s="4">
        <v>0</v>
      </c>
    </row>
    <row r="156" spans="1:9" x14ac:dyDescent="0.2">
      <c r="A156" s="2">
        <v>18</v>
      </c>
      <c r="B156" s="1" t="s">
        <v>79</v>
      </c>
      <c r="C156" s="4">
        <v>23</v>
      </c>
      <c r="D156" s="8">
        <v>1.37</v>
      </c>
      <c r="E156" s="4">
        <v>14</v>
      </c>
      <c r="F156" s="8">
        <v>1.33</v>
      </c>
      <c r="G156" s="4">
        <v>9</v>
      </c>
      <c r="H156" s="8">
        <v>1.46</v>
      </c>
      <c r="I156" s="4">
        <v>0</v>
      </c>
    </row>
    <row r="157" spans="1:9" x14ac:dyDescent="0.2">
      <c r="A157" s="2">
        <v>20</v>
      </c>
      <c r="B157" s="1" t="s">
        <v>67</v>
      </c>
      <c r="C157" s="4">
        <v>22</v>
      </c>
      <c r="D157" s="8">
        <v>1.31</v>
      </c>
      <c r="E157" s="4">
        <v>5</v>
      </c>
      <c r="F157" s="8">
        <v>0.47</v>
      </c>
      <c r="G157" s="4">
        <v>17</v>
      </c>
      <c r="H157" s="8">
        <v>2.75</v>
      </c>
      <c r="I157" s="4">
        <v>0</v>
      </c>
    </row>
    <row r="158" spans="1:9" x14ac:dyDescent="0.2">
      <c r="A158" s="2">
        <v>20</v>
      </c>
      <c r="B158" s="1" t="s">
        <v>87</v>
      </c>
      <c r="C158" s="4">
        <v>22</v>
      </c>
      <c r="D158" s="8">
        <v>1.31</v>
      </c>
      <c r="E158" s="4">
        <v>7</v>
      </c>
      <c r="F158" s="8">
        <v>0.66</v>
      </c>
      <c r="G158" s="4">
        <v>15</v>
      </c>
      <c r="H158" s="8">
        <v>2.4300000000000002</v>
      </c>
      <c r="I158" s="4">
        <v>0</v>
      </c>
    </row>
    <row r="159" spans="1:9" x14ac:dyDescent="0.2">
      <c r="A159" s="2">
        <v>20</v>
      </c>
      <c r="B159" s="1" t="s">
        <v>86</v>
      </c>
      <c r="C159" s="4">
        <v>22</v>
      </c>
      <c r="D159" s="8">
        <v>1.31</v>
      </c>
      <c r="E159" s="4">
        <v>13</v>
      </c>
      <c r="F159" s="8">
        <v>1.23</v>
      </c>
      <c r="G159" s="4">
        <v>9</v>
      </c>
      <c r="H159" s="8">
        <v>1.46</v>
      </c>
      <c r="I159" s="4">
        <v>0</v>
      </c>
    </row>
    <row r="160" spans="1:9" x14ac:dyDescent="0.2">
      <c r="A160" s="1"/>
      <c r="C160" s="4"/>
      <c r="D160" s="8"/>
      <c r="E160" s="4"/>
      <c r="F160" s="8"/>
      <c r="G160" s="4"/>
      <c r="H160" s="8"/>
      <c r="I160" s="4"/>
    </row>
    <row r="161" spans="1:9" x14ac:dyDescent="0.2">
      <c r="A161" s="1" t="s">
        <v>7</v>
      </c>
      <c r="C161" s="4"/>
      <c r="D161" s="8"/>
      <c r="E161" s="4"/>
      <c r="F161" s="8"/>
      <c r="G161" s="4"/>
      <c r="H161" s="8"/>
      <c r="I161" s="4"/>
    </row>
    <row r="162" spans="1:9" x14ac:dyDescent="0.2">
      <c r="A162" s="2">
        <v>1</v>
      </c>
      <c r="B162" s="1" t="s">
        <v>77</v>
      </c>
      <c r="C162" s="4">
        <v>241</v>
      </c>
      <c r="D162" s="8">
        <v>21.65</v>
      </c>
      <c r="E162" s="4">
        <v>210</v>
      </c>
      <c r="F162" s="8">
        <v>31.67</v>
      </c>
      <c r="G162" s="4">
        <v>31</v>
      </c>
      <c r="H162" s="8">
        <v>6.95</v>
      </c>
      <c r="I162" s="4">
        <v>0</v>
      </c>
    </row>
    <row r="163" spans="1:9" x14ac:dyDescent="0.2">
      <c r="A163" s="2">
        <v>2</v>
      </c>
      <c r="B163" s="1" t="s">
        <v>78</v>
      </c>
      <c r="C163" s="4">
        <v>168</v>
      </c>
      <c r="D163" s="8">
        <v>15.09</v>
      </c>
      <c r="E163" s="4">
        <v>149</v>
      </c>
      <c r="F163" s="8">
        <v>22.47</v>
      </c>
      <c r="G163" s="4">
        <v>19</v>
      </c>
      <c r="H163" s="8">
        <v>4.26</v>
      </c>
      <c r="I163" s="4">
        <v>0</v>
      </c>
    </row>
    <row r="164" spans="1:9" x14ac:dyDescent="0.2">
      <c r="A164" s="2">
        <v>3</v>
      </c>
      <c r="B164" s="1" t="s">
        <v>73</v>
      </c>
      <c r="C164" s="4">
        <v>63</v>
      </c>
      <c r="D164" s="8">
        <v>5.66</v>
      </c>
      <c r="E164" s="4">
        <v>31</v>
      </c>
      <c r="F164" s="8">
        <v>4.68</v>
      </c>
      <c r="G164" s="4">
        <v>32</v>
      </c>
      <c r="H164" s="8">
        <v>7.17</v>
      </c>
      <c r="I164" s="4">
        <v>0</v>
      </c>
    </row>
    <row r="165" spans="1:9" x14ac:dyDescent="0.2">
      <c r="A165" s="2">
        <v>4</v>
      </c>
      <c r="B165" s="1" t="s">
        <v>64</v>
      </c>
      <c r="C165" s="4">
        <v>62</v>
      </c>
      <c r="D165" s="8">
        <v>5.57</v>
      </c>
      <c r="E165" s="4">
        <v>13</v>
      </c>
      <c r="F165" s="8">
        <v>1.96</v>
      </c>
      <c r="G165" s="4">
        <v>49</v>
      </c>
      <c r="H165" s="8">
        <v>10.99</v>
      </c>
      <c r="I165" s="4">
        <v>0</v>
      </c>
    </row>
    <row r="166" spans="1:9" x14ac:dyDescent="0.2">
      <c r="A166" s="2">
        <v>5</v>
      </c>
      <c r="B166" s="1" t="s">
        <v>74</v>
      </c>
      <c r="C166" s="4">
        <v>60</v>
      </c>
      <c r="D166" s="8">
        <v>5.39</v>
      </c>
      <c r="E166" s="4">
        <v>18</v>
      </c>
      <c r="F166" s="8">
        <v>2.71</v>
      </c>
      <c r="G166" s="4">
        <v>42</v>
      </c>
      <c r="H166" s="8">
        <v>9.42</v>
      </c>
      <c r="I166" s="4">
        <v>0</v>
      </c>
    </row>
    <row r="167" spans="1:9" x14ac:dyDescent="0.2">
      <c r="A167" s="2">
        <v>6</v>
      </c>
      <c r="B167" s="1" t="s">
        <v>80</v>
      </c>
      <c r="C167" s="4">
        <v>59</v>
      </c>
      <c r="D167" s="8">
        <v>5.3</v>
      </c>
      <c r="E167" s="4">
        <v>47</v>
      </c>
      <c r="F167" s="8">
        <v>7.09</v>
      </c>
      <c r="G167" s="4">
        <v>12</v>
      </c>
      <c r="H167" s="8">
        <v>2.69</v>
      </c>
      <c r="I167" s="4">
        <v>0</v>
      </c>
    </row>
    <row r="168" spans="1:9" x14ac:dyDescent="0.2">
      <c r="A168" s="2">
        <v>7</v>
      </c>
      <c r="B168" s="1" t="s">
        <v>71</v>
      </c>
      <c r="C168" s="4">
        <v>46</v>
      </c>
      <c r="D168" s="8">
        <v>4.13</v>
      </c>
      <c r="E168" s="4">
        <v>30</v>
      </c>
      <c r="F168" s="8">
        <v>4.5199999999999996</v>
      </c>
      <c r="G168" s="4">
        <v>16</v>
      </c>
      <c r="H168" s="8">
        <v>3.59</v>
      </c>
      <c r="I168" s="4">
        <v>0</v>
      </c>
    </row>
    <row r="169" spans="1:9" x14ac:dyDescent="0.2">
      <c r="A169" s="2">
        <v>8</v>
      </c>
      <c r="B169" s="1" t="s">
        <v>81</v>
      </c>
      <c r="C169" s="4">
        <v>33</v>
      </c>
      <c r="D169" s="8">
        <v>2.96</v>
      </c>
      <c r="E169" s="4">
        <v>30</v>
      </c>
      <c r="F169" s="8">
        <v>4.5199999999999996</v>
      </c>
      <c r="G169" s="4">
        <v>3</v>
      </c>
      <c r="H169" s="8">
        <v>0.67</v>
      </c>
      <c r="I169" s="4">
        <v>0</v>
      </c>
    </row>
    <row r="170" spans="1:9" x14ac:dyDescent="0.2">
      <c r="A170" s="2">
        <v>9</v>
      </c>
      <c r="B170" s="1" t="s">
        <v>65</v>
      </c>
      <c r="C170" s="4">
        <v>31</v>
      </c>
      <c r="D170" s="8">
        <v>2.79</v>
      </c>
      <c r="E170" s="4">
        <v>12</v>
      </c>
      <c r="F170" s="8">
        <v>1.81</v>
      </c>
      <c r="G170" s="4">
        <v>19</v>
      </c>
      <c r="H170" s="8">
        <v>4.26</v>
      </c>
      <c r="I170" s="4">
        <v>0</v>
      </c>
    </row>
    <row r="171" spans="1:9" x14ac:dyDescent="0.2">
      <c r="A171" s="2">
        <v>10</v>
      </c>
      <c r="B171" s="1" t="s">
        <v>66</v>
      </c>
      <c r="C171" s="4">
        <v>28</v>
      </c>
      <c r="D171" s="8">
        <v>2.52</v>
      </c>
      <c r="E171" s="4">
        <v>7</v>
      </c>
      <c r="F171" s="8">
        <v>1.06</v>
      </c>
      <c r="G171" s="4">
        <v>21</v>
      </c>
      <c r="H171" s="8">
        <v>4.71</v>
      </c>
      <c r="I171" s="4">
        <v>0</v>
      </c>
    </row>
    <row r="172" spans="1:9" x14ac:dyDescent="0.2">
      <c r="A172" s="2">
        <v>11</v>
      </c>
      <c r="B172" s="1" t="s">
        <v>76</v>
      </c>
      <c r="C172" s="4">
        <v>27</v>
      </c>
      <c r="D172" s="8">
        <v>2.4300000000000002</v>
      </c>
      <c r="E172" s="4">
        <v>9</v>
      </c>
      <c r="F172" s="8">
        <v>1.36</v>
      </c>
      <c r="G172" s="4">
        <v>17</v>
      </c>
      <c r="H172" s="8">
        <v>3.81</v>
      </c>
      <c r="I172" s="4">
        <v>0</v>
      </c>
    </row>
    <row r="173" spans="1:9" x14ac:dyDescent="0.2">
      <c r="A173" s="2">
        <v>12</v>
      </c>
      <c r="B173" s="1" t="s">
        <v>83</v>
      </c>
      <c r="C173" s="4">
        <v>26</v>
      </c>
      <c r="D173" s="8">
        <v>2.34</v>
      </c>
      <c r="E173" s="4">
        <v>15</v>
      </c>
      <c r="F173" s="8">
        <v>2.2599999999999998</v>
      </c>
      <c r="G173" s="4">
        <v>11</v>
      </c>
      <c r="H173" s="8">
        <v>2.4700000000000002</v>
      </c>
      <c r="I173" s="4">
        <v>0</v>
      </c>
    </row>
    <row r="174" spans="1:9" x14ac:dyDescent="0.2">
      <c r="A174" s="2">
        <v>13</v>
      </c>
      <c r="B174" s="1" t="s">
        <v>70</v>
      </c>
      <c r="C174" s="4">
        <v>25</v>
      </c>
      <c r="D174" s="8">
        <v>2.25</v>
      </c>
      <c r="E174" s="4">
        <v>13</v>
      </c>
      <c r="F174" s="8">
        <v>1.96</v>
      </c>
      <c r="G174" s="4">
        <v>12</v>
      </c>
      <c r="H174" s="8">
        <v>2.69</v>
      </c>
      <c r="I174" s="4">
        <v>0</v>
      </c>
    </row>
    <row r="175" spans="1:9" x14ac:dyDescent="0.2">
      <c r="A175" s="2">
        <v>14</v>
      </c>
      <c r="B175" s="1" t="s">
        <v>72</v>
      </c>
      <c r="C175" s="4">
        <v>21</v>
      </c>
      <c r="D175" s="8">
        <v>1.89</v>
      </c>
      <c r="E175" s="4">
        <v>13</v>
      </c>
      <c r="F175" s="8">
        <v>1.96</v>
      </c>
      <c r="G175" s="4">
        <v>8</v>
      </c>
      <c r="H175" s="8">
        <v>1.79</v>
      </c>
      <c r="I175" s="4">
        <v>0</v>
      </c>
    </row>
    <row r="176" spans="1:9" x14ac:dyDescent="0.2">
      <c r="A176" s="2">
        <v>14</v>
      </c>
      <c r="B176" s="1" t="s">
        <v>82</v>
      </c>
      <c r="C176" s="4">
        <v>21</v>
      </c>
      <c r="D176" s="8">
        <v>1.89</v>
      </c>
      <c r="E176" s="4">
        <v>0</v>
      </c>
      <c r="F176" s="8">
        <v>0</v>
      </c>
      <c r="G176" s="4">
        <v>20</v>
      </c>
      <c r="H176" s="8">
        <v>4.4800000000000004</v>
      </c>
      <c r="I176" s="4">
        <v>1</v>
      </c>
    </row>
    <row r="177" spans="1:9" x14ac:dyDescent="0.2">
      <c r="A177" s="2">
        <v>16</v>
      </c>
      <c r="B177" s="1" t="s">
        <v>79</v>
      </c>
      <c r="C177" s="4">
        <v>20</v>
      </c>
      <c r="D177" s="8">
        <v>1.8</v>
      </c>
      <c r="E177" s="4">
        <v>10</v>
      </c>
      <c r="F177" s="8">
        <v>1.51</v>
      </c>
      <c r="G177" s="4">
        <v>9</v>
      </c>
      <c r="H177" s="8">
        <v>2.02</v>
      </c>
      <c r="I177" s="4">
        <v>0</v>
      </c>
    </row>
    <row r="178" spans="1:9" x14ac:dyDescent="0.2">
      <c r="A178" s="2">
        <v>17</v>
      </c>
      <c r="B178" s="1" t="s">
        <v>75</v>
      </c>
      <c r="C178" s="4">
        <v>17</v>
      </c>
      <c r="D178" s="8">
        <v>1.53</v>
      </c>
      <c r="E178" s="4">
        <v>12</v>
      </c>
      <c r="F178" s="8">
        <v>1.81</v>
      </c>
      <c r="G178" s="4">
        <v>5</v>
      </c>
      <c r="H178" s="8">
        <v>1.1200000000000001</v>
      </c>
      <c r="I178" s="4">
        <v>0</v>
      </c>
    </row>
    <row r="179" spans="1:9" x14ac:dyDescent="0.2">
      <c r="A179" s="2">
        <v>18</v>
      </c>
      <c r="B179" s="1" t="s">
        <v>87</v>
      </c>
      <c r="C179" s="4">
        <v>16</v>
      </c>
      <c r="D179" s="8">
        <v>1.44</v>
      </c>
      <c r="E179" s="4">
        <v>5</v>
      </c>
      <c r="F179" s="8">
        <v>0.75</v>
      </c>
      <c r="G179" s="4">
        <v>11</v>
      </c>
      <c r="H179" s="8">
        <v>2.4700000000000002</v>
      </c>
      <c r="I179" s="4">
        <v>0</v>
      </c>
    </row>
    <row r="180" spans="1:9" x14ac:dyDescent="0.2">
      <c r="A180" s="2">
        <v>19</v>
      </c>
      <c r="B180" s="1" t="s">
        <v>68</v>
      </c>
      <c r="C180" s="4">
        <v>12</v>
      </c>
      <c r="D180" s="8">
        <v>1.08</v>
      </c>
      <c r="E180" s="4">
        <v>0</v>
      </c>
      <c r="F180" s="8">
        <v>0</v>
      </c>
      <c r="G180" s="4">
        <v>12</v>
      </c>
      <c r="H180" s="8">
        <v>2.69</v>
      </c>
      <c r="I180" s="4">
        <v>0</v>
      </c>
    </row>
    <row r="181" spans="1:9" x14ac:dyDescent="0.2">
      <c r="A181" s="2">
        <v>20</v>
      </c>
      <c r="B181" s="1" t="s">
        <v>90</v>
      </c>
      <c r="C181" s="4">
        <v>11</v>
      </c>
      <c r="D181" s="8">
        <v>0.99</v>
      </c>
      <c r="E181" s="4">
        <v>2</v>
      </c>
      <c r="F181" s="8">
        <v>0.3</v>
      </c>
      <c r="G181" s="4">
        <v>9</v>
      </c>
      <c r="H181" s="8">
        <v>2.02</v>
      </c>
      <c r="I181" s="4">
        <v>0</v>
      </c>
    </row>
    <row r="182" spans="1:9" x14ac:dyDescent="0.2">
      <c r="A182" s="2">
        <v>20</v>
      </c>
      <c r="B182" s="1" t="s">
        <v>91</v>
      </c>
      <c r="C182" s="4">
        <v>11</v>
      </c>
      <c r="D182" s="8">
        <v>0.99</v>
      </c>
      <c r="E182" s="4">
        <v>3</v>
      </c>
      <c r="F182" s="8">
        <v>0.45</v>
      </c>
      <c r="G182" s="4">
        <v>8</v>
      </c>
      <c r="H182" s="8">
        <v>1.79</v>
      </c>
      <c r="I182" s="4">
        <v>0</v>
      </c>
    </row>
    <row r="183" spans="1:9" x14ac:dyDescent="0.2">
      <c r="A183" s="1"/>
      <c r="C183" s="4"/>
      <c r="D183" s="8"/>
      <c r="E183" s="4"/>
      <c r="F183" s="8"/>
      <c r="G183" s="4"/>
      <c r="H183" s="8"/>
      <c r="I183" s="4"/>
    </row>
    <row r="184" spans="1:9" x14ac:dyDescent="0.2">
      <c r="A184" s="1" t="s">
        <v>8</v>
      </c>
      <c r="C184" s="4"/>
      <c r="D184" s="8"/>
      <c r="E184" s="4"/>
      <c r="F184" s="8"/>
      <c r="G184" s="4"/>
      <c r="H184" s="8"/>
      <c r="I184" s="4"/>
    </row>
    <row r="185" spans="1:9" x14ac:dyDescent="0.2">
      <c r="A185" s="2">
        <v>1</v>
      </c>
      <c r="B185" s="1" t="s">
        <v>77</v>
      </c>
      <c r="C185" s="4">
        <v>237</v>
      </c>
      <c r="D185" s="8">
        <v>15.2</v>
      </c>
      <c r="E185" s="4">
        <v>225</v>
      </c>
      <c r="F185" s="8">
        <v>21.82</v>
      </c>
      <c r="G185" s="4">
        <v>12</v>
      </c>
      <c r="H185" s="8">
        <v>2.33</v>
      </c>
      <c r="I185" s="4">
        <v>0</v>
      </c>
    </row>
    <row r="186" spans="1:9" x14ac:dyDescent="0.2">
      <c r="A186" s="2">
        <v>2</v>
      </c>
      <c r="B186" s="1" t="s">
        <v>78</v>
      </c>
      <c r="C186" s="4">
        <v>221</v>
      </c>
      <c r="D186" s="8">
        <v>14.18</v>
      </c>
      <c r="E186" s="4">
        <v>201</v>
      </c>
      <c r="F186" s="8">
        <v>19.5</v>
      </c>
      <c r="G186" s="4">
        <v>19</v>
      </c>
      <c r="H186" s="8">
        <v>3.7</v>
      </c>
      <c r="I186" s="4">
        <v>0</v>
      </c>
    </row>
    <row r="187" spans="1:9" x14ac:dyDescent="0.2">
      <c r="A187" s="2">
        <v>3</v>
      </c>
      <c r="B187" s="1" t="s">
        <v>73</v>
      </c>
      <c r="C187" s="4">
        <v>110</v>
      </c>
      <c r="D187" s="8">
        <v>7.06</v>
      </c>
      <c r="E187" s="4">
        <v>57</v>
      </c>
      <c r="F187" s="8">
        <v>5.53</v>
      </c>
      <c r="G187" s="4">
        <v>53</v>
      </c>
      <c r="H187" s="8">
        <v>10.31</v>
      </c>
      <c r="I187" s="4">
        <v>0</v>
      </c>
    </row>
    <row r="188" spans="1:9" x14ac:dyDescent="0.2">
      <c r="A188" s="2">
        <v>4</v>
      </c>
      <c r="B188" s="1" t="s">
        <v>71</v>
      </c>
      <c r="C188" s="4">
        <v>87</v>
      </c>
      <c r="D188" s="8">
        <v>5.58</v>
      </c>
      <c r="E188" s="4">
        <v>63</v>
      </c>
      <c r="F188" s="8">
        <v>6.11</v>
      </c>
      <c r="G188" s="4">
        <v>24</v>
      </c>
      <c r="H188" s="8">
        <v>4.67</v>
      </c>
      <c r="I188" s="4">
        <v>0</v>
      </c>
    </row>
    <row r="189" spans="1:9" x14ac:dyDescent="0.2">
      <c r="A189" s="2">
        <v>5</v>
      </c>
      <c r="B189" s="1" t="s">
        <v>64</v>
      </c>
      <c r="C189" s="4">
        <v>78</v>
      </c>
      <c r="D189" s="8">
        <v>5</v>
      </c>
      <c r="E189" s="4">
        <v>42</v>
      </c>
      <c r="F189" s="8">
        <v>4.07</v>
      </c>
      <c r="G189" s="4">
        <v>36</v>
      </c>
      <c r="H189" s="8">
        <v>7</v>
      </c>
      <c r="I189" s="4">
        <v>0</v>
      </c>
    </row>
    <row r="190" spans="1:9" x14ac:dyDescent="0.2">
      <c r="A190" s="2">
        <v>5</v>
      </c>
      <c r="B190" s="1" t="s">
        <v>74</v>
      </c>
      <c r="C190" s="4">
        <v>78</v>
      </c>
      <c r="D190" s="8">
        <v>5</v>
      </c>
      <c r="E190" s="4">
        <v>41</v>
      </c>
      <c r="F190" s="8">
        <v>3.98</v>
      </c>
      <c r="G190" s="4">
        <v>37</v>
      </c>
      <c r="H190" s="8">
        <v>7.2</v>
      </c>
      <c r="I190" s="4">
        <v>0</v>
      </c>
    </row>
    <row r="191" spans="1:9" x14ac:dyDescent="0.2">
      <c r="A191" s="2">
        <v>7</v>
      </c>
      <c r="B191" s="1" t="s">
        <v>80</v>
      </c>
      <c r="C191" s="4">
        <v>74</v>
      </c>
      <c r="D191" s="8">
        <v>4.75</v>
      </c>
      <c r="E191" s="4">
        <v>62</v>
      </c>
      <c r="F191" s="8">
        <v>6.01</v>
      </c>
      <c r="G191" s="4">
        <v>7</v>
      </c>
      <c r="H191" s="8">
        <v>1.36</v>
      </c>
      <c r="I191" s="4">
        <v>0</v>
      </c>
    </row>
    <row r="192" spans="1:9" x14ac:dyDescent="0.2">
      <c r="A192" s="2">
        <v>8</v>
      </c>
      <c r="B192" s="1" t="s">
        <v>65</v>
      </c>
      <c r="C192" s="4">
        <v>54</v>
      </c>
      <c r="D192" s="8">
        <v>3.46</v>
      </c>
      <c r="E192" s="4">
        <v>39</v>
      </c>
      <c r="F192" s="8">
        <v>3.78</v>
      </c>
      <c r="G192" s="4">
        <v>15</v>
      </c>
      <c r="H192" s="8">
        <v>2.92</v>
      </c>
      <c r="I192" s="4">
        <v>0</v>
      </c>
    </row>
    <row r="193" spans="1:9" x14ac:dyDescent="0.2">
      <c r="A193" s="2">
        <v>9</v>
      </c>
      <c r="B193" s="1" t="s">
        <v>72</v>
      </c>
      <c r="C193" s="4">
        <v>51</v>
      </c>
      <c r="D193" s="8">
        <v>3.27</v>
      </c>
      <c r="E193" s="4">
        <v>34</v>
      </c>
      <c r="F193" s="8">
        <v>3.3</v>
      </c>
      <c r="G193" s="4">
        <v>17</v>
      </c>
      <c r="H193" s="8">
        <v>3.31</v>
      </c>
      <c r="I193" s="4">
        <v>0</v>
      </c>
    </row>
    <row r="194" spans="1:9" x14ac:dyDescent="0.2">
      <c r="A194" s="2">
        <v>10</v>
      </c>
      <c r="B194" s="1" t="s">
        <v>70</v>
      </c>
      <c r="C194" s="4">
        <v>48</v>
      </c>
      <c r="D194" s="8">
        <v>3.08</v>
      </c>
      <c r="E194" s="4">
        <v>27</v>
      </c>
      <c r="F194" s="8">
        <v>2.62</v>
      </c>
      <c r="G194" s="4">
        <v>21</v>
      </c>
      <c r="H194" s="8">
        <v>4.09</v>
      </c>
      <c r="I194" s="4">
        <v>0</v>
      </c>
    </row>
    <row r="195" spans="1:9" x14ac:dyDescent="0.2">
      <c r="A195" s="2">
        <v>11</v>
      </c>
      <c r="B195" s="1" t="s">
        <v>66</v>
      </c>
      <c r="C195" s="4">
        <v>47</v>
      </c>
      <c r="D195" s="8">
        <v>3.01</v>
      </c>
      <c r="E195" s="4">
        <v>25</v>
      </c>
      <c r="F195" s="8">
        <v>2.42</v>
      </c>
      <c r="G195" s="4">
        <v>22</v>
      </c>
      <c r="H195" s="8">
        <v>4.28</v>
      </c>
      <c r="I195" s="4">
        <v>0</v>
      </c>
    </row>
    <row r="196" spans="1:9" x14ac:dyDescent="0.2">
      <c r="A196" s="2">
        <v>12</v>
      </c>
      <c r="B196" s="1" t="s">
        <v>81</v>
      </c>
      <c r="C196" s="4">
        <v>35</v>
      </c>
      <c r="D196" s="8">
        <v>2.25</v>
      </c>
      <c r="E196" s="4">
        <v>32</v>
      </c>
      <c r="F196" s="8">
        <v>3.1</v>
      </c>
      <c r="G196" s="4">
        <v>3</v>
      </c>
      <c r="H196" s="8">
        <v>0.57999999999999996</v>
      </c>
      <c r="I196" s="4">
        <v>0</v>
      </c>
    </row>
    <row r="197" spans="1:9" x14ac:dyDescent="0.2">
      <c r="A197" s="2">
        <v>13</v>
      </c>
      <c r="B197" s="1" t="s">
        <v>86</v>
      </c>
      <c r="C197" s="4">
        <v>30</v>
      </c>
      <c r="D197" s="8">
        <v>1.92</v>
      </c>
      <c r="E197" s="4">
        <v>22</v>
      </c>
      <c r="F197" s="8">
        <v>2.13</v>
      </c>
      <c r="G197" s="4">
        <v>8</v>
      </c>
      <c r="H197" s="8">
        <v>1.56</v>
      </c>
      <c r="I197" s="4">
        <v>0</v>
      </c>
    </row>
    <row r="198" spans="1:9" x14ac:dyDescent="0.2">
      <c r="A198" s="2">
        <v>14</v>
      </c>
      <c r="B198" s="1" t="s">
        <v>83</v>
      </c>
      <c r="C198" s="4">
        <v>29</v>
      </c>
      <c r="D198" s="8">
        <v>1.86</v>
      </c>
      <c r="E198" s="4">
        <v>23</v>
      </c>
      <c r="F198" s="8">
        <v>2.23</v>
      </c>
      <c r="G198" s="4">
        <v>6</v>
      </c>
      <c r="H198" s="8">
        <v>1.17</v>
      </c>
      <c r="I198" s="4">
        <v>0</v>
      </c>
    </row>
    <row r="199" spans="1:9" x14ac:dyDescent="0.2">
      <c r="A199" s="2">
        <v>15</v>
      </c>
      <c r="B199" s="1" t="s">
        <v>82</v>
      </c>
      <c r="C199" s="4">
        <v>28</v>
      </c>
      <c r="D199" s="8">
        <v>1.8</v>
      </c>
      <c r="E199" s="4">
        <v>0</v>
      </c>
      <c r="F199" s="8">
        <v>0</v>
      </c>
      <c r="G199" s="4">
        <v>24</v>
      </c>
      <c r="H199" s="8">
        <v>4.67</v>
      </c>
      <c r="I199" s="4">
        <v>0</v>
      </c>
    </row>
    <row r="200" spans="1:9" x14ac:dyDescent="0.2">
      <c r="A200" s="2">
        <v>16</v>
      </c>
      <c r="B200" s="1" t="s">
        <v>75</v>
      </c>
      <c r="C200" s="4">
        <v>27</v>
      </c>
      <c r="D200" s="8">
        <v>1.73</v>
      </c>
      <c r="E200" s="4">
        <v>22</v>
      </c>
      <c r="F200" s="8">
        <v>2.13</v>
      </c>
      <c r="G200" s="4">
        <v>5</v>
      </c>
      <c r="H200" s="8">
        <v>0.97</v>
      </c>
      <c r="I200" s="4">
        <v>0</v>
      </c>
    </row>
    <row r="201" spans="1:9" x14ac:dyDescent="0.2">
      <c r="A201" s="2">
        <v>17</v>
      </c>
      <c r="B201" s="1" t="s">
        <v>79</v>
      </c>
      <c r="C201" s="4">
        <v>23</v>
      </c>
      <c r="D201" s="8">
        <v>1.48</v>
      </c>
      <c r="E201" s="4">
        <v>11</v>
      </c>
      <c r="F201" s="8">
        <v>1.07</v>
      </c>
      <c r="G201" s="4">
        <v>11</v>
      </c>
      <c r="H201" s="8">
        <v>2.14</v>
      </c>
      <c r="I201" s="4">
        <v>0</v>
      </c>
    </row>
    <row r="202" spans="1:9" x14ac:dyDescent="0.2">
      <c r="A202" s="2">
        <v>18</v>
      </c>
      <c r="B202" s="1" t="s">
        <v>87</v>
      </c>
      <c r="C202" s="4">
        <v>19</v>
      </c>
      <c r="D202" s="8">
        <v>1.22</v>
      </c>
      <c r="E202" s="4">
        <v>6</v>
      </c>
      <c r="F202" s="8">
        <v>0.57999999999999996</v>
      </c>
      <c r="G202" s="4">
        <v>13</v>
      </c>
      <c r="H202" s="8">
        <v>2.5299999999999998</v>
      </c>
      <c r="I202" s="4">
        <v>0</v>
      </c>
    </row>
    <row r="203" spans="1:9" x14ac:dyDescent="0.2">
      <c r="A203" s="2">
        <v>18</v>
      </c>
      <c r="B203" s="1" t="s">
        <v>76</v>
      </c>
      <c r="C203" s="4">
        <v>19</v>
      </c>
      <c r="D203" s="8">
        <v>1.22</v>
      </c>
      <c r="E203" s="4">
        <v>10</v>
      </c>
      <c r="F203" s="8">
        <v>0.97</v>
      </c>
      <c r="G203" s="4">
        <v>9</v>
      </c>
      <c r="H203" s="8">
        <v>1.75</v>
      </c>
      <c r="I203" s="4">
        <v>0</v>
      </c>
    </row>
    <row r="204" spans="1:9" x14ac:dyDescent="0.2">
      <c r="A204" s="2">
        <v>20</v>
      </c>
      <c r="B204" s="1" t="s">
        <v>67</v>
      </c>
      <c r="C204" s="4">
        <v>18</v>
      </c>
      <c r="D204" s="8">
        <v>1.1499999999999999</v>
      </c>
      <c r="E204" s="4">
        <v>5</v>
      </c>
      <c r="F204" s="8">
        <v>0.48</v>
      </c>
      <c r="G204" s="4">
        <v>13</v>
      </c>
      <c r="H204" s="8">
        <v>2.5299999999999998</v>
      </c>
      <c r="I204" s="4">
        <v>0</v>
      </c>
    </row>
    <row r="205" spans="1:9" x14ac:dyDescent="0.2">
      <c r="A205" s="2">
        <v>20</v>
      </c>
      <c r="B205" s="1" t="s">
        <v>92</v>
      </c>
      <c r="C205" s="4">
        <v>18</v>
      </c>
      <c r="D205" s="8">
        <v>1.1499999999999999</v>
      </c>
      <c r="E205" s="4">
        <v>4</v>
      </c>
      <c r="F205" s="8">
        <v>0.39</v>
      </c>
      <c r="G205" s="4">
        <v>14</v>
      </c>
      <c r="H205" s="8">
        <v>2.72</v>
      </c>
      <c r="I205" s="4">
        <v>0</v>
      </c>
    </row>
    <row r="206" spans="1:9" x14ac:dyDescent="0.2">
      <c r="A206" s="1"/>
      <c r="C206" s="4"/>
      <c r="D206" s="8"/>
      <c r="E206" s="4"/>
      <c r="F206" s="8"/>
      <c r="G206" s="4"/>
      <c r="H206" s="8"/>
      <c r="I206" s="4"/>
    </row>
    <row r="207" spans="1:9" x14ac:dyDescent="0.2">
      <c r="A207" s="1" t="s">
        <v>9</v>
      </c>
      <c r="C207" s="4"/>
      <c r="D207" s="8"/>
      <c r="E207" s="4"/>
      <c r="F207" s="8"/>
      <c r="G207" s="4"/>
      <c r="H207" s="8"/>
      <c r="I207" s="4"/>
    </row>
    <row r="208" spans="1:9" x14ac:dyDescent="0.2">
      <c r="A208" s="2">
        <v>1</v>
      </c>
      <c r="B208" s="1" t="s">
        <v>78</v>
      </c>
      <c r="C208" s="4">
        <v>102</v>
      </c>
      <c r="D208" s="8">
        <v>15.2</v>
      </c>
      <c r="E208" s="4">
        <v>99</v>
      </c>
      <c r="F208" s="8">
        <v>21.57</v>
      </c>
      <c r="G208" s="4">
        <v>3</v>
      </c>
      <c r="H208" s="8">
        <v>1.44</v>
      </c>
      <c r="I208" s="4">
        <v>0</v>
      </c>
    </row>
    <row r="209" spans="1:9" x14ac:dyDescent="0.2">
      <c r="A209" s="2">
        <v>2</v>
      </c>
      <c r="B209" s="1" t="s">
        <v>73</v>
      </c>
      <c r="C209" s="4">
        <v>69</v>
      </c>
      <c r="D209" s="8">
        <v>10.28</v>
      </c>
      <c r="E209" s="4">
        <v>41</v>
      </c>
      <c r="F209" s="8">
        <v>8.93</v>
      </c>
      <c r="G209" s="4">
        <v>28</v>
      </c>
      <c r="H209" s="8">
        <v>13.4</v>
      </c>
      <c r="I209" s="4">
        <v>0</v>
      </c>
    </row>
    <row r="210" spans="1:9" x14ac:dyDescent="0.2">
      <c r="A210" s="2">
        <v>3</v>
      </c>
      <c r="B210" s="1" t="s">
        <v>64</v>
      </c>
      <c r="C210" s="4">
        <v>53</v>
      </c>
      <c r="D210" s="8">
        <v>7.9</v>
      </c>
      <c r="E210" s="4">
        <v>25</v>
      </c>
      <c r="F210" s="8">
        <v>5.45</v>
      </c>
      <c r="G210" s="4">
        <v>28</v>
      </c>
      <c r="H210" s="8">
        <v>13.4</v>
      </c>
      <c r="I210" s="4">
        <v>0</v>
      </c>
    </row>
    <row r="211" spans="1:9" x14ac:dyDescent="0.2">
      <c r="A211" s="2">
        <v>3</v>
      </c>
      <c r="B211" s="1" t="s">
        <v>77</v>
      </c>
      <c r="C211" s="4">
        <v>53</v>
      </c>
      <c r="D211" s="8">
        <v>7.9</v>
      </c>
      <c r="E211" s="4">
        <v>49</v>
      </c>
      <c r="F211" s="8">
        <v>10.68</v>
      </c>
      <c r="G211" s="4">
        <v>4</v>
      </c>
      <c r="H211" s="8">
        <v>1.91</v>
      </c>
      <c r="I211" s="4">
        <v>0</v>
      </c>
    </row>
    <row r="212" spans="1:9" x14ac:dyDescent="0.2">
      <c r="A212" s="2">
        <v>5</v>
      </c>
      <c r="B212" s="1" t="s">
        <v>71</v>
      </c>
      <c r="C212" s="4">
        <v>51</v>
      </c>
      <c r="D212" s="8">
        <v>7.6</v>
      </c>
      <c r="E212" s="4">
        <v>43</v>
      </c>
      <c r="F212" s="8">
        <v>9.3699999999999992</v>
      </c>
      <c r="G212" s="4">
        <v>8</v>
      </c>
      <c r="H212" s="8">
        <v>3.83</v>
      </c>
      <c r="I212" s="4">
        <v>0</v>
      </c>
    </row>
    <row r="213" spans="1:9" x14ac:dyDescent="0.2">
      <c r="A213" s="2">
        <v>6</v>
      </c>
      <c r="B213" s="1" t="s">
        <v>65</v>
      </c>
      <c r="C213" s="4">
        <v>43</v>
      </c>
      <c r="D213" s="8">
        <v>6.41</v>
      </c>
      <c r="E213" s="4">
        <v>30</v>
      </c>
      <c r="F213" s="8">
        <v>6.54</v>
      </c>
      <c r="G213" s="4">
        <v>13</v>
      </c>
      <c r="H213" s="8">
        <v>6.22</v>
      </c>
      <c r="I213" s="4">
        <v>0</v>
      </c>
    </row>
    <row r="214" spans="1:9" x14ac:dyDescent="0.2">
      <c r="A214" s="2">
        <v>7</v>
      </c>
      <c r="B214" s="1" t="s">
        <v>83</v>
      </c>
      <c r="C214" s="4">
        <v>35</v>
      </c>
      <c r="D214" s="8">
        <v>5.22</v>
      </c>
      <c r="E214" s="4">
        <v>33</v>
      </c>
      <c r="F214" s="8">
        <v>7.19</v>
      </c>
      <c r="G214" s="4">
        <v>2</v>
      </c>
      <c r="H214" s="8">
        <v>0.96</v>
      </c>
      <c r="I214" s="4">
        <v>0</v>
      </c>
    </row>
    <row r="215" spans="1:9" x14ac:dyDescent="0.2">
      <c r="A215" s="2">
        <v>8</v>
      </c>
      <c r="B215" s="1" t="s">
        <v>72</v>
      </c>
      <c r="C215" s="4">
        <v>28</v>
      </c>
      <c r="D215" s="8">
        <v>4.17</v>
      </c>
      <c r="E215" s="4">
        <v>22</v>
      </c>
      <c r="F215" s="8">
        <v>4.79</v>
      </c>
      <c r="G215" s="4">
        <v>6</v>
      </c>
      <c r="H215" s="8">
        <v>2.87</v>
      </c>
      <c r="I215" s="4">
        <v>0</v>
      </c>
    </row>
    <row r="216" spans="1:9" x14ac:dyDescent="0.2">
      <c r="A216" s="2">
        <v>9</v>
      </c>
      <c r="B216" s="1" t="s">
        <v>66</v>
      </c>
      <c r="C216" s="4">
        <v>24</v>
      </c>
      <c r="D216" s="8">
        <v>3.58</v>
      </c>
      <c r="E216" s="4">
        <v>18</v>
      </c>
      <c r="F216" s="8">
        <v>3.92</v>
      </c>
      <c r="G216" s="4">
        <v>6</v>
      </c>
      <c r="H216" s="8">
        <v>2.87</v>
      </c>
      <c r="I216" s="4">
        <v>0</v>
      </c>
    </row>
    <row r="217" spans="1:9" x14ac:dyDescent="0.2">
      <c r="A217" s="2">
        <v>9</v>
      </c>
      <c r="B217" s="1" t="s">
        <v>70</v>
      </c>
      <c r="C217" s="4">
        <v>24</v>
      </c>
      <c r="D217" s="8">
        <v>3.58</v>
      </c>
      <c r="E217" s="4">
        <v>8</v>
      </c>
      <c r="F217" s="8">
        <v>1.74</v>
      </c>
      <c r="G217" s="4">
        <v>16</v>
      </c>
      <c r="H217" s="8">
        <v>7.66</v>
      </c>
      <c r="I217" s="4">
        <v>0</v>
      </c>
    </row>
    <row r="218" spans="1:9" x14ac:dyDescent="0.2">
      <c r="A218" s="2">
        <v>11</v>
      </c>
      <c r="B218" s="1" t="s">
        <v>81</v>
      </c>
      <c r="C218" s="4">
        <v>20</v>
      </c>
      <c r="D218" s="8">
        <v>2.98</v>
      </c>
      <c r="E218" s="4">
        <v>19</v>
      </c>
      <c r="F218" s="8">
        <v>4.1399999999999997</v>
      </c>
      <c r="G218" s="4">
        <v>1</v>
      </c>
      <c r="H218" s="8">
        <v>0.48</v>
      </c>
      <c r="I218" s="4">
        <v>0</v>
      </c>
    </row>
    <row r="219" spans="1:9" x14ac:dyDescent="0.2">
      <c r="A219" s="2">
        <v>12</v>
      </c>
      <c r="B219" s="1" t="s">
        <v>80</v>
      </c>
      <c r="C219" s="4">
        <v>18</v>
      </c>
      <c r="D219" s="8">
        <v>2.68</v>
      </c>
      <c r="E219" s="4">
        <v>14</v>
      </c>
      <c r="F219" s="8">
        <v>3.05</v>
      </c>
      <c r="G219" s="4">
        <v>4</v>
      </c>
      <c r="H219" s="8">
        <v>1.91</v>
      </c>
      <c r="I219" s="4">
        <v>0</v>
      </c>
    </row>
    <row r="220" spans="1:9" x14ac:dyDescent="0.2">
      <c r="A220" s="2">
        <v>13</v>
      </c>
      <c r="B220" s="1" t="s">
        <v>74</v>
      </c>
      <c r="C220" s="4">
        <v>17</v>
      </c>
      <c r="D220" s="8">
        <v>2.5299999999999998</v>
      </c>
      <c r="E220" s="4">
        <v>8</v>
      </c>
      <c r="F220" s="8">
        <v>1.74</v>
      </c>
      <c r="G220" s="4">
        <v>9</v>
      </c>
      <c r="H220" s="8">
        <v>4.3099999999999996</v>
      </c>
      <c r="I220" s="4">
        <v>0</v>
      </c>
    </row>
    <row r="221" spans="1:9" x14ac:dyDescent="0.2">
      <c r="A221" s="2">
        <v>13</v>
      </c>
      <c r="B221" s="1" t="s">
        <v>82</v>
      </c>
      <c r="C221" s="4">
        <v>17</v>
      </c>
      <c r="D221" s="8">
        <v>2.5299999999999998</v>
      </c>
      <c r="E221" s="4">
        <v>1</v>
      </c>
      <c r="F221" s="8">
        <v>0.22</v>
      </c>
      <c r="G221" s="4">
        <v>14</v>
      </c>
      <c r="H221" s="8">
        <v>6.7</v>
      </c>
      <c r="I221" s="4">
        <v>0</v>
      </c>
    </row>
    <row r="222" spans="1:9" x14ac:dyDescent="0.2">
      <c r="A222" s="2">
        <v>15</v>
      </c>
      <c r="B222" s="1" t="s">
        <v>88</v>
      </c>
      <c r="C222" s="4">
        <v>11</v>
      </c>
      <c r="D222" s="8">
        <v>1.64</v>
      </c>
      <c r="E222" s="4">
        <v>1</v>
      </c>
      <c r="F222" s="8">
        <v>0.22</v>
      </c>
      <c r="G222" s="4">
        <v>10</v>
      </c>
      <c r="H222" s="8">
        <v>4.78</v>
      </c>
      <c r="I222" s="4">
        <v>0</v>
      </c>
    </row>
    <row r="223" spans="1:9" x14ac:dyDescent="0.2">
      <c r="A223" s="2">
        <v>16</v>
      </c>
      <c r="B223" s="1" t="s">
        <v>67</v>
      </c>
      <c r="C223" s="4">
        <v>9</v>
      </c>
      <c r="D223" s="8">
        <v>1.34</v>
      </c>
      <c r="E223" s="4">
        <v>1</v>
      </c>
      <c r="F223" s="8">
        <v>0.22</v>
      </c>
      <c r="G223" s="4">
        <v>8</v>
      </c>
      <c r="H223" s="8">
        <v>3.83</v>
      </c>
      <c r="I223" s="4">
        <v>0</v>
      </c>
    </row>
    <row r="224" spans="1:9" x14ac:dyDescent="0.2">
      <c r="A224" s="2">
        <v>16</v>
      </c>
      <c r="B224" s="1" t="s">
        <v>76</v>
      </c>
      <c r="C224" s="4">
        <v>9</v>
      </c>
      <c r="D224" s="8">
        <v>1.34</v>
      </c>
      <c r="E224" s="4">
        <v>5</v>
      </c>
      <c r="F224" s="8">
        <v>1.0900000000000001</v>
      </c>
      <c r="G224" s="4">
        <v>4</v>
      </c>
      <c r="H224" s="8">
        <v>1.91</v>
      </c>
      <c r="I224" s="4">
        <v>0</v>
      </c>
    </row>
    <row r="225" spans="1:9" x14ac:dyDescent="0.2">
      <c r="A225" s="2">
        <v>18</v>
      </c>
      <c r="B225" s="1" t="s">
        <v>84</v>
      </c>
      <c r="C225" s="4">
        <v>7</v>
      </c>
      <c r="D225" s="8">
        <v>1.04</v>
      </c>
      <c r="E225" s="4">
        <v>3</v>
      </c>
      <c r="F225" s="8">
        <v>0.65</v>
      </c>
      <c r="G225" s="4">
        <v>4</v>
      </c>
      <c r="H225" s="8">
        <v>1.91</v>
      </c>
      <c r="I225" s="4">
        <v>0</v>
      </c>
    </row>
    <row r="226" spans="1:9" x14ac:dyDescent="0.2">
      <c r="A226" s="2">
        <v>19</v>
      </c>
      <c r="B226" s="1" t="s">
        <v>87</v>
      </c>
      <c r="C226" s="4">
        <v>6</v>
      </c>
      <c r="D226" s="8">
        <v>0.89</v>
      </c>
      <c r="E226" s="4">
        <v>3</v>
      </c>
      <c r="F226" s="8">
        <v>0.65</v>
      </c>
      <c r="G226" s="4">
        <v>3</v>
      </c>
      <c r="H226" s="8">
        <v>1.44</v>
      </c>
      <c r="I226" s="4">
        <v>0</v>
      </c>
    </row>
    <row r="227" spans="1:9" x14ac:dyDescent="0.2">
      <c r="A227" s="2">
        <v>20</v>
      </c>
      <c r="B227" s="1" t="s">
        <v>93</v>
      </c>
      <c r="C227" s="4">
        <v>5</v>
      </c>
      <c r="D227" s="8">
        <v>0.75</v>
      </c>
      <c r="E227" s="4">
        <v>4</v>
      </c>
      <c r="F227" s="8">
        <v>0.87</v>
      </c>
      <c r="G227" s="4">
        <v>1</v>
      </c>
      <c r="H227" s="8">
        <v>0.48</v>
      </c>
      <c r="I227" s="4">
        <v>0</v>
      </c>
    </row>
    <row r="228" spans="1:9" x14ac:dyDescent="0.2">
      <c r="A228" s="2">
        <v>20</v>
      </c>
      <c r="B228" s="1" t="s">
        <v>94</v>
      </c>
      <c r="C228" s="4">
        <v>5</v>
      </c>
      <c r="D228" s="8">
        <v>0.75</v>
      </c>
      <c r="E228" s="4">
        <v>4</v>
      </c>
      <c r="F228" s="8">
        <v>0.87</v>
      </c>
      <c r="G228" s="4">
        <v>1</v>
      </c>
      <c r="H228" s="8">
        <v>0.48</v>
      </c>
      <c r="I228" s="4">
        <v>0</v>
      </c>
    </row>
    <row r="229" spans="1:9" x14ac:dyDescent="0.2">
      <c r="A229" s="2">
        <v>20</v>
      </c>
      <c r="B229" s="1" t="s">
        <v>69</v>
      </c>
      <c r="C229" s="4">
        <v>5</v>
      </c>
      <c r="D229" s="8">
        <v>0.75</v>
      </c>
      <c r="E229" s="4">
        <v>1</v>
      </c>
      <c r="F229" s="8">
        <v>0.22</v>
      </c>
      <c r="G229" s="4">
        <v>4</v>
      </c>
      <c r="H229" s="8">
        <v>1.91</v>
      </c>
      <c r="I229" s="4">
        <v>0</v>
      </c>
    </row>
    <row r="230" spans="1:9" x14ac:dyDescent="0.2">
      <c r="A230" s="2">
        <v>20</v>
      </c>
      <c r="B230" s="1" t="s">
        <v>79</v>
      </c>
      <c r="C230" s="4">
        <v>5</v>
      </c>
      <c r="D230" s="8">
        <v>0.75</v>
      </c>
      <c r="E230" s="4">
        <v>4</v>
      </c>
      <c r="F230" s="8">
        <v>0.87</v>
      </c>
      <c r="G230" s="4">
        <v>1</v>
      </c>
      <c r="H230" s="8">
        <v>0.48</v>
      </c>
      <c r="I230" s="4">
        <v>0</v>
      </c>
    </row>
    <row r="231" spans="1:9" x14ac:dyDescent="0.2">
      <c r="A231" s="1"/>
      <c r="C231" s="4"/>
      <c r="D231" s="8"/>
      <c r="E231" s="4"/>
      <c r="F231" s="8"/>
      <c r="G231" s="4"/>
      <c r="H231" s="8"/>
      <c r="I231" s="4"/>
    </row>
    <row r="232" spans="1:9" x14ac:dyDescent="0.2">
      <c r="A232" s="1" t="s">
        <v>10</v>
      </c>
      <c r="C232" s="4"/>
      <c r="D232" s="8"/>
      <c r="E232" s="4"/>
      <c r="F232" s="8"/>
      <c r="G232" s="4"/>
      <c r="H232" s="8"/>
      <c r="I232" s="4"/>
    </row>
    <row r="233" spans="1:9" x14ac:dyDescent="0.2">
      <c r="A233" s="2">
        <v>1</v>
      </c>
      <c r="B233" s="1" t="s">
        <v>78</v>
      </c>
      <c r="C233" s="4">
        <v>84</v>
      </c>
      <c r="D233" s="8">
        <v>14.19</v>
      </c>
      <c r="E233" s="4">
        <v>77</v>
      </c>
      <c r="F233" s="8">
        <v>17.62</v>
      </c>
      <c r="G233" s="4">
        <v>5</v>
      </c>
      <c r="H233" s="8">
        <v>3.36</v>
      </c>
      <c r="I233" s="4">
        <v>2</v>
      </c>
    </row>
    <row r="234" spans="1:9" x14ac:dyDescent="0.2">
      <c r="A234" s="2">
        <v>2</v>
      </c>
      <c r="B234" s="1" t="s">
        <v>77</v>
      </c>
      <c r="C234" s="4">
        <v>79</v>
      </c>
      <c r="D234" s="8">
        <v>13.34</v>
      </c>
      <c r="E234" s="4">
        <v>75</v>
      </c>
      <c r="F234" s="8">
        <v>17.16</v>
      </c>
      <c r="G234" s="4">
        <v>4</v>
      </c>
      <c r="H234" s="8">
        <v>2.68</v>
      </c>
      <c r="I234" s="4">
        <v>0</v>
      </c>
    </row>
    <row r="235" spans="1:9" x14ac:dyDescent="0.2">
      <c r="A235" s="2">
        <v>3</v>
      </c>
      <c r="B235" s="1" t="s">
        <v>64</v>
      </c>
      <c r="C235" s="4">
        <v>65</v>
      </c>
      <c r="D235" s="8">
        <v>10.98</v>
      </c>
      <c r="E235" s="4">
        <v>42</v>
      </c>
      <c r="F235" s="8">
        <v>9.61</v>
      </c>
      <c r="G235" s="4">
        <v>23</v>
      </c>
      <c r="H235" s="8">
        <v>15.44</v>
      </c>
      <c r="I235" s="4">
        <v>0</v>
      </c>
    </row>
    <row r="236" spans="1:9" x14ac:dyDescent="0.2">
      <c r="A236" s="2">
        <v>4</v>
      </c>
      <c r="B236" s="1" t="s">
        <v>73</v>
      </c>
      <c r="C236" s="4">
        <v>45</v>
      </c>
      <c r="D236" s="8">
        <v>7.6</v>
      </c>
      <c r="E236" s="4">
        <v>31</v>
      </c>
      <c r="F236" s="8">
        <v>7.09</v>
      </c>
      <c r="G236" s="4">
        <v>14</v>
      </c>
      <c r="H236" s="8">
        <v>9.4</v>
      </c>
      <c r="I236" s="4">
        <v>0</v>
      </c>
    </row>
    <row r="237" spans="1:9" x14ac:dyDescent="0.2">
      <c r="A237" s="2">
        <v>5</v>
      </c>
      <c r="B237" s="1" t="s">
        <v>65</v>
      </c>
      <c r="C237" s="4">
        <v>43</v>
      </c>
      <c r="D237" s="8">
        <v>7.26</v>
      </c>
      <c r="E237" s="4">
        <v>34</v>
      </c>
      <c r="F237" s="8">
        <v>7.78</v>
      </c>
      <c r="G237" s="4">
        <v>9</v>
      </c>
      <c r="H237" s="8">
        <v>6.04</v>
      </c>
      <c r="I237" s="4">
        <v>0</v>
      </c>
    </row>
    <row r="238" spans="1:9" x14ac:dyDescent="0.2">
      <c r="A238" s="2">
        <v>5</v>
      </c>
      <c r="B238" s="1" t="s">
        <v>71</v>
      </c>
      <c r="C238" s="4">
        <v>43</v>
      </c>
      <c r="D238" s="8">
        <v>7.26</v>
      </c>
      <c r="E238" s="4">
        <v>36</v>
      </c>
      <c r="F238" s="8">
        <v>8.24</v>
      </c>
      <c r="G238" s="4">
        <v>7</v>
      </c>
      <c r="H238" s="8">
        <v>4.7</v>
      </c>
      <c r="I238" s="4">
        <v>0</v>
      </c>
    </row>
    <row r="239" spans="1:9" x14ac:dyDescent="0.2">
      <c r="A239" s="2">
        <v>7</v>
      </c>
      <c r="B239" s="1" t="s">
        <v>72</v>
      </c>
      <c r="C239" s="4">
        <v>27</v>
      </c>
      <c r="D239" s="8">
        <v>4.5599999999999996</v>
      </c>
      <c r="E239" s="4">
        <v>22</v>
      </c>
      <c r="F239" s="8">
        <v>5.03</v>
      </c>
      <c r="G239" s="4">
        <v>5</v>
      </c>
      <c r="H239" s="8">
        <v>3.36</v>
      </c>
      <c r="I239" s="4">
        <v>0</v>
      </c>
    </row>
    <row r="240" spans="1:9" x14ac:dyDescent="0.2">
      <c r="A240" s="2">
        <v>8</v>
      </c>
      <c r="B240" s="1" t="s">
        <v>74</v>
      </c>
      <c r="C240" s="4">
        <v>18</v>
      </c>
      <c r="D240" s="8">
        <v>3.04</v>
      </c>
      <c r="E240" s="4">
        <v>12</v>
      </c>
      <c r="F240" s="8">
        <v>2.75</v>
      </c>
      <c r="G240" s="4">
        <v>6</v>
      </c>
      <c r="H240" s="8">
        <v>4.03</v>
      </c>
      <c r="I240" s="4">
        <v>0</v>
      </c>
    </row>
    <row r="241" spans="1:9" x14ac:dyDescent="0.2">
      <c r="A241" s="2">
        <v>9</v>
      </c>
      <c r="B241" s="1" t="s">
        <v>81</v>
      </c>
      <c r="C241" s="4">
        <v>16</v>
      </c>
      <c r="D241" s="8">
        <v>2.7</v>
      </c>
      <c r="E241" s="4">
        <v>14</v>
      </c>
      <c r="F241" s="8">
        <v>3.2</v>
      </c>
      <c r="G241" s="4">
        <v>2</v>
      </c>
      <c r="H241" s="8">
        <v>1.34</v>
      </c>
      <c r="I241" s="4">
        <v>0</v>
      </c>
    </row>
    <row r="242" spans="1:9" x14ac:dyDescent="0.2">
      <c r="A242" s="2">
        <v>9</v>
      </c>
      <c r="B242" s="1" t="s">
        <v>83</v>
      </c>
      <c r="C242" s="4">
        <v>16</v>
      </c>
      <c r="D242" s="8">
        <v>2.7</v>
      </c>
      <c r="E242" s="4">
        <v>14</v>
      </c>
      <c r="F242" s="8">
        <v>3.2</v>
      </c>
      <c r="G242" s="4">
        <v>2</v>
      </c>
      <c r="H242" s="8">
        <v>1.34</v>
      </c>
      <c r="I242" s="4">
        <v>0</v>
      </c>
    </row>
    <row r="243" spans="1:9" x14ac:dyDescent="0.2">
      <c r="A243" s="2">
        <v>11</v>
      </c>
      <c r="B243" s="1" t="s">
        <v>66</v>
      </c>
      <c r="C243" s="4">
        <v>15</v>
      </c>
      <c r="D243" s="8">
        <v>2.5299999999999998</v>
      </c>
      <c r="E243" s="4">
        <v>11</v>
      </c>
      <c r="F243" s="8">
        <v>2.52</v>
      </c>
      <c r="G243" s="4">
        <v>4</v>
      </c>
      <c r="H243" s="8">
        <v>2.68</v>
      </c>
      <c r="I243" s="4">
        <v>0</v>
      </c>
    </row>
    <row r="244" spans="1:9" x14ac:dyDescent="0.2">
      <c r="A244" s="2">
        <v>12</v>
      </c>
      <c r="B244" s="1" t="s">
        <v>82</v>
      </c>
      <c r="C244" s="4">
        <v>13</v>
      </c>
      <c r="D244" s="8">
        <v>2.2000000000000002</v>
      </c>
      <c r="E244" s="4">
        <v>0</v>
      </c>
      <c r="F244" s="8">
        <v>0</v>
      </c>
      <c r="G244" s="4">
        <v>12</v>
      </c>
      <c r="H244" s="8">
        <v>8.0500000000000007</v>
      </c>
      <c r="I244" s="4">
        <v>1</v>
      </c>
    </row>
    <row r="245" spans="1:9" x14ac:dyDescent="0.2">
      <c r="A245" s="2">
        <v>13</v>
      </c>
      <c r="B245" s="1" t="s">
        <v>70</v>
      </c>
      <c r="C245" s="4">
        <v>9</v>
      </c>
      <c r="D245" s="8">
        <v>1.52</v>
      </c>
      <c r="E245" s="4">
        <v>6</v>
      </c>
      <c r="F245" s="8">
        <v>1.37</v>
      </c>
      <c r="G245" s="4">
        <v>3</v>
      </c>
      <c r="H245" s="8">
        <v>2.0099999999999998</v>
      </c>
      <c r="I245" s="4">
        <v>0</v>
      </c>
    </row>
    <row r="246" spans="1:9" x14ac:dyDescent="0.2">
      <c r="A246" s="2">
        <v>13</v>
      </c>
      <c r="B246" s="1" t="s">
        <v>79</v>
      </c>
      <c r="C246" s="4">
        <v>9</v>
      </c>
      <c r="D246" s="8">
        <v>1.52</v>
      </c>
      <c r="E246" s="4">
        <v>7</v>
      </c>
      <c r="F246" s="8">
        <v>1.6</v>
      </c>
      <c r="G246" s="4">
        <v>2</v>
      </c>
      <c r="H246" s="8">
        <v>1.34</v>
      </c>
      <c r="I246" s="4">
        <v>0</v>
      </c>
    </row>
    <row r="247" spans="1:9" x14ac:dyDescent="0.2">
      <c r="A247" s="2">
        <v>15</v>
      </c>
      <c r="B247" s="1" t="s">
        <v>80</v>
      </c>
      <c r="C247" s="4">
        <v>8</v>
      </c>
      <c r="D247" s="8">
        <v>1.35</v>
      </c>
      <c r="E247" s="4">
        <v>8</v>
      </c>
      <c r="F247" s="8">
        <v>1.83</v>
      </c>
      <c r="G247" s="4">
        <v>0</v>
      </c>
      <c r="H247" s="8">
        <v>0</v>
      </c>
      <c r="I247" s="4">
        <v>0</v>
      </c>
    </row>
    <row r="248" spans="1:9" x14ac:dyDescent="0.2">
      <c r="A248" s="2">
        <v>16</v>
      </c>
      <c r="B248" s="1" t="s">
        <v>88</v>
      </c>
      <c r="C248" s="4">
        <v>7</v>
      </c>
      <c r="D248" s="8">
        <v>1.18</v>
      </c>
      <c r="E248" s="4">
        <v>5</v>
      </c>
      <c r="F248" s="8">
        <v>1.1399999999999999</v>
      </c>
      <c r="G248" s="4">
        <v>2</v>
      </c>
      <c r="H248" s="8">
        <v>1.34</v>
      </c>
      <c r="I248" s="4">
        <v>0</v>
      </c>
    </row>
    <row r="249" spans="1:9" x14ac:dyDescent="0.2">
      <c r="A249" s="2">
        <v>16</v>
      </c>
      <c r="B249" s="1" t="s">
        <v>96</v>
      </c>
      <c r="C249" s="4">
        <v>7</v>
      </c>
      <c r="D249" s="8">
        <v>1.18</v>
      </c>
      <c r="E249" s="4">
        <v>4</v>
      </c>
      <c r="F249" s="8">
        <v>0.92</v>
      </c>
      <c r="G249" s="4">
        <v>3</v>
      </c>
      <c r="H249" s="8">
        <v>2.0099999999999998</v>
      </c>
      <c r="I249" s="4">
        <v>0</v>
      </c>
    </row>
    <row r="250" spans="1:9" x14ac:dyDescent="0.2">
      <c r="A250" s="2">
        <v>18</v>
      </c>
      <c r="B250" s="1" t="s">
        <v>75</v>
      </c>
      <c r="C250" s="4">
        <v>6</v>
      </c>
      <c r="D250" s="8">
        <v>1.01</v>
      </c>
      <c r="E250" s="4">
        <v>3</v>
      </c>
      <c r="F250" s="8">
        <v>0.69</v>
      </c>
      <c r="G250" s="4">
        <v>3</v>
      </c>
      <c r="H250" s="8">
        <v>2.0099999999999998</v>
      </c>
      <c r="I250" s="4">
        <v>0</v>
      </c>
    </row>
    <row r="251" spans="1:9" x14ac:dyDescent="0.2">
      <c r="A251" s="2">
        <v>18</v>
      </c>
      <c r="B251" s="1" t="s">
        <v>76</v>
      </c>
      <c r="C251" s="4">
        <v>6</v>
      </c>
      <c r="D251" s="8">
        <v>1.01</v>
      </c>
      <c r="E251" s="4">
        <v>4</v>
      </c>
      <c r="F251" s="8">
        <v>0.92</v>
      </c>
      <c r="G251" s="4">
        <v>2</v>
      </c>
      <c r="H251" s="8">
        <v>1.34</v>
      </c>
      <c r="I251" s="4">
        <v>0</v>
      </c>
    </row>
    <row r="252" spans="1:9" x14ac:dyDescent="0.2">
      <c r="A252" s="2">
        <v>20</v>
      </c>
      <c r="B252" s="1" t="s">
        <v>95</v>
      </c>
      <c r="C252" s="4">
        <v>5</v>
      </c>
      <c r="D252" s="8">
        <v>0.84</v>
      </c>
      <c r="E252" s="4">
        <v>5</v>
      </c>
      <c r="F252" s="8">
        <v>1.1399999999999999</v>
      </c>
      <c r="G252" s="4">
        <v>0</v>
      </c>
      <c r="H252" s="8">
        <v>0</v>
      </c>
      <c r="I252" s="4">
        <v>0</v>
      </c>
    </row>
    <row r="253" spans="1:9" x14ac:dyDescent="0.2">
      <c r="A253" s="2">
        <v>20</v>
      </c>
      <c r="B253" s="1" t="s">
        <v>67</v>
      </c>
      <c r="C253" s="4">
        <v>5</v>
      </c>
      <c r="D253" s="8">
        <v>0.84</v>
      </c>
      <c r="E253" s="4">
        <v>1</v>
      </c>
      <c r="F253" s="8">
        <v>0.23</v>
      </c>
      <c r="G253" s="4">
        <v>4</v>
      </c>
      <c r="H253" s="8">
        <v>2.68</v>
      </c>
      <c r="I253" s="4">
        <v>0</v>
      </c>
    </row>
    <row r="254" spans="1:9" x14ac:dyDescent="0.2">
      <c r="A254" s="2">
        <v>20</v>
      </c>
      <c r="B254" s="1" t="s">
        <v>92</v>
      </c>
      <c r="C254" s="4">
        <v>5</v>
      </c>
      <c r="D254" s="8">
        <v>0.84</v>
      </c>
      <c r="E254" s="4">
        <v>1</v>
      </c>
      <c r="F254" s="8">
        <v>0.23</v>
      </c>
      <c r="G254" s="4">
        <v>4</v>
      </c>
      <c r="H254" s="8">
        <v>2.68</v>
      </c>
      <c r="I254" s="4">
        <v>0</v>
      </c>
    </row>
    <row r="255" spans="1:9" x14ac:dyDescent="0.2">
      <c r="A255" s="2">
        <v>20</v>
      </c>
      <c r="B255" s="1" t="s">
        <v>90</v>
      </c>
      <c r="C255" s="4">
        <v>5</v>
      </c>
      <c r="D255" s="8">
        <v>0.84</v>
      </c>
      <c r="E255" s="4">
        <v>2</v>
      </c>
      <c r="F255" s="8">
        <v>0.46</v>
      </c>
      <c r="G255" s="4">
        <v>2</v>
      </c>
      <c r="H255" s="8">
        <v>1.34</v>
      </c>
      <c r="I255" s="4">
        <v>0</v>
      </c>
    </row>
    <row r="256" spans="1:9" x14ac:dyDescent="0.2">
      <c r="A256" s="1"/>
      <c r="C256" s="4"/>
      <c r="D256" s="8"/>
      <c r="E256" s="4"/>
      <c r="F256" s="8"/>
      <c r="G256" s="4"/>
      <c r="H256" s="8"/>
      <c r="I256" s="4"/>
    </row>
    <row r="257" spans="1:9" x14ac:dyDescent="0.2">
      <c r="A257" s="1" t="s">
        <v>11</v>
      </c>
      <c r="C257" s="4"/>
      <c r="D257" s="8"/>
      <c r="E257" s="4"/>
      <c r="F257" s="8"/>
      <c r="G257" s="4"/>
      <c r="H257" s="8"/>
      <c r="I257" s="4"/>
    </row>
    <row r="258" spans="1:9" x14ac:dyDescent="0.2">
      <c r="A258" s="2">
        <v>1</v>
      </c>
      <c r="B258" s="1" t="s">
        <v>71</v>
      </c>
      <c r="C258" s="4">
        <v>34</v>
      </c>
      <c r="D258" s="8">
        <v>14.85</v>
      </c>
      <c r="E258" s="4">
        <v>28</v>
      </c>
      <c r="F258" s="8">
        <v>17.18</v>
      </c>
      <c r="G258" s="4">
        <v>5</v>
      </c>
      <c r="H258" s="8">
        <v>9.26</v>
      </c>
      <c r="I258" s="4">
        <v>1</v>
      </c>
    </row>
    <row r="259" spans="1:9" x14ac:dyDescent="0.2">
      <c r="A259" s="2">
        <v>2</v>
      </c>
      <c r="B259" s="1" t="s">
        <v>77</v>
      </c>
      <c r="C259" s="4">
        <v>30</v>
      </c>
      <c r="D259" s="8">
        <v>13.1</v>
      </c>
      <c r="E259" s="4">
        <v>30</v>
      </c>
      <c r="F259" s="8">
        <v>18.399999999999999</v>
      </c>
      <c r="G259" s="4">
        <v>0</v>
      </c>
      <c r="H259" s="8">
        <v>0</v>
      </c>
      <c r="I259" s="4">
        <v>0</v>
      </c>
    </row>
    <row r="260" spans="1:9" x14ac:dyDescent="0.2">
      <c r="A260" s="2">
        <v>2</v>
      </c>
      <c r="B260" s="1" t="s">
        <v>78</v>
      </c>
      <c r="C260" s="4">
        <v>30</v>
      </c>
      <c r="D260" s="8">
        <v>13.1</v>
      </c>
      <c r="E260" s="4">
        <v>29</v>
      </c>
      <c r="F260" s="8">
        <v>17.79</v>
      </c>
      <c r="G260" s="4">
        <v>1</v>
      </c>
      <c r="H260" s="8">
        <v>1.85</v>
      </c>
      <c r="I260" s="4">
        <v>0</v>
      </c>
    </row>
    <row r="261" spans="1:9" x14ac:dyDescent="0.2">
      <c r="A261" s="2">
        <v>4</v>
      </c>
      <c r="B261" s="1" t="s">
        <v>73</v>
      </c>
      <c r="C261" s="4">
        <v>17</v>
      </c>
      <c r="D261" s="8">
        <v>7.42</v>
      </c>
      <c r="E261" s="4">
        <v>14</v>
      </c>
      <c r="F261" s="8">
        <v>8.59</v>
      </c>
      <c r="G261" s="4">
        <v>3</v>
      </c>
      <c r="H261" s="8">
        <v>5.56</v>
      </c>
      <c r="I261" s="4">
        <v>0</v>
      </c>
    </row>
    <row r="262" spans="1:9" x14ac:dyDescent="0.2">
      <c r="A262" s="2">
        <v>5</v>
      </c>
      <c r="B262" s="1" t="s">
        <v>64</v>
      </c>
      <c r="C262" s="4">
        <v>16</v>
      </c>
      <c r="D262" s="8">
        <v>6.99</v>
      </c>
      <c r="E262" s="4">
        <v>8</v>
      </c>
      <c r="F262" s="8">
        <v>4.91</v>
      </c>
      <c r="G262" s="4">
        <v>8</v>
      </c>
      <c r="H262" s="8">
        <v>14.81</v>
      </c>
      <c r="I262" s="4">
        <v>0</v>
      </c>
    </row>
    <row r="263" spans="1:9" x14ac:dyDescent="0.2">
      <c r="A263" s="2">
        <v>6</v>
      </c>
      <c r="B263" s="1" t="s">
        <v>65</v>
      </c>
      <c r="C263" s="4">
        <v>8</v>
      </c>
      <c r="D263" s="8">
        <v>3.49</v>
      </c>
      <c r="E263" s="4">
        <v>7</v>
      </c>
      <c r="F263" s="8">
        <v>4.29</v>
      </c>
      <c r="G263" s="4">
        <v>1</v>
      </c>
      <c r="H263" s="8">
        <v>1.85</v>
      </c>
      <c r="I263" s="4">
        <v>0</v>
      </c>
    </row>
    <row r="264" spans="1:9" x14ac:dyDescent="0.2">
      <c r="A264" s="2">
        <v>6</v>
      </c>
      <c r="B264" s="1" t="s">
        <v>72</v>
      </c>
      <c r="C264" s="4">
        <v>8</v>
      </c>
      <c r="D264" s="8">
        <v>3.49</v>
      </c>
      <c r="E264" s="4">
        <v>8</v>
      </c>
      <c r="F264" s="8">
        <v>4.91</v>
      </c>
      <c r="G264" s="4">
        <v>0</v>
      </c>
      <c r="H264" s="8">
        <v>0</v>
      </c>
      <c r="I264" s="4">
        <v>0</v>
      </c>
    </row>
    <row r="265" spans="1:9" x14ac:dyDescent="0.2">
      <c r="A265" s="2">
        <v>8</v>
      </c>
      <c r="B265" s="1" t="s">
        <v>79</v>
      </c>
      <c r="C265" s="4">
        <v>7</v>
      </c>
      <c r="D265" s="8">
        <v>3.06</v>
      </c>
      <c r="E265" s="4">
        <v>4</v>
      </c>
      <c r="F265" s="8">
        <v>2.4500000000000002</v>
      </c>
      <c r="G265" s="4">
        <v>0</v>
      </c>
      <c r="H265" s="8">
        <v>0</v>
      </c>
      <c r="I265" s="4">
        <v>0</v>
      </c>
    </row>
    <row r="266" spans="1:9" x14ac:dyDescent="0.2">
      <c r="A266" s="2">
        <v>9</v>
      </c>
      <c r="B266" s="1" t="s">
        <v>66</v>
      </c>
      <c r="C266" s="4">
        <v>6</v>
      </c>
      <c r="D266" s="8">
        <v>2.62</v>
      </c>
      <c r="E266" s="4">
        <v>1</v>
      </c>
      <c r="F266" s="8">
        <v>0.61</v>
      </c>
      <c r="G266" s="4">
        <v>5</v>
      </c>
      <c r="H266" s="8">
        <v>9.26</v>
      </c>
      <c r="I266" s="4">
        <v>0</v>
      </c>
    </row>
    <row r="267" spans="1:9" x14ac:dyDescent="0.2">
      <c r="A267" s="2">
        <v>9</v>
      </c>
      <c r="B267" s="1" t="s">
        <v>83</v>
      </c>
      <c r="C267" s="4">
        <v>6</v>
      </c>
      <c r="D267" s="8">
        <v>2.62</v>
      </c>
      <c r="E267" s="4">
        <v>6</v>
      </c>
      <c r="F267" s="8">
        <v>3.68</v>
      </c>
      <c r="G267" s="4">
        <v>0</v>
      </c>
      <c r="H267" s="8">
        <v>0</v>
      </c>
      <c r="I267" s="4">
        <v>0</v>
      </c>
    </row>
    <row r="268" spans="1:9" x14ac:dyDescent="0.2">
      <c r="A268" s="2">
        <v>11</v>
      </c>
      <c r="B268" s="1" t="s">
        <v>74</v>
      </c>
      <c r="C268" s="4">
        <v>4</v>
      </c>
      <c r="D268" s="8">
        <v>1.75</v>
      </c>
      <c r="E268" s="4">
        <v>1</v>
      </c>
      <c r="F268" s="8">
        <v>0.61</v>
      </c>
      <c r="G268" s="4">
        <v>2</v>
      </c>
      <c r="H268" s="8">
        <v>3.7</v>
      </c>
      <c r="I268" s="4">
        <v>0</v>
      </c>
    </row>
    <row r="269" spans="1:9" x14ac:dyDescent="0.2">
      <c r="A269" s="2">
        <v>11</v>
      </c>
      <c r="B269" s="1" t="s">
        <v>80</v>
      </c>
      <c r="C269" s="4">
        <v>4</v>
      </c>
      <c r="D269" s="8">
        <v>1.75</v>
      </c>
      <c r="E269" s="4">
        <v>2</v>
      </c>
      <c r="F269" s="8">
        <v>1.23</v>
      </c>
      <c r="G269" s="4">
        <v>0</v>
      </c>
      <c r="H269" s="8">
        <v>0</v>
      </c>
      <c r="I269" s="4">
        <v>0</v>
      </c>
    </row>
    <row r="270" spans="1:9" x14ac:dyDescent="0.2">
      <c r="A270" s="2">
        <v>11</v>
      </c>
      <c r="B270" s="1" t="s">
        <v>82</v>
      </c>
      <c r="C270" s="4">
        <v>4</v>
      </c>
      <c r="D270" s="8">
        <v>1.75</v>
      </c>
      <c r="E270" s="4">
        <v>0</v>
      </c>
      <c r="F270" s="8">
        <v>0</v>
      </c>
      <c r="G270" s="4">
        <v>4</v>
      </c>
      <c r="H270" s="8">
        <v>7.41</v>
      </c>
      <c r="I270" s="4">
        <v>0</v>
      </c>
    </row>
    <row r="271" spans="1:9" x14ac:dyDescent="0.2">
      <c r="A271" s="2">
        <v>14</v>
      </c>
      <c r="B271" s="1" t="s">
        <v>97</v>
      </c>
      <c r="C271" s="4">
        <v>3</v>
      </c>
      <c r="D271" s="8">
        <v>1.31</v>
      </c>
      <c r="E271" s="4">
        <v>2</v>
      </c>
      <c r="F271" s="8">
        <v>1.23</v>
      </c>
      <c r="G271" s="4">
        <v>1</v>
      </c>
      <c r="H271" s="8">
        <v>1.85</v>
      </c>
      <c r="I271" s="4">
        <v>0</v>
      </c>
    </row>
    <row r="272" spans="1:9" x14ac:dyDescent="0.2">
      <c r="A272" s="2">
        <v>14</v>
      </c>
      <c r="B272" s="1" t="s">
        <v>94</v>
      </c>
      <c r="C272" s="4">
        <v>3</v>
      </c>
      <c r="D272" s="8">
        <v>1.31</v>
      </c>
      <c r="E272" s="4">
        <v>1</v>
      </c>
      <c r="F272" s="8">
        <v>0.61</v>
      </c>
      <c r="G272" s="4">
        <v>2</v>
      </c>
      <c r="H272" s="8">
        <v>3.7</v>
      </c>
      <c r="I272" s="4">
        <v>0</v>
      </c>
    </row>
    <row r="273" spans="1:9" x14ac:dyDescent="0.2">
      <c r="A273" s="2">
        <v>14</v>
      </c>
      <c r="B273" s="1" t="s">
        <v>98</v>
      </c>
      <c r="C273" s="4">
        <v>3</v>
      </c>
      <c r="D273" s="8">
        <v>1.31</v>
      </c>
      <c r="E273" s="4">
        <v>0</v>
      </c>
      <c r="F273" s="8">
        <v>0</v>
      </c>
      <c r="G273" s="4">
        <v>1</v>
      </c>
      <c r="H273" s="8">
        <v>1.85</v>
      </c>
      <c r="I273" s="4">
        <v>0</v>
      </c>
    </row>
    <row r="274" spans="1:9" x14ac:dyDescent="0.2">
      <c r="A274" s="2">
        <v>14</v>
      </c>
      <c r="B274" s="1" t="s">
        <v>99</v>
      </c>
      <c r="C274" s="4">
        <v>3</v>
      </c>
      <c r="D274" s="8">
        <v>1.31</v>
      </c>
      <c r="E274" s="4">
        <v>2</v>
      </c>
      <c r="F274" s="8">
        <v>1.23</v>
      </c>
      <c r="G274" s="4">
        <v>1</v>
      </c>
      <c r="H274" s="8">
        <v>1.85</v>
      </c>
      <c r="I274" s="4">
        <v>0</v>
      </c>
    </row>
    <row r="275" spans="1:9" x14ac:dyDescent="0.2">
      <c r="A275" s="2">
        <v>14</v>
      </c>
      <c r="B275" s="1" t="s">
        <v>67</v>
      </c>
      <c r="C275" s="4">
        <v>3</v>
      </c>
      <c r="D275" s="8">
        <v>1.31</v>
      </c>
      <c r="E275" s="4">
        <v>2</v>
      </c>
      <c r="F275" s="8">
        <v>1.23</v>
      </c>
      <c r="G275" s="4">
        <v>1</v>
      </c>
      <c r="H275" s="8">
        <v>1.85</v>
      </c>
      <c r="I275" s="4">
        <v>0</v>
      </c>
    </row>
    <row r="276" spans="1:9" x14ac:dyDescent="0.2">
      <c r="A276" s="2">
        <v>14</v>
      </c>
      <c r="B276" s="1" t="s">
        <v>70</v>
      </c>
      <c r="C276" s="4">
        <v>3</v>
      </c>
      <c r="D276" s="8">
        <v>1.31</v>
      </c>
      <c r="E276" s="4">
        <v>3</v>
      </c>
      <c r="F276" s="8">
        <v>1.84</v>
      </c>
      <c r="G276" s="4">
        <v>0</v>
      </c>
      <c r="H276" s="8">
        <v>0</v>
      </c>
      <c r="I276" s="4">
        <v>0</v>
      </c>
    </row>
    <row r="277" spans="1:9" x14ac:dyDescent="0.2">
      <c r="A277" s="2">
        <v>14</v>
      </c>
      <c r="B277" s="1" t="s">
        <v>100</v>
      </c>
      <c r="C277" s="4">
        <v>3</v>
      </c>
      <c r="D277" s="8">
        <v>1.31</v>
      </c>
      <c r="E277" s="4">
        <v>1</v>
      </c>
      <c r="F277" s="8">
        <v>0.61</v>
      </c>
      <c r="G277" s="4">
        <v>2</v>
      </c>
      <c r="H277" s="8">
        <v>3.7</v>
      </c>
      <c r="I277" s="4">
        <v>0</v>
      </c>
    </row>
    <row r="278" spans="1:9" x14ac:dyDescent="0.2">
      <c r="A278" s="2">
        <v>14</v>
      </c>
      <c r="B278" s="1" t="s">
        <v>101</v>
      </c>
      <c r="C278" s="4">
        <v>3</v>
      </c>
      <c r="D278" s="8">
        <v>1.31</v>
      </c>
      <c r="E278" s="4">
        <v>1</v>
      </c>
      <c r="F278" s="8">
        <v>0.61</v>
      </c>
      <c r="G278" s="4">
        <v>2</v>
      </c>
      <c r="H278" s="8">
        <v>3.7</v>
      </c>
      <c r="I278" s="4">
        <v>0</v>
      </c>
    </row>
    <row r="279" spans="1:9" x14ac:dyDescent="0.2">
      <c r="A279" s="2">
        <v>14</v>
      </c>
      <c r="B279" s="1" t="s">
        <v>96</v>
      </c>
      <c r="C279" s="4">
        <v>3</v>
      </c>
      <c r="D279" s="8">
        <v>1.31</v>
      </c>
      <c r="E279" s="4">
        <v>2</v>
      </c>
      <c r="F279" s="8">
        <v>1.23</v>
      </c>
      <c r="G279" s="4">
        <v>1</v>
      </c>
      <c r="H279" s="8">
        <v>1.85</v>
      </c>
      <c r="I279" s="4">
        <v>0</v>
      </c>
    </row>
    <row r="280" spans="1:9" x14ac:dyDescent="0.2">
      <c r="A280" s="1"/>
      <c r="C280" s="4"/>
      <c r="D280" s="8"/>
      <c r="E280" s="4"/>
      <c r="F280" s="8"/>
      <c r="G280" s="4"/>
      <c r="H280" s="8"/>
      <c r="I280" s="4"/>
    </row>
    <row r="281" spans="1:9" x14ac:dyDescent="0.2">
      <c r="A281" s="1" t="s">
        <v>12</v>
      </c>
      <c r="C281" s="4"/>
      <c r="D281" s="8"/>
      <c r="E281" s="4"/>
      <c r="F281" s="8"/>
      <c r="G281" s="4"/>
      <c r="H281" s="8"/>
      <c r="I281" s="4"/>
    </row>
    <row r="282" spans="1:9" x14ac:dyDescent="0.2">
      <c r="A282" s="2">
        <v>1</v>
      </c>
      <c r="B282" s="1" t="s">
        <v>78</v>
      </c>
      <c r="C282" s="4">
        <v>15</v>
      </c>
      <c r="D282" s="8">
        <v>15.31</v>
      </c>
      <c r="E282" s="4">
        <v>15</v>
      </c>
      <c r="F282" s="8">
        <v>21.43</v>
      </c>
      <c r="G282" s="4">
        <v>0</v>
      </c>
      <c r="H282" s="8">
        <v>0</v>
      </c>
      <c r="I282" s="4">
        <v>0</v>
      </c>
    </row>
    <row r="283" spans="1:9" x14ac:dyDescent="0.2">
      <c r="A283" s="2">
        <v>2</v>
      </c>
      <c r="B283" s="1" t="s">
        <v>77</v>
      </c>
      <c r="C283" s="4">
        <v>11</v>
      </c>
      <c r="D283" s="8">
        <v>11.22</v>
      </c>
      <c r="E283" s="4">
        <v>11</v>
      </c>
      <c r="F283" s="8">
        <v>15.71</v>
      </c>
      <c r="G283" s="4">
        <v>0</v>
      </c>
      <c r="H283" s="8">
        <v>0</v>
      </c>
      <c r="I283" s="4">
        <v>0</v>
      </c>
    </row>
    <row r="284" spans="1:9" x14ac:dyDescent="0.2">
      <c r="A284" s="2">
        <v>3</v>
      </c>
      <c r="B284" s="1" t="s">
        <v>64</v>
      </c>
      <c r="C284" s="4">
        <v>9</v>
      </c>
      <c r="D284" s="8">
        <v>9.18</v>
      </c>
      <c r="E284" s="4">
        <v>6</v>
      </c>
      <c r="F284" s="8">
        <v>8.57</v>
      </c>
      <c r="G284" s="4">
        <v>3</v>
      </c>
      <c r="H284" s="8">
        <v>14.29</v>
      </c>
      <c r="I284" s="4">
        <v>0</v>
      </c>
    </row>
    <row r="285" spans="1:9" x14ac:dyDescent="0.2">
      <c r="A285" s="2">
        <v>3</v>
      </c>
      <c r="B285" s="1" t="s">
        <v>71</v>
      </c>
      <c r="C285" s="4">
        <v>9</v>
      </c>
      <c r="D285" s="8">
        <v>9.18</v>
      </c>
      <c r="E285" s="4">
        <v>8</v>
      </c>
      <c r="F285" s="8">
        <v>11.43</v>
      </c>
      <c r="G285" s="4">
        <v>1</v>
      </c>
      <c r="H285" s="8">
        <v>4.76</v>
      </c>
      <c r="I285" s="4">
        <v>0</v>
      </c>
    </row>
    <row r="286" spans="1:9" x14ac:dyDescent="0.2">
      <c r="A286" s="2">
        <v>3</v>
      </c>
      <c r="B286" s="1" t="s">
        <v>73</v>
      </c>
      <c r="C286" s="4">
        <v>9</v>
      </c>
      <c r="D286" s="8">
        <v>9.18</v>
      </c>
      <c r="E286" s="4">
        <v>6</v>
      </c>
      <c r="F286" s="8">
        <v>8.57</v>
      </c>
      <c r="G286" s="4">
        <v>2</v>
      </c>
      <c r="H286" s="8">
        <v>9.52</v>
      </c>
      <c r="I286" s="4">
        <v>1</v>
      </c>
    </row>
    <row r="287" spans="1:9" x14ac:dyDescent="0.2">
      <c r="A287" s="2">
        <v>6</v>
      </c>
      <c r="B287" s="1" t="s">
        <v>65</v>
      </c>
      <c r="C287" s="4">
        <v>7</v>
      </c>
      <c r="D287" s="8">
        <v>7.14</v>
      </c>
      <c r="E287" s="4">
        <v>6</v>
      </c>
      <c r="F287" s="8">
        <v>8.57</v>
      </c>
      <c r="G287" s="4">
        <v>1</v>
      </c>
      <c r="H287" s="8">
        <v>4.76</v>
      </c>
      <c r="I287" s="4">
        <v>0</v>
      </c>
    </row>
    <row r="288" spans="1:9" x14ac:dyDescent="0.2">
      <c r="A288" s="2">
        <v>7</v>
      </c>
      <c r="B288" s="1" t="s">
        <v>101</v>
      </c>
      <c r="C288" s="4">
        <v>6</v>
      </c>
      <c r="D288" s="8">
        <v>6.12</v>
      </c>
      <c r="E288" s="4">
        <v>3</v>
      </c>
      <c r="F288" s="8">
        <v>4.29</v>
      </c>
      <c r="G288" s="4">
        <v>1</v>
      </c>
      <c r="H288" s="8">
        <v>4.76</v>
      </c>
      <c r="I288" s="4">
        <v>0</v>
      </c>
    </row>
    <row r="289" spans="1:9" x14ac:dyDescent="0.2">
      <c r="A289" s="2">
        <v>8</v>
      </c>
      <c r="B289" s="1" t="s">
        <v>72</v>
      </c>
      <c r="C289" s="4">
        <v>5</v>
      </c>
      <c r="D289" s="8">
        <v>5.0999999999999996</v>
      </c>
      <c r="E289" s="4">
        <v>3</v>
      </c>
      <c r="F289" s="8">
        <v>4.29</v>
      </c>
      <c r="G289" s="4">
        <v>2</v>
      </c>
      <c r="H289" s="8">
        <v>9.52</v>
      </c>
      <c r="I289" s="4">
        <v>0</v>
      </c>
    </row>
    <row r="290" spans="1:9" x14ac:dyDescent="0.2">
      <c r="A290" s="2">
        <v>9</v>
      </c>
      <c r="B290" s="1" t="s">
        <v>66</v>
      </c>
      <c r="C290" s="4">
        <v>3</v>
      </c>
      <c r="D290" s="8">
        <v>3.06</v>
      </c>
      <c r="E290" s="4">
        <v>3</v>
      </c>
      <c r="F290" s="8">
        <v>4.29</v>
      </c>
      <c r="G290" s="4">
        <v>0</v>
      </c>
      <c r="H290" s="8">
        <v>0</v>
      </c>
      <c r="I290" s="4">
        <v>0</v>
      </c>
    </row>
    <row r="291" spans="1:9" x14ac:dyDescent="0.2">
      <c r="A291" s="2">
        <v>9</v>
      </c>
      <c r="B291" s="1" t="s">
        <v>88</v>
      </c>
      <c r="C291" s="4">
        <v>3</v>
      </c>
      <c r="D291" s="8">
        <v>3.06</v>
      </c>
      <c r="E291" s="4">
        <v>2</v>
      </c>
      <c r="F291" s="8">
        <v>2.86</v>
      </c>
      <c r="G291" s="4">
        <v>1</v>
      </c>
      <c r="H291" s="8">
        <v>4.76</v>
      </c>
      <c r="I291" s="4">
        <v>0</v>
      </c>
    </row>
    <row r="292" spans="1:9" x14ac:dyDescent="0.2">
      <c r="A292" s="2">
        <v>9</v>
      </c>
      <c r="B292" s="1" t="s">
        <v>84</v>
      </c>
      <c r="C292" s="4">
        <v>3</v>
      </c>
      <c r="D292" s="8">
        <v>3.06</v>
      </c>
      <c r="E292" s="4">
        <v>0</v>
      </c>
      <c r="F292" s="8">
        <v>0</v>
      </c>
      <c r="G292" s="4">
        <v>3</v>
      </c>
      <c r="H292" s="8">
        <v>14.29</v>
      </c>
      <c r="I292" s="4">
        <v>0</v>
      </c>
    </row>
    <row r="293" spans="1:9" x14ac:dyDescent="0.2">
      <c r="A293" s="2">
        <v>9</v>
      </c>
      <c r="B293" s="1" t="s">
        <v>83</v>
      </c>
      <c r="C293" s="4">
        <v>3</v>
      </c>
      <c r="D293" s="8">
        <v>3.06</v>
      </c>
      <c r="E293" s="4">
        <v>2</v>
      </c>
      <c r="F293" s="8">
        <v>2.86</v>
      </c>
      <c r="G293" s="4">
        <v>1</v>
      </c>
      <c r="H293" s="8">
        <v>4.76</v>
      </c>
      <c r="I293" s="4">
        <v>0</v>
      </c>
    </row>
    <row r="294" spans="1:9" x14ac:dyDescent="0.2">
      <c r="A294" s="2">
        <v>13</v>
      </c>
      <c r="B294" s="1" t="s">
        <v>90</v>
      </c>
      <c r="C294" s="4">
        <v>2</v>
      </c>
      <c r="D294" s="8">
        <v>2.04</v>
      </c>
      <c r="E294" s="4">
        <v>0</v>
      </c>
      <c r="F294" s="8">
        <v>0</v>
      </c>
      <c r="G294" s="4">
        <v>1</v>
      </c>
      <c r="H294" s="8">
        <v>4.76</v>
      </c>
      <c r="I294" s="4">
        <v>0</v>
      </c>
    </row>
    <row r="295" spans="1:9" x14ac:dyDescent="0.2">
      <c r="A295" s="2">
        <v>13</v>
      </c>
      <c r="B295" s="1" t="s">
        <v>79</v>
      </c>
      <c r="C295" s="4">
        <v>2</v>
      </c>
      <c r="D295" s="8">
        <v>2.04</v>
      </c>
      <c r="E295" s="4">
        <v>0</v>
      </c>
      <c r="F295" s="8">
        <v>0</v>
      </c>
      <c r="G295" s="4">
        <v>1</v>
      </c>
      <c r="H295" s="8">
        <v>4.76</v>
      </c>
      <c r="I295" s="4">
        <v>0</v>
      </c>
    </row>
    <row r="296" spans="1:9" x14ac:dyDescent="0.2">
      <c r="A296" s="2">
        <v>15</v>
      </c>
      <c r="B296" s="1" t="s">
        <v>95</v>
      </c>
      <c r="C296" s="4">
        <v>1</v>
      </c>
      <c r="D296" s="8">
        <v>1.02</v>
      </c>
      <c r="E296" s="4">
        <v>0</v>
      </c>
      <c r="F296" s="8">
        <v>0</v>
      </c>
      <c r="G296" s="4">
        <v>0</v>
      </c>
      <c r="H296" s="8">
        <v>0</v>
      </c>
      <c r="I296" s="4">
        <v>1</v>
      </c>
    </row>
    <row r="297" spans="1:9" x14ac:dyDescent="0.2">
      <c r="A297" s="2">
        <v>15</v>
      </c>
      <c r="B297" s="1" t="s">
        <v>102</v>
      </c>
      <c r="C297" s="4">
        <v>1</v>
      </c>
      <c r="D297" s="8">
        <v>1.02</v>
      </c>
      <c r="E297" s="4">
        <v>1</v>
      </c>
      <c r="F297" s="8">
        <v>1.43</v>
      </c>
      <c r="G297" s="4">
        <v>0</v>
      </c>
      <c r="H297" s="8">
        <v>0</v>
      </c>
      <c r="I297" s="4">
        <v>0</v>
      </c>
    </row>
    <row r="298" spans="1:9" x14ac:dyDescent="0.2">
      <c r="A298" s="2">
        <v>15</v>
      </c>
      <c r="B298" s="1" t="s">
        <v>94</v>
      </c>
      <c r="C298" s="4">
        <v>1</v>
      </c>
      <c r="D298" s="8">
        <v>1.02</v>
      </c>
      <c r="E298" s="4">
        <v>0</v>
      </c>
      <c r="F298" s="8">
        <v>0</v>
      </c>
      <c r="G298" s="4">
        <v>1</v>
      </c>
      <c r="H298" s="8">
        <v>4.76</v>
      </c>
      <c r="I298" s="4">
        <v>0</v>
      </c>
    </row>
    <row r="299" spans="1:9" x14ac:dyDescent="0.2">
      <c r="A299" s="2">
        <v>15</v>
      </c>
      <c r="B299" s="1" t="s">
        <v>103</v>
      </c>
      <c r="C299" s="4">
        <v>1</v>
      </c>
      <c r="D299" s="8">
        <v>1.02</v>
      </c>
      <c r="E299" s="4">
        <v>0</v>
      </c>
      <c r="F299" s="8">
        <v>0</v>
      </c>
      <c r="G299" s="4">
        <v>1</v>
      </c>
      <c r="H299" s="8">
        <v>4.76</v>
      </c>
      <c r="I299" s="4">
        <v>0</v>
      </c>
    </row>
    <row r="300" spans="1:9" x14ac:dyDescent="0.2">
      <c r="A300" s="2">
        <v>15</v>
      </c>
      <c r="B300" s="1" t="s">
        <v>99</v>
      </c>
      <c r="C300" s="4">
        <v>1</v>
      </c>
      <c r="D300" s="8">
        <v>1.02</v>
      </c>
      <c r="E300" s="4">
        <v>0</v>
      </c>
      <c r="F300" s="8">
        <v>0</v>
      </c>
      <c r="G300" s="4">
        <v>1</v>
      </c>
      <c r="H300" s="8">
        <v>4.76</v>
      </c>
      <c r="I300" s="4">
        <v>0</v>
      </c>
    </row>
    <row r="301" spans="1:9" x14ac:dyDescent="0.2">
      <c r="A301" s="2">
        <v>15</v>
      </c>
      <c r="B301" s="1" t="s">
        <v>87</v>
      </c>
      <c r="C301" s="4">
        <v>1</v>
      </c>
      <c r="D301" s="8">
        <v>1.02</v>
      </c>
      <c r="E301" s="4">
        <v>0</v>
      </c>
      <c r="F301" s="8">
        <v>0</v>
      </c>
      <c r="G301" s="4">
        <v>1</v>
      </c>
      <c r="H301" s="8">
        <v>4.76</v>
      </c>
      <c r="I301" s="4">
        <v>0</v>
      </c>
    </row>
    <row r="302" spans="1:9" x14ac:dyDescent="0.2">
      <c r="A302" s="2">
        <v>15</v>
      </c>
      <c r="B302" s="1" t="s">
        <v>76</v>
      </c>
      <c r="C302" s="4">
        <v>1</v>
      </c>
      <c r="D302" s="8">
        <v>1.02</v>
      </c>
      <c r="E302" s="4">
        <v>1</v>
      </c>
      <c r="F302" s="8">
        <v>1.43</v>
      </c>
      <c r="G302" s="4">
        <v>0</v>
      </c>
      <c r="H302" s="8">
        <v>0</v>
      </c>
      <c r="I302" s="4">
        <v>0</v>
      </c>
    </row>
    <row r="303" spans="1:9" x14ac:dyDescent="0.2">
      <c r="A303" s="2">
        <v>15</v>
      </c>
      <c r="B303" s="1" t="s">
        <v>86</v>
      </c>
      <c r="C303" s="4">
        <v>1</v>
      </c>
      <c r="D303" s="8">
        <v>1.02</v>
      </c>
      <c r="E303" s="4">
        <v>1</v>
      </c>
      <c r="F303" s="8">
        <v>1.43</v>
      </c>
      <c r="G303" s="4">
        <v>0</v>
      </c>
      <c r="H303" s="8">
        <v>0</v>
      </c>
      <c r="I303" s="4">
        <v>0</v>
      </c>
    </row>
    <row r="304" spans="1:9" x14ac:dyDescent="0.2">
      <c r="A304" s="2">
        <v>15</v>
      </c>
      <c r="B304" s="1" t="s">
        <v>89</v>
      </c>
      <c r="C304" s="4">
        <v>1</v>
      </c>
      <c r="D304" s="8">
        <v>1.02</v>
      </c>
      <c r="E304" s="4">
        <v>1</v>
      </c>
      <c r="F304" s="8">
        <v>1.43</v>
      </c>
      <c r="G304" s="4">
        <v>0</v>
      </c>
      <c r="H304" s="8">
        <v>0</v>
      </c>
      <c r="I304" s="4">
        <v>0</v>
      </c>
    </row>
    <row r="305" spans="1:9" x14ac:dyDescent="0.2">
      <c r="A305" s="2">
        <v>15</v>
      </c>
      <c r="B305" s="1" t="s">
        <v>81</v>
      </c>
      <c r="C305" s="4">
        <v>1</v>
      </c>
      <c r="D305" s="8">
        <v>1.02</v>
      </c>
      <c r="E305" s="4">
        <v>1</v>
      </c>
      <c r="F305" s="8">
        <v>1.43</v>
      </c>
      <c r="G305" s="4">
        <v>0</v>
      </c>
      <c r="H305" s="8">
        <v>0</v>
      </c>
      <c r="I305" s="4">
        <v>0</v>
      </c>
    </row>
    <row r="306" spans="1:9" x14ac:dyDescent="0.2">
      <c r="A306" s="2">
        <v>15</v>
      </c>
      <c r="B306" s="1" t="s">
        <v>82</v>
      </c>
      <c r="C306" s="4">
        <v>1</v>
      </c>
      <c r="D306" s="8">
        <v>1.02</v>
      </c>
      <c r="E306" s="4">
        <v>0</v>
      </c>
      <c r="F306" s="8">
        <v>0</v>
      </c>
      <c r="G306" s="4">
        <v>0</v>
      </c>
      <c r="H306" s="8">
        <v>0</v>
      </c>
      <c r="I306" s="4">
        <v>0</v>
      </c>
    </row>
    <row r="307" spans="1:9" x14ac:dyDescent="0.2">
      <c r="A307" s="1"/>
      <c r="C307" s="4"/>
      <c r="D307" s="8"/>
      <c r="E307" s="4"/>
      <c r="F307" s="8"/>
      <c r="G307" s="4"/>
      <c r="H307" s="8"/>
      <c r="I307" s="4"/>
    </row>
    <row r="308" spans="1:9" x14ac:dyDescent="0.2">
      <c r="A308" s="1" t="s">
        <v>13</v>
      </c>
      <c r="C308" s="4"/>
      <c r="D308" s="8"/>
      <c r="E308" s="4"/>
      <c r="F308" s="8"/>
      <c r="G308" s="4"/>
      <c r="H308" s="8"/>
      <c r="I308" s="4"/>
    </row>
    <row r="309" spans="1:9" x14ac:dyDescent="0.2">
      <c r="A309" s="2">
        <v>1</v>
      </c>
      <c r="B309" s="1" t="s">
        <v>65</v>
      </c>
      <c r="C309" s="4">
        <v>8</v>
      </c>
      <c r="D309" s="8">
        <v>17.02</v>
      </c>
      <c r="E309" s="4">
        <v>7</v>
      </c>
      <c r="F309" s="8">
        <v>18.420000000000002</v>
      </c>
      <c r="G309" s="4">
        <v>1</v>
      </c>
      <c r="H309" s="8">
        <v>11.11</v>
      </c>
      <c r="I309" s="4">
        <v>0</v>
      </c>
    </row>
    <row r="310" spans="1:9" x14ac:dyDescent="0.2">
      <c r="A310" s="2">
        <v>2</v>
      </c>
      <c r="B310" s="1" t="s">
        <v>71</v>
      </c>
      <c r="C310" s="4">
        <v>7</v>
      </c>
      <c r="D310" s="8">
        <v>14.89</v>
      </c>
      <c r="E310" s="4">
        <v>6</v>
      </c>
      <c r="F310" s="8">
        <v>15.79</v>
      </c>
      <c r="G310" s="4">
        <v>1</v>
      </c>
      <c r="H310" s="8">
        <v>11.11</v>
      </c>
      <c r="I310" s="4">
        <v>0</v>
      </c>
    </row>
    <row r="311" spans="1:9" x14ac:dyDescent="0.2">
      <c r="A311" s="2">
        <v>3</v>
      </c>
      <c r="B311" s="1" t="s">
        <v>64</v>
      </c>
      <c r="C311" s="4">
        <v>6</v>
      </c>
      <c r="D311" s="8">
        <v>12.77</v>
      </c>
      <c r="E311" s="4">
        <v>5</v>
      </c>
      <c r="F311" s="8">
        <v>13.16</v>
      </c>
      <c r="G311" s="4">
        <v>1</v>
      </c>
      <c r="H311" s="8">
        <v>11.11</v>
      </c>
      <c r="I311" s="4">
        <v>0</v>
      </c>
    </row>
    <row r="312" spans="1:9" x14ac:dyDescent="0.2">
      <c r="A312" s="2">
        <v>3</v>
      </c>
      <c r="B312" s="1" t="s">
        <v>78</v>
      </c>
      <c r="C312" s="4">
        <v>6</v>
      </c>
      <c r="D312" s="8">
        <v>12.77</v>
      </c>
      <c r="E312" s="4">
        <v>6</v>
      </c>
      <c r="F312" s="8">
        <v>15.79</v>
      </c>
      <c r="G312" s="4">
        <v>0</v>
      </c>
      <c r="H312" s="8">
        <v>0</v>
      </c>
      <c r="I312" s="4">
        <v>0</v>
      </c>
    </row>
    <row r="313" spans="1:9" x14ac:dyDescent="0.2">
      <c r="A313" s="2">
        <v>5</v>
      </c>
      <c r="B313" s="1" t="s">
        <v>77</v>
      </c>
      <c r="C313" s="4">
        <v>5</v>
      </c>
      <c r="D313" s="8">
        <v>10.64</v>
      </c>
      <c r="E313" s="4">
        <v>5</v>
      </c>
      <c r="F313" s="8">
        <v>13.16</v>
      </c>
      <c r="G313" s="4">
        <v>0</v>
      </c>
      <c r="H313" s="8">
        <v>0</v>
      </c>
      <c r="I313" s="4">
        <v>0</v>
      </c>
    </row>
    <row r="314" spans="1:9" x14ac:dyDescent="0.2">
      <c r="A314" s="2">
        <v>6</v>
      </c>
      <c r="B314" s="1" t="s">
        <v>83</v>
      </c>
      <c r="C314" s="4">
        <v>4</v>
      </c>
      <c r="D314" s="8">
        <v>8.51</v>
      </c>
      <c r="E314" s="4">
        <v>4</v>
      </c>
      <c r="F314" s="8">
        <v>10.53</v>
      </c>
      <c r="G314" s="4">
        <v>0</v>
      </c>
      <c r="H314" s="8">
        <v>0</v>
      </c>
      <c r="I314" s="4">
        <v>0</v>
      </c>
    </row>
    <row r="315" spans="1:9" x14ac:dyDescent="0.2">
      <c r="A315" s="2">
        <v>7</v>
      </c>
      <c r="B315" s="1" t="s">
        <v>67</v>
      </c>
      <c r="C315" s="4">
        <v>2</v>
      </c>
      <c r="D315" s="8">
        <v>4.26</v>
      </c>
      <c r="E315" s="4">
        <v>0</v>
      </c>
      <c r="F315" s="8">
        <v>0</v>
      </c>
      <c r="G315" s="4">
        <v>2</v>
      </c>
      <c r="H315" s="8">
        <v>22.22</v>
      </c>
      <c r="I315" s="4">
        <v>0</v>
      </c>
    </row>
    <row r="316" spans="1:9" x14ac:dyDescent="0.2">
      <c r="A316" s="2">
        <v>7</v>
      </c>
      <c r="B316" s="1" t="s">
        <v>82</v>
      </c>
      <c r="C316" s="4">
        <v>2</v>
      </c>
      <c r="D316" s="8">
        <v>4.26</v>
      </c>
      <c r="E316" s="4">
        <v>0</v>
      </c>
      <c r="F316" s="8">
        <v>0</v>
      </c>
      <c r="G316" s="4">
        <v>2</v>
      </c>
      <c r="H316" s="8">
        <v>22.22</v>
      </c>
      <c r="I316" s="4">
        <v>0</v>
      </c>
    </row>
    <row r="317" spans="1:9" x14ac:dyDescent="0.2">
      <c r="A317" s="2">
        <v>9</v>
      </c>
      <c r="B317" s="1" t="s">
        <v>66</v>
      </c>
      <c r="C317" s="4">
        <v>1</v>
      </c>
      <c r="D317" s="8">
        <v>2.13</v>
      </c>
      <c r="E317" s="4">
        <v>0</v>
      </c>
      <c r="F317" s="8">
        <v>0</v>
      </c>
      <c r="G317" s="4">
        <v>1</v>
      </c>
      <c r="H317" s="8">
        <v>11.11</v>
      </c>
      <c r="I317" s="4">
        <v>0</v>
      </c>
    </row>
    <row r="318" spans="1:9" x14ac:dyDescent="0.2">
      <c r="A318" s="2">
        <v>9</v>
      </c>
      <c r="B318" s="1" t="s">
        <v>95</v>
      </c>
      <c r="C318" s="4">
        <v>1</v>
      </c>
      <c r="D318" s="8">
        <v>2.13</v>
      </c>
      <c r="E318" s="4">
        <v>1</v>
      </c>
      <c r="F318" s="8">
        <v>2.63</v>
      </c>
      <c r="G318" s="4">
        <v>0</v>
      </c>
      <c r="H318" s="8">
        <v>0</v>
      </c>
      <c r="I318" s="4">
        <v>0</v>
      </c>
    </row>
    <row r="319" spans="1:9" x14ac:dyDescent="0.2">
      <c r="A319" s="2">
        <v>9</v>
      </c>
      <c r="B319" s="1" t="s">
        <v>104</v>
      </c>
      <c r="C319" s="4">
        <v>1</v>
      </c>
      <c r="D319" s="8">
        <v>2.13</v>
      </c>
      <c r="E319" s="4">
        <v>1</v>
      </c>
      <c r="F319" s="8">
        <v>2.63</v>
      </c>
      <c r="G319" s="4">
        <v>0</v>
      </c>
      <c r="H319" s="8">
        <v>0</v>
      </c>
      <c r="I319" s="4">
        <v>0</v>
      </c>
    </row>
    <row r="320" spans="1:9" x14ac:dyDescent="0.2">
      <c r="A320" s="2">
        <v>9</v>
      </c>
      <c r="B320" s="1" t="s">
        <v>73</v>
      </c>
      <c r="C320" s="4">
        <v>1</v>
      </c>
      <c r="D320" s="8">
        <v>2.13</v>
      </c>
      <c r="E320" s="4">
        <v>0</v>
      </c>
      <c r="F320" s="8">
        <v>0</v>
      </c>
      <c r="G320" s="4">
        <v>1</v>
      </c>
      <c r="H320" s="8">
        <v>11.11</v>
      </c>
      <c r="I320" s="4">
        <v>0</v>
      </c>
    </row>
    <row r="321" spans="1:9" x14ac:dyDescent="0.2">
      <c r="A321" s="2">
        <v>9</v>
      </c>
      <c r="B321" s="1" t="s">
        <v>81</v>
      </c>
      <c r="C321" s="4">
        <v>1</v>
      </c>
      <c r="D321" s="8">
        <v>2.13</v>
      </c>
      <c r="E321" s="4">
        <v>1</v>
      </c>
      <c r="F321" s="8">
        <v>2.63</v>
      </c>
      <c r="G321" s="4">
        <v>0</v>
      </c>
      <c r="H321" s="8">
        <v>0</v>
      </c>
      <c r="I321" s="4">
        <v>0</v>
      </c>
    </row>
    <row r="322" spans="1:9" x14ac:dyDescent="0.2">
      <c r="A322" s="2">
        <v>9</v>
      </c>
      <c r="B322" s="1" t="s">
        <v>101</v>
      </c>
      <c r="C322" s="4">
        <v>1</v>
      </c>
      <c r="D322" s="8">
        <v>2.13</v>
      </c>
      <c r="E322" s="4">
        <v>1</v>
      </c>
      <c r="F322" s="8">
        <v>2.63</v>
      </c>
      <c r="G322" s="4">
        <v>0</v>
      </c>
      <c r="H322" s="8">
        <v>0</v>
      </c>
      <c r="I322" s="4">
        <v>0</v>
      </c>
    </row>
    <row r="323" spans="1:9" x14ac:dyDescent="0.2">
      <c r="A323" s="2">
        <v>9</v>
      </c>
      <c r="B323" s="1" t="s">
        <v>96</v>
      </c>
      <c r="C323" s="4">
        <v>1</v>
      </c>
      <c r="D323" s="8">
        <v>2.13</v>
      </c>
      <c r="E323" s="4">
        <v>1</v>
      </c>
      <c r="F323" s="8">
        <v>2.63</v>
      </c>
      <c r="G323" s="4">
        <v>0</v>
      </c>
      <c r="H323" s="8">
        <v>0</v>
      </c>
      <c r="I323" s="4">
        <v>0</v>
      </c>
    </row>
    <row r="324" spans="1:9" x14ac:dyDescent="0.2">
      <c r="A324" s="1"/>
      <c r="C324" s="4"/>
      <c r="D324" s="8"/>
      <c r="E324" s="4"/>
      <c r="F324" s="8"/>
      <c r="G324" s="4"/>
      <c r="H324" s="8"/>
      <c r="I324" s="4"/>
    </row>
    <row r="325" spans="1:9" x14ac:dyDescent="0.2">
      <c r="A325" s="1" t="s">
        <v>14</v>
      </c>
      <c r="C325" s="4"/>
      <c r="D325" s="8"/>
      <c r="E325" s="4"/>
      <c r="F325" s="8"/>
      <c r="G325" s="4"/>
      <c r="H325" s="8"/>
      <c r="I325" s="4"/>
    </row>
    <row r="326" spans="1:9" x14ac:dyDescent="0.2">
      <c r="A326" s="2">
        <v>1</v>
      </c>
      <c r="B326" s="1" t="s">
        <v>71</v>
      </c>
      <c r="C326" s="4">
        <v>33</v>
      </c>
      <c r="D326" s="8">
        <v>16.920000000000002</v>
      </c>
      <c r="E326" s="4">
        <v>31</v>
      </c>
      <c r="F326" s="8">
        <v>21.53</v>
      </c>
      <c r="G326" s="4">
        <v>1</v>
      </c>
      <c r="H326" s="8">
        <v>2.27</v>
      </c>
      <c r="I326" s="4">
        <v>0</v>
      </c>
    </row>
    <row r="327" spans="1:9" x14ac:dyDescent="0.2">
      <c r="A327" s="2">
        <v>2</v>
      </c>
      <c r="B327" s="1" t="s">
        <v>73</v>
      </c>
      <c r="C327" s="4">
        <v>23</v>
      </c>
      <c r="D327" s="8">
        <v>11.79</v>
      </c>
      <c r="E327" s="4">
        <v>18</v>
      </c>
      <c r="F327" s="8">
        <v>12.5</v>
      </c>
      <c r="G327" s="4">
        <v>5</v>
      </c>
      <c r="H327" s="8">
        <v>11.36</v>
      </c>
      <c r="I327" s="4">
        <v>0</v>
      </c>
    </row>
    <row r="328" spans="1:9" x14ac:dyDescent="0.2">
      <c r="A328" s="2">
        <v>3</v>
      </c>
      <c r="B328" s="1" t="s">
        <v>64</v>
      </c>
      <c r="C328" s="4">
        <v>18</v>
      </c>
      <c r="D328" s="8">
        <v>9.23</v>
      </c>
      <c r="E328" s="4">
        <v>10</v>
      </c>
      <c r="F328" s="8">
        <v>6.94</v>
      </c>
      <c r="G328" s="4">
        <v>8</v>
      </c>
      <c r="H328" s="8">
        <v>18.18</v>
      </c>
      <c r="I328" s="4">
        <v>0</v>
      </c>
    </row>
    <row r="329" spans="1:9" x14ac:dyDescent="0.2">
      <c r="A329" s="2">
        <v>3</v>
      </c>
      <c r="B329" s="1" t="s">
        <v>78</v>
      </c>
      <c r="C329" s="4">
        <v>18</v>
      </c>
      <c r="D329" s="8">
        <v>9.23</v>
      </c>
      <c r="E329" s="4">
        <v>18</v>
      </c>
      <c r="F329" s="8">
        <v>12.5</v>
      </c>
      <c r="G329" s="4">
        <v>0</v>
      </c>
      <c r="H329" s="8">
        <v>0</v>
      </c>
      <c r="I329" s="4">
        <v>0</v>
      </c>
    </row>
    <row r="330" spans="1:9" x14ac:dyDescent="0.2">
      <c r="A330" s="2">
        <v>5</v>
      </c>
      <c r="B330" s="1" t="s">
        <v>66</v>
      </c>
      <c r="C330" s="4">
        <v>13</v>
      </c>
      <c r="D330" s="8">
        <v>6.67</v>
      </c>
      <c r="E330" s="4">
        <v>11</v>
      </c>
      <c r="F330" s="8">
        <v>7.64</v>
      </c>
      <c r="G330" s="4">
        <v>2</v>
      </c>
      <c r="H330" s="8">
        <v>4.55</v>
      </c>
      <c r="I330" s="4">
        <v>0</v>
      </c>
    </row>
    <row r="331" spans="1:9" x14ac:dyDescent="0.2">
      <c r="A331" s="2">
        <v>6</v>
      </c>
      <c r="B331" s="1" t="s">
        <v>77</v>
      </c>
      <c r="C331" s="4">
        <v>11</v>
      </c>
      <c r="D331" s="8">
        <v>5.64</v>
      </c>
      <c r="E331" s="4">
        <v>11</v>
      </c>
      <c r="F331" s="8">
        <v>7.64</v>
      </c>
      <c r="G331" s="4">
        <v>0</v>
      </c>
      <c r="H331" s="8">
        <v>0</v>
      </c>
      <c r="I331" s="4">
        <v>0</v>
      </c>
    </row>
    <row r="332" spans="1:9" x14ac:dyDescent="0.2">
      <c r="A332" s="2">
        <v>7</v>
      </c>
      <c r="B332" s="1" t="s">
        <v>90</v>
      </c>
      <c r="C332" s="4">
        <v>7</v>
      </c>
      <c r="D332" s="8">
        <v>3.59</v>
      </c>
      <c r="E332" s="4">
        <v>1</v>
      </c>
      <c r="F332" s="8">
        <v>0.69</v>
      </c>
      <c r="G332" s="4">
        <v>6</v>
      </c>
      <c r="H332" s="8">
        <v>13.64</v>
      </c>
      <c r="I332" s="4">
        <v>0</v>
      </c>
    </row>
    <row r="333" spans="1:9" x14ac:dyDescent="0.2">
      <c r="A333" s="2">
        <v>7</v>
      </c>
      <c r="B333" s="1" t="s">
        <v>82</v>
      </c>
      <c r="C333" s="4">
        <v>7</v>
      </c>
      <c r="D333" s="8">
        <v>3.59</v>
      </c>
      <c r="E333" s="4">
        <v>0</v>
      </c>
      <c r="F333" s="8">
        <v>0</v>
      </c>
      <c r="G333" s="4">
        <v>5</v>
      </c>
      <c r="H333" s="8">
        <v>11.36</v>
      </c>
      <c r="I333" s="4">
        <v>0</v>
      </c>
    </row>
    <row r="334" spans="1:9" x14ac:dyDescent="0.2">
      <c r="A334" s="2">
        <v>9</v>
      </c>
      <c r="B334" s="1" t="s">
        <v>65</v>
      </c>
      <c r="C334" s="4">
        <v>6</v>
      </c>
      <c r="D334" s="8">
        <v>3.08</v>
      </c>
      <c r="E334" s="4">
        <v>6</v>
      </c>
      <c r="F334" s="8">
        <v>4.17</v>
      </c>
      <c r="G334" s="4">
        <v>0</v>
      </c>
      <c r="H334" s="8">
        <v>0</v>
      </c>
      <c r="I334" s="4">
        <v>0</v>
      </c>
    </row>
    <row r="335" spans="1:9" x14ac:dyDescent="0.2">
      <c r="A335" s="2">
        <v>10</v>
      </c>
      <c r="B335" s="1" t="s">
        <v>97</v>
      </c>
      <c r="C335" s="4">
        <v>4</v>
      </c>
      <c r="D335" s="8">
        <v>2.0499999999999998</v>
      </c>
      <c r="E335" s="4">
        <v>3</v>
      </c>
      <c r="F335" s="8">
        <v>2.08</v>
      </c>
      <c r="G335" s="4">
        <v>1</v>
      </c>
      <c r="H335" s="8">
        <v>2.27</v>
      </c>
      <c r="I335" s="4">
        <v>0</v>
      </c>
    </row>
    <row r="336" spans="1:9" x14ac:dyDescent="0.2">
      <c r="A336" s="2">
        <v>10</v>
      </c>
      <c r="B336" s="1" t="s">
        <v>72</v>
      </c>
      <c r="C336" s="4">
        <v>4</v>
      </c>
      <c r="D336" s="8">
        <v>2.0499999999999998</v>
      </c>
      <c r="E336" s="4">
        <v>3</v>
      </c>
      <c r="F336" s="8">
        <v>2.08</v>
      </c>
      <c r="G336" s="4">
        <v>1</v>
      </c>
      <c r="H336" s="8">
        <v>2.27</v>
      </c>
      <c r="I336" s="4">
        <v>0</v>
      </c>
    </row>
    <row r="337" spans="1:9" x14ac:dyDescent="0.2">
      <c r="A337" s="2">
        <v>10</v>
      </c>
      <c r="B337" s="1" t="s">
        <v>80</v>
      </c>
      <c r="C337" s="4">
        <v>4</v>
      </c>
      <c r="D337" s="8">
        <v>2.0499999999999998</v>
      </c>
      <c r="E337" s="4">
        <v>3</v>
      </c>
      <c r="F337" s="8">
        <v>2.08</v>
      </c>
      <c r="G337" s="4">
        <v>0</v>
      </c>
      <c r="H337" s="8">
        <v>0</v>
      </c>
      <c r="I337" s="4">
        <v>0</v>
      </c>
    </row>
    <row r="338" spans="1:9" x14ac:dyDescent="0.2">
      <c r="A338" s="2">
        <v>10</v>
      </c>
      <c r="B338" s="1" t="s">
        <v>101</v>
      </c>
      <c r="C338" s="4">
        <v>4</v>
      </c>
      <c r="D338" s="8">
        <v>2.0499999999999998</v>
      </c>
      <c r="E338" s="4">
        <v>2</v>
      </c>
      <c r="F338" s="8">
        <v>1.39</v>
      </c>
      <c r="G338" s="4">
        <v>2</v>
      </c>
      <c r="H338" s="8">
        <v>4.55</v>
      </c>
      <c r="I338" s="4">
        <v>0</v>
      </c>
    </row>
    <row r="339" spans="1:9" x14ac:dyDescent="0.2">
      <c r="A339" s="2">
        <v>10</v>
      </c>
      <c r="B339" s="1" t="s">
        <v>83</v>
      </c>
      <c r="C339" s="4">
        <v>4</v>
      </c>
      <c r="D339" s="8">
        <v>2.0499999999999998</v>
      </c>
      <c r="E339" s="4">
        <v>3</v>
      </c>
      <c r="F339" s="8">
        <v>2.08</v>
      </c>
      <c r="G339" s="4">
        <v>1</v>
      </c>
      <c r="H339" s="8">
        <v>2.27</v>
      </c>
      <c r="I339" s="4">
        <v>0</v>
      </c>
    </row>
    <row r="340" spans="1:9" x14ac:dyDescent="0.2">
      <c r="A340" s="2">
        <v>15</v>
      </c>
      <c r="B340" s="1" t="s">
        <v>84</v>
      </c>
      <c r="C340" s="4">
        <v>3</v>
      </c>
      <c r="D340" s="8">
        <v>1.54</v>
      </c>
      <c r="E340" s="4">
        <v>0</v>
      </c>
      <c r="F340" s="8">
        <v>0</v>
      </c>
      <c r="G340" s="4">
        <v>3</v>
      </c>
      <c r="H340" s="8">
        <v>6.82</v>
      </c>
      <c r="I340" s="4">
        <v>0</v>
      </c>
    </row>
    <row r="341" spans="1:9" x14ac:dyDescent="0.2">
      <c r="A341" s="2">
        <v>15</v>
      </c>
      <c r="B341" s="1" t="s">
        <v>70</v>
      </c>
      <c r="C341" s="4">
        <v>3</v>
      </c>
      <c r="D341" s="8">
        <v>1.54</v>
      </c>
      <c r="E341" s="4">
        <v>3</v>
      </c>
      <c r="F341" s="8">
        <v>2.08</v>
      </c>
      <c r="G341" s="4">
        <v>0</v>
      </c>
      <c r="H341" s="8">
        <v>0</v>
      </c>
      <c r="I341" s="4">
        <v>0</v>
      </c>
    </row>
    <row r="342" spans="1:9" x14ac:dyDescent="0.2">
      <c r="A342" s="2">
        <v>15</v>
      </c>
      <c r="B342" s="1" t="s">
        <v>86</v>
      </c>
      <c r="C342" s="4">
        <v>3</v>
      </c>
      <c r="D342" s="8">
        <v>1.54</v>
      </c>
      <c r="E342" s="4">
        <v>2</v>
      </c>
      <c r="F342" s="8">
        <v>1.39</v>
      </c>
      <c r="G342" s="4">
        <v>1</v>
      </c>
      <c r="H342" s="8">
        <v>2.27</v>
      </c>
      <c r="I342" s="4">
        <v>0</v>
      </c>
    </row>
    <row r="343" spans="1:9" x14ac:dyDescent="0.2">
      <c r="A343" s="2">
        <v>15</v>
      </c>
      <c r="B343" s="1" t="s">
        <v>79</v>
      </c>
      <c r="C343" s="4">
        <v>3</v>
      </c>
      <c r="D343" s="8">
        <v>1.54</v>
      </c>
      <c r="E343" s="4">
        <v>2</v>
      </c>
      <c r="F343" s="8">
        <v>1.39</v>
      </c>
      <c r="G343" s="4">
        <v>0</v>
      </c>
      <c r="H343" s="8">
        <v>0</v>
      </c>
      <c r="I343" s="4">
        <v>0</v>
      </c>
    </row>
    <row r="344" spans="1:9" x14ac:dyDescent="0.2">
      <c r="A344" s="2">
        <v>19</v>
      </c>
      <c r="B344" s="1" t="s">
        <v>88</v>
      </c>
      <c r="C344" s="4">
        <v>2</v>
      </c>
      <c r="D344" s="8">
        <v>1.03</v>
      </c>
      <c r="E344" s="4">
        <v>1</v>
      </c>
      <c r="F344" s="8">
        <v>0.69</v>
      </c>
      <c r="G344" s="4">
        <v>1</v>
      </c>
      <c r="H344" s="8">
        <v>2.27</v>
      </c>
      <c r="I344" s="4">
        <v>0</v>
      </c>
    </row>
    <row r="345" spans="1:9" x14ac:dyDescent="0.2">
      <c r="A345" s="2">
        <v>19</v>
      </c>
      <c r="B345" s="1" t="s">
        <v>105</v>
      </c>
      <c r="C345" s="4">
        <v>2</v>
      </c>
      <c r="D345" s="8">
        <v>1.03</v>
      </c>
      <c r="E345" s="4">
        <v>2</v>
      </c>
      <c r="F345" s="8">
        <v>1.39</v>
      </c>
      <c r="G345" s="4">
        <v>0</v>
      </c>
      <c r="H345" s="8">
        <v>0</v>
      </c>
      <c r="I345" s="4">
        <v>0</v>
      </c>
    </row>
    <row r="346" spans="1:9" x14ac:dyDescent="0.2">
      <c r="A346" s="2">
        <v>19</v>
      </c>
      <c r="B346" s="1" t="s">
        <v>102</v>
      </c>
      <c r="C346" s="4">
        <v>2</v>
      </c>
      <c r="D346" s="8">
        <v>1.03</v>
      </c>
      <c r="E346" s="4">
        <v>2</v>
      </c>
      <c r="F346" s="8">
        <v>1.39</v>
      </c>
      <c r="G346" s="4">
        <v>0</v>
      </c>
      <c r="H346" s="8">
        <v>0</v>
      </c>
      <c r="I346" s="4">
        <v>0</v>
      </c>
    </row>
    <row r="347" spans="1:9" x14ac:dyDescent="0.2">
      <c r="A347" s="2">
        <v>19</v>
      </c>
      <c r="B347" s="1" t="s">
        <v>103</v>
      </c>
      <c r="C347" s="4">
        <v>2</v>
      </c>
      <c r="D347" s="8">
        <v>1.03</v>
      </c>
      <c r="E347" s="4">
        <v>0</v>
      </c>
      <c r="F347" s="8">
        <v>0</v>
      </c>
      <c r="G347" s="4">
        <v>2</v>
      </c>
      <c r="H347" s="8">
        <v>4.55</v>
      </c>
      <c r="I347" s="4">
        <v>0</v>
      </c>
    </row>
    <row r="348" spans="1:9" x14ac:dyDescent="0.2">
      <c r="A348" s="2">
        <v>19</v>
      </c>
      <c r="B348" s="1" t="s">
        <v>99</v>
      </c>
      <c r="C348" s="4">
        <v>2</v>
      </c>
      <c r="D348" s="8">
        <v>1.03</v>
      </c>
      <c r="E348" s="4">
        <v>0</v>
      </c>
      <c r="F348" s="8">
        <v>0</v>
      </c>
      <c r="G348" s="4">
        <v>2</v>
      </c>
      <c r="H348" s="8">
        <v>4.55</v>
      </c>
      <c r="I348" s="4">
        <v>0</v>
      </c>
    </row>
    <row r="349" spans="1:9" x14ac:dyDescent="0.2">
      <c r="A349" s="2">
        <v>19</v>
      </c>
      <c r="B349" s="1" t="s">
        <v>106</v>
      </c>
      <c r="C349" s="4">
        <v>2</v>
      </c>
      <c r="D349" s="8">
        <v>1.03</v>
      </c>
      <c r="E349" s="4">
        <v>0</v>
      </c>
      <c r="F349" s="8">
        <v>0</v>
      </c>
      <c r="G349" s="4">
        <v>0</v>
      </c>
      <c r="H349" s="8">
        <v>0</v>
      </c>
      <c r="I349" s="4">
        <v>1</v>
      </c>
    </row>
    <row r="350" spans="1:9" x14ac:dyDescent="0.2">
      <c r="A350" s="2">
        <v>19</v>
      </c>
      <c r="B350" s="1" t="s">
        <v>67</v>
      </c>
      <c r="C350" s="4">
        <v>2</v>
      </c>
      <c r="D350" s="8">
        <v>1.03</v>
      </c>
      <c r="E350" s="4">
        <v>2</v>
      </c>
      <c r="F350" s="8">
        <v>1.39</v>
      </c>
      <c r="G350" s="4">
        <v>0</v>
      </c>
      <c r="H350" s="8">
        <v>0</v>
      </c>
      <c r="I350" s="4">
        <v>0</v>
      </c>
    </row>
    <row r="351" spans="1:9" x14ac:dyDescent="0.2">
      <c r="A351" s="2">
        <v>19</v>
      </c>
      <c r="B351" s="1" t="s">
        <v>76</v>
      </c>
      <c r="C351" s="4">
        <v>2</v>
      </c>
      <c r="D351" s="8">
        <v>1.03</v>
      </c>
      <c r="E351" s="4">
        <v>2</v>
      </c>
      <c r="F351" s="8">
        <v>1.39</v>
      </c>
      <c r="G351" s="4">
        <v>0</v>
      </c>
      <c r="H351" s="8">
        <v>0</v>
      </c>
      <c r="I351" s="4">
        <v>0</v>
      </c>
    </row>
    <row r="352" spans="1:9" x14ac:dyDescent="0.2">
      <c r="A352" s="2">
        <v>19</v>
      </c>
      <c r="B352" s="1" t="s">
        <v>81</v>
      </c>
      <c r="C352" s="4">
        <v>2</v>
      </c>
      <c r="D352" s="8">
        <v>1.03</v>
      </c>
      <c r="E352" s="4">
        <v>2</v>
      </c>
      <c r="F352" s="8">
        <v>1.39</v>
      </c>
      <c r="G352" s="4">
        <v>0</v>
      </c>
      <c r="H352" s="8">
        <v>0</v>
      </c>
      <c r="I352" s="4">
        <v>0</v>
      </c>
    </row>
    <row r="353" spans="1:9" x14ac:dyDescent="0.2">
      <c r="A353" s="1"/>
      <c r="C353" s="4"/>
      <c r="D353" s="8"/>
      <c r="E353" s="4"/>
      <c r="F353" s="8"/>
      <c r="G353" s="4"/>
      <c r="H353" s="8"/>
      <c r="I353" s="4"/>
    </row>
    <row r="354" spans="1:9" x14ac:dyDescent="0.2">
      <c r="A354" s="1" t="s">
        <v>15</v>
      </c>
      <c r="C354" s="4"/>
      <c r="D354" s="8"/>
      <c r="E354" s="4"/>
      <c r="F354" s="8"/>
      <c r="G354" s="4"/>
      <c r="H354" s="8"/>
      <c r="I354" s="4"/>
    </row>
    <row r="355" spans="1:9" x14ac:dyDescent="0.2">
      <c r="A355" s="2">
        <v>1</v>
      </c>
      <c r="B355" s="1" t="s">
        <v>71</v>
      </c>
      <c r="C355" s="4">
        <v>43</v>
      </c>
      <c r="D355" s="8">
        <v>14.38</v>
      </c>
      <c r="E355" s="4">
        <v>36</v>
      </c>
      <c r="F355" s="8">
        <v>17.82</v>
      </c>
      <c r="G355" s="4">
        <v>7</v>
      </c>
      <c r="H355" s="8">
        <v>7.87</v>
      </c>
      <c r="I355" s="4">
        <v>0</v>
      </c>
    </row>
    <row r="356" spans="1:9" x14ac:dyDescent="0.2">
      <c r="A356" s="2">
        <v>2</v>
      </c>
      <c r="B356" s="1" t="s">
        <v>78</v>
      </c>
      <c r="C356" s="4">
        <v>42</v>
      </c>
      <c r="D356" s="8">
        <v>14.05</v>
      </c>
      <c r="E356" s="4">
        <v>40</v>
      </c>
      <c r="F356" s="8">
        <v>19.8</v>
      </c>
      <c r="G356" s="4">
        <v>2</v>
      </c>
      <c r="H356" s="8">
        <v>2.25</v>
      </c>
      <c r="I356" s="4">
        <v>0</v>
      </c>
    </row>
    <row r="357" spans="1:9" x14ac:dyDescent="0.2">
      <c r="A357" s="2">
        <v>3</v>
      </c>
      <c r="B357" s="1" t="s">
        <v>77</v>
      </c>
      <c r="C357" s="4">
        <v>25</v>
      </c>
      <c r="D357" s="8">
        <v>8.36</v>
      </c>
      <c r="E357" s="4">
        <v>22</v>
      </c>
      <c r="F357" s="8">
        <v>10.89</v>
      </c>
      <c r="G357" s="4">
        <v>3</v>
      </c>
      <c r="H357" s="8">
        <v>3.37</v>
      </c>
      <c r="I357" s="4">
        <v>0</v>
      </c>
    </row>
    <row r="358" spans="1:9" x14ac:dyDescent="0.2">
      <c r="A358" s="2">
        <v>4</v>
      </c>
      <c r="B358" s="1" t="s">
        <v>73</v>
      </c>
      <c r="C358" s="4">
        <v>22</v>
      </c>
      <c r="D358" s="8">
        <v>7.36</v>
      </c>
      <c r="E358" s="4">
        <v>13</v>
      </c>
      <c r="F358" s="8">
        <v>6.44</v>
      </c>
      <c r="G358" s="4">
        <v>9</v>
      </c>
      <c r="H358" s="8">
        <v>10.11</v>
      </c>
      <c r="I358" s="4">
        <v>0</v>
      </c>
    </row>
    <row r="359" spans="1:9" x14ac:dyDescent="0.2">
      <c r="A359" s="2">
        <v>5</v>
      </c>
      <c r="B359" s="1" t="s">
        <v>64</v>
      </c>
      <c r="C359" s="4">
        <v>19</v>
      </c>
      <c r="D359" s="8">
        <v>6.35</v>
      </c>
      <c r="E359" s="4">
        <v>4</v>
      </c>
      <c r="F359" s="8">
        <v>1.98</v>
      </c>
      <c r="G359" s="4">
        <v>15</v>
      </c>
      <c r="H359" s="8">
        <v>16.850000000000001</v>
      </c>
      <c r="I359" s="4">
        <v>0</v>
      </c>
    </row>
    <row r="360" spans="1:9" x14ac:dyDescent="0.2">
      <c r="A360" s="2">
        <v>6</v>
      </c>
      <c r="B360" s="1" t="s">
        <v>65</v>
      </c>
      <c r="C360" s="4">
        <v>12</v>
      </c>
      <c r="D360" s="8">
        <v>4.01</v>
      </c>
      <c r="E360" s="4">
        <v>9</v>
      </c>
      <c r="F360" s="8">
        <v>4.46</v>
      </c>
      <c r="G360" s="4">
        <v>3</v>
      </c>
      <c r="H360" s="8">
        <v>3.37</v>
      </c>
      <c r="I360" s="4">
        <v>0</v>
      </c>
    </row>
    <row r="361" spans="1:9" x14ac:dyDescent="0.2">
      <c r="A361" s="2">
        <v>7</v>
      </c>
      <c r="B361" s="1" t="s">
        <v>74</v>
      </c>
      <c r="C361" s="4">
        <v>10</v>
      </c>
      <c r="D361" s="8">
        <v>3.34</v>
      </c>
      <c r="E361" s="4">
        <v>7</v>
      </c>
      <c r="F361" s="8">
        <v>3.47</v>
      </c>
      <c r="G361" s="4">
        <v>3</v>
      </c>
      <c r="H361" s="8">
        <v>3.37</v>
      </c>
      <c r="I361" s="4">
        <v>0</v>
      </c>
    </row>
    <row r="362" spans="1:9" x14ac:dyDescent="0.2">
      <c r="A362" s="2">
        <v>7</v>
      </c>
      <c r="B362" s="1" t="s">
        <v>80</v>
      </c>
      <c r="C362" s="4">
        <v>10</v>
      </c>
      <c r="D362" s="8">
        <v>3.34</v>
      </c>
      <c r="E362" s="4">
        <v>6</v>
      </c>
      <c r="F362" s="8">
        <v>2.97</v>
      </c>
      <c r="G362" s="4">
        <v>1</v>
      </c>
      <c r="H362" s="8">
        <v>1.1200000000000001</v>
      </c>
      <c r="I362" s="4">
        <v>0</v>
      </c>
    </row>
    <row r="363" spans="1:9" x14ac:dyDescent="0.2">
      <c r="A363" s="2">
        <v>9</v>
      </c>
      <c r="B363" s="1" t="s">
        <v>101</v>
      </c>
      <c r="C363" s="4">
        <v>9</v>
      </c>
      <c r="D363" s="8">
        <v>3.01</v>
      </c>
      <c r="E363" s="4">
        <v>6</v>
      </c>
      <c r="F363" s="8">
        <v>2.97</v>
      </c>
      <c r="G363" s="4">
        <v>0</v>
      </c>
      <c r="H363" s="8">
        <v>0</v>
      </c>
      <c r="I363" s="4">
        <v>0</v>
      </c>
    </row>
    <row r="364" spans="1:9" x14ac:dyDescent="0.2">
      <c r="A364" s="2">
        <v>10</v>
      </c>
      <c r="B364" s="1" t="s">
        <v>66</v>
      </c>
      <c r="C364" s="4">
        <v>7</v>
      </c>
      <c r="D364" s="8">
        <v>2.34</v>
      </c>
      <c r="E364" s="4">
        <v>5</v>
      </c>
      <c r="F364" s="8">
        <v>2.48</v>
      </c>
      <c r="G364" s="4">
        <v>2</v>
      </c>
      <c r="H364" s="8">
        <v>2.25</v>
      </c>
      <c r="I364" s="4">
        <v>0</v>
      </c>
    </row>
    <row r="365" spans="1:9" x14ac:dyDescent="0.2">
      <c r="A365" s="2">
        <v>10</v>
      </c>
      <c r="B365" s="1" t="s">
        <v>70</v>
      </c>
      <c r="C365" s="4">
        <v>7</v>
      </c>
      <c r="D365" s="8">
        <v>2.34</v>
      </c>
      <c r="E365" s="4">
        <v>7</v>
      </c>
      <c r="F365" s="8">
        <v>3.47</v>
      </c>
      <c r="G365" s="4">
        <v>0</v>
      </c>
      <c r="H365" s="8">
        <v>0</v>
      </c>
      <c r="I365" s="4">
        <v>0</v>
      </c>
    </row>
    <row r="366" spans="1:9" x14ac:dyDescent="0.2">
      <c r="A366" s="2">
        <v>10</v>
      </c>
      <c r="B366" s="1" t="s">
        <v>83</v>
      </c>
      <c r="C366" s="4">
        <v>7</v>
      </c>
      <c r="D366" s="8">
        <v>2.34</v>
      </c>
      <c r="E366" s="4">
        <v>3</v>
      </c>
      <c r="F366" s="8">
        <v>1.49</v>
      </c>
      <c r="G366" s="4">
        <v>4</v>
      </c>
      <c r="H366" s="8">
        <v>4.49</v>
      </c>
      <c r="I366" s="4">
        <v>0</v>
      </c>
    </row>
    <row r="367" spans="1:9" x14ac:dyDescent="0.2">
      <c r="A367" s="2">
        <v>13</v>
      </c>
      <c r="B367" s="1" t="s">
        <v>72</v>
      </c>
      <c r="C367" s="4">
        <v>6</v>
      </c>
      <c r="D367" s="8">
        <v>2.0099999999999998</v>
      </c>
      <c r="E367" s="4">
        <v>5</v>
      </c>
      <c r="F367" s="8">
        <v>2.48</v>
      </c>
      <c r="G367" s="4">
        <v>1</v>
      </c>
      <c r="H367" s="8">
        <v>1.1200000000000001</v>
      </c>
      <c r="I367" s="4">
        <v>0</v>
      </c>
    </row>
    <row r="368" spans="1:9" x14ac:dyDescent="0.2">
      <c r="A368" s="2">
        <v>13</v>
      </c>
      <c r="B368" s="1" t="s">
        <v>86</v>
      </c>
      <c r="C368" s="4">
        <v>6</v>
      </c>
      <c r="D368" s="8">
        <v>2.0099999999999998</v>
      </c>
      <c r="E368" s="4">
        <v>4</v>
      </c>
      <c r="F368" s="8">
        <v>1.98</v>
      </c>
      <c r="G368" s="4">
        <v>2</v>
      </c>
      <c r="H368" s="8">
        <v>2.25</v>
      </c>
      <c r="I368" s="4">
        <v>0</v>
      </c>
    </row>
    <row r="369" spans="1:9" x14ac:dyDescent="0.2">
      <c r="A369" s="2">
        <v>15</v>
      </c>
      <c r="B369" s="1" t="s">
        <v>67</v>
      </c>
      <c r="C369" s="4">
        <v>5</v>
      </c>
      <c r="D369" s="8">
        <v>1.67</v>
      </c>
      <c r="E369" s="4">
        <v>3</v>
      </c>
      <c r="F369" s="8">
        <v>1.49</v>
      </c>
      <c r="G369" s="4">
        <v>2</v>
      </c>
      <c r="H369" s="8">
        <v>2.25</v>
      </c>
      <c r="I369" s="4">
        <v>0</v>
      </c>
    </row>
    <row r="370" spans="1:9" x14ac:dyDescent="0.2">
      <c r="A370" s="2">
        <v>15</v>
      </c>
      <c r="B370" s="1" t="s">
        <v>81</v>
      </c>
      <c r="C370" s="4">
        <v>5</v>
      </c>
      <c r="D370" s="8">
        <v>1.67</v>
      </c>
      <c r="E370" s="4">
        <v>5</v>
      </c>
      <c r="F370" s="8">
        <v>2.48</v>
      </c>
      <c r="G370" s="4">
        <v>0</v>
      </c>
      <c r="H370" s="8">
        <v>0</v>
      </c>
      <c r="I370" s="4">
        <v>0</v>
      </c>
    </row>
    <row r="371" spans="1:9" x14ac:dyDescent="0.2">
      <c r="A371" s="2">
        <v>17</v>
      </c>
      <c r="B371" s="1" t="s">
        <v>69</v>
      </c>
      <c r="C371" s="4">
        <v>4</v>
      </c>
      <c r="D371" s="8">
        <v>1.34</v>
      </c>
      <c r="E371" s="4">
        <v>0</v>
      </c>
      <c r="F371" s="8">
        <v>0</v>
      </c>
      <c r="G371" s="4">
        <v>4</v>
      </c>
      <c r="H371" s="8">
        <v>4.49</v>
      </c>
      <c r="I371" s="4">
        <v>0</v>
      </c>
    </row>
    <row r="372" spans="1:9" x14ac:dyDescent="0.2">
      <c r="A372" s="2">
        <v>17</v>
      </c>
      <c r="B372" s="1" t="s">
        <v>76</v>
      </c>
      <c r="C372" s="4">
        <v>4</v>
      </c>
      <c r="D372" s="8">
        <v>1.34</v>
      </c>
      <c r="E372" s="4">
        <v>2</v>
      </c>
      <c r="F372" s="8">
        <v>0.99</v>
      </c>
      <c r="G372" s="4">
        <v>2</v>
      </c>
      <c r="H372" s="8">
        <v>2.25</v>
      </c>
      <c r="I372" s="4">
        <v>0</v>
      </c>
    </row>
    <row r="373" spans="1:9" x14ac:dyDescent="0.2">
      <c r="A373" s="2">
        <v>17</v>
      </c>
      <c r="B373" s="1" t="s">
        <v>79</v>
      </c>
      <c r="C373" s="4">
        <v>4</v>
      </c>
      <c r="D373" s="8">
        <v>1.34</v>
      </c>
      <c r="E373" s="4">
        <v>2</v>
      </c>
      <c r="F373" s="8">
        <v>0.99</v>
      </c>
      <c r="G373" s="4">
        <v>2</v>
      </c>
      <c r="H373" s="8">
        <v>2.25</v>
      </c>
      <c r="I373" s="4">
        <v>0</v>
      </c>
    </row>
    <row r="374" spans="1:9" x14ac:dyDescent="0.2">
      <c r="A374" s="2">
        <v>17</v>
      </c>
      <c r="B374" s="1" t="s">
        <v>82</v>
      </c>
      <c r="C374" s="4">
        <v>4</v>
      </c>
      <c r="D374" s="8">
        <v>1.34</v>
      </c>
      <c r="E374" s="4">
        <v>0</v>
      </c>
      <c r="F374" s="8">
        <v>0</v>
      </c>
      <c r="G374" s="4">
        <v>3</v>
      </c>
      <c r="H374" s="8">
        <v>3.37</v>
      </c>
      <c r="I374" s="4">
        <v>0</v>
      </c>
    </row>
    <row r="375" spans="1:9" x14ac:dyDescent="0.2">
      <c r="A375" s="2">
        <v>17</v>
      </c>
      <c r="B375" s="1" t="s">
        <v>96</v>
      </c>
      <c r="C375" s="4">
        <v>4</v>
      </c>
      <c r="D375" s="8">
        <v>1.34</v>
      </c>
      <c r="E375" s="4">
        <v>4</v>
      </c>
      <c r="F375" s="8">
        <v>1.98</v>
      </c>
      <c r="G375" s="4">
        <v>0</v>
      </c>
      <c r="H375" s="8">
        <v>0</v>
      </c>
      <c r="I375" s="4">
        <v>0</v>
      </c>
    </row>
    <row r="376" spans="1:9" x14ac:dyDescent="0.2">
      <c r="A376" s="2">
        <v>17</v>
      </c>
      <c r="B376" s="1" t="s">
        <v>91</v>
      </c>
      <c r="C376" s="4">
        <v>4</v>
      </c>
      <c r="D376" s="8">
        <v>1.34</v>
      </c>
      <c r="E376" s="4">
        <v>4</v>
      </c>
      <c r="F376" s="8">
        <v>1.98</v>
      </c>
      <c r="G376" s="4">
        <v>0</v>
      </c>
      <c r="H376" s="8">
        <v>0</v>
      </c>
      <c r="I376" s="4">
        <v>0</v>
      </c>
    </row>
    <row r="377" spans="1:9" x14ac:dyDescent="0.2">
      <c r="A377" s="1"/>
      <c r="C377" s="4"/>
      <c r="D377" s="8"/>
      <c r="E377" s="4"/>
      <c r="F377" s="8"/>
      <c r="G377" s="4"/>
      <c r="H377" s="8"/>
      <c r="I377" s="4"/>
    </row>
    <row r="378" spans="1:9" x14ac:dyDescent="0.2">
      <c r="A378" s="1" t="s">
        <v>16</v>
      </c>
      <c r="C378" s="4"/>
      <c r="D378" s="8"/>
      <c r="E378" s="4"/>
      <c r="F378" s="8"/>
      <c r="G378" s="4"/>
      <c r="H378" s="8"/>
      <c r="I378" s="4"/>
    </row>
    <row r="379" spans="1:9" x14ac:dyDescent="0.2">
      <c r="A379" s="2">
        <v>1</v>
      </c>
      <c r="B379" s="1" t="s">
        <v>78</v>
      </c>
      <c r="C379" s="4">
        <v>28</v>
      </c>
      <c r="D379" s="8">
        <v>11.02</v>
      </c>
      <c r="E379" s="4">
        <v>27</v>
      </c>
      <c r="F379" s="8">
        <v>14.92</v>
      </c>
      <c r="G379" s="4">
        <v>1</v>
      </c>
      <c r="H379" s="8">
        <v>1.56</v>
      </c>
      <c r="I379" s="4">
        <v>0</v>
      </c>
    </row>
    <row r="380" spans="1:9" x14ac:dyDescent="0.2">
      <c r="A380" s="2">
        <v>2</v>
      </c>
      <c r="B380" s="1" t="s">
        <v>71</v>
      </c>
      <c r="C380" s="4">
        <v>26</v>
      </c>
      <c r="D380" s="8">
        <v>10.24</v>
      </c>
      <c r="E380" s="4">
        <v>23</v>
      </c>
      <c r="F380" s="8">
        <v>12.71</v>
      </c>
      <c r="G380" s="4">
        <v>3</v>
      </c>
      <c r="H380" s="8">
        <v>4.6900000000000004</v>
      </c>
      <c r="I380" s="4">
        <v>0</v>
      </c>
    </row>
    <row r="381" spans="1:9" x14ac:dyDescent="0.2">
      <c r="A381" s="2">
        <v>3</v>
      </c>
      <c r="B381" s="1" t="s">
        <v>64</v>
      </c>
      <c r="C381" s="4">
        <v>22</v>
      </c>
      <c r="D381" s="8">
        <v>8.66</v>
      </c>
      <c r="E381" s="4">
        <v>13</v>
      </c>
      <c r="F381" s="8">
        <v>7.18</v>
      </c>
      <c r="G381" s="4">
        <v>9</v>
      </c>
      <c r="H381" s="8">
        <v>14.06</v>
      </c>
      <c r="I381" s="4">
        <v>0</v>
      </c>
    </row>
    <row r="382" spans="1:9" x14ac:dyDescent="0.2">
      <c r="A382" s="2">
        <v>3</v>
      </c>
      <c r="B382" s="1" t="s">
        <v>73</v>
      </c>
      <c r="C382" s="4">
        <v>22</v>
      </c>
      <c r="D382" s="8">
        <v>8.66</v>
      </c>
      <c r="E382" s="4">
        <v>14</v>
      </c>
      <c r="F382" s="8">
        <v>7.73</v>
      </c>
      <c r="G382" s="4">
        <v>8</v>
      </c>
      <c r="H382" s="8">
        <v>12.5</v>
      </c>
      <c r="I382" s="4">
        <v>0</v>
      </c>
    </row>
    <row r="383" spans="1:9" x14ac:dyDescent="0.2">
      <c r="A383" s="2">
        <v>3</v>
      </c>
      <c r="B383" s="1" t="s">
        <v>77</v>
      </c>
      <c r="C383" s="4">
        <v>22</v>
      </c>
      <c r="D383" s="8">
        <v>8.66</v>
      </c>
      <c r="E383" s="4">
        <v>20</v>
      </c>
      <c r="F383" s="8">
        <v>11.05</v>
      </c>
      <c r="G383" s="4">
        <v>2</v>
      </c>
      <c r="H383" s="8">
        <v>3.13</v>
      </c>
      <c r="I383" s="4">
        <v>0</v>
      </c>
    </row>
    <row r="384" spans="1:9" x14ac:dyDescent="0.2">
      <c r="A384" s="2">
        <v>6</v>
      </c>
      <c r="B384" s="1" t="s">
        <v>65</v>
      </c>
      <c r="C384" s="4">
        <v>16</v>
      </c>
      <c r="D384" s="8">
        <v>6.3</v>
      </c>
      <c r="E384" s="4">
        <v>15</v>
      </c>
      <c r="F384" s="8">
        <v>8.2899999999999991</v>
      </c>
      <c r="G384" s="4">
        <v>1</v>
      </c>
      <c r="H384" s="8">
        <v>1.56</v>
      </c>
      <c r="I384" s="4">
        <v>0</v>
      </c>
    </row>
    <row r="385" spans="1:9" x14ac:dyDescent="0.2">
      <c r="A385" s="2">
        <v>7</v>
      </c>
      <c r="B385" s="1" t="s">
        <v>86</v>
      </c>
      <c r="C385" s="4">
        <v>11</v>
      </c>
      <c r="D385" s="8">
        <v>4.33</v>
      </c>
      <c r="E385" s="4">
        <v>9</v>
      </c>
      <c r="F385" s="8">
        <v>4.97</v>
      </c>
      <c r="G385" s="4">
        <v>2</v>
      </c>
      <c r="H385" s="8">
        <v>3.13</v>
      </c>
      <c r="I385" s="4">
        <v>0</v>
      </c>
    </row>
    <row r="386" spans="1:9" x14ac:dyDescent="0.2">
      <c r="A386" s="2">
        <v>7</v>
      </c>
      <c r="B386" s="1" t="s">
        <v>81</v>
      </c>
      <c r="C386" s="4">
        <v>11</v>
      </c>
      <c r="D386" s="8">
        <v>4.33</v>
      </c>
      <c r="E386" s="4">
        <v>10</v>
      </c>
      <c r="F386" s="8">
        <v>5.52</v>
      </c>
      <c r="G386" s="4">
        <v>0</v>
      </c>
      <c r="H386" s="8">
        <v>0</v>
      </c>
      <c r="I386" s="4">
        <v>0</v>
      </c>
    </row>
    <row r="387" spans="1:9" x14ac:dyDescent="0.2">
      <c r="A387" s="2">
        <v>9</v>
      </c>
      <c r="B387" s="1" t="s">
        <v>88</v>
      </c>
      <c r="C387" s="4">
        <v>10</v>
      </c>
      <c r="D387" s="8">
        <v>3.94</v>
      </c>
      <c r="E387" s="4">
        <v>5</v>
      </c>
      <c r="F387" s="8">
        <v>2.76</v>
      </c>
      <c r="G387" s="4">
        <v>5</v>
      </c>
      <c r="H387" s="8">
        <v>7.81</v>
      </c>
      <c r="I387" s="4">
        <v>0</v>
      </c>
    </row>
    <row r="388" spans="1:9" x14ac:dyDescent="0.2">
      <c r="A388" s="2">
        <v>10</v>
      </c>
      <c r="B388" s="1" t="s">
        <v>83</v>
      </c>
      <c r="C388" s="4">
        <v>8</v>
      </c>
      <c r="D388" s="8">
        <v>3.15</v>
      </c>
      <c r="E388" s="4">
        <v>7</v>
      </c>
      <c r="F388" s="8">
        <v>3.87</v>
      </c>
      <c r="G388" s="4">
        <v>1</v>
      </c>
      <c r="H388" s="8">
        <v>1.56</v>
      </c>
      <c r="I388" s="4">
        <v>0</v>
      </c>
    </row>
    <row r="389" spans="1:9" x14ac:dyDescent="0.2">
      <c r="A389" s="2">
        <v>11</v>
      </c>
      <c r="B389" s="1" t="s">
        <v>72</v>
      </c>
      <c r="C389" s="4">
        <v>7</v>
      </c>
      <c r="D389" s="8">
        <v>2.76</v>
      </c>
      <c r="E389" s="4">
        <v>7</v>
      </c>
      <c r="F389" s="8">
        <v>3.87</v>
      </c>
      <c r="G389" s="4">
        <v>0</v>
      </c>
      <c r="H389" s="8">
        <v>0</v>
      </c>
      <c r="I389" s="4">
        <v>0</v>
      </c>
    </row>
    <row r="390" spans="1:9" x14ac:dyDescent="0.2">
      <c r="A390" s="2">
        <v>11</v>
      </c>
      <c r="B390" s="1" t="s">
        <v>82</v>
      </c>
      <c r="C390" s="4">
        <v>7</v>
      </c>
      <c r="D390" s="8">
        <v>2.76</v>
      </c>
      <c r="E390" s="4">
        <v>0</v>
      </c>
      <c r="F390" s="8">
        <v>0</v>
      </c>
      <c r="G390" s="4">
        <v>7</v>
      </c>
      <c r="H390" s="8">
        <v>10.94</v>
      </c>
      <c r="I390" s="4">
        <v>0</v>
      </c>
    </row>
    <row r="391" spans="1:9" x14ac:dyDescent="0.2">
      <c r="A391" s="2">
        <v>13</v>
      </c>
      <c r="B391" s="1" t="s">
        <v>67</v>
      </c>
      <c r="C391" s="4">
        <v>6</v>
      </c>
      <c r="D391" s="8">
        <v>2.36</v>
      </c>
      <c r="E391" s="4">
        <v>1</v>
      </c>
      <c r="F391" s="8">
        <v>0.55000000000000004</v>
      </c>
      <c r="G391" s="4">
        <v>5</v>
      </c>
      <c r="H391" s="8">
        <v>7.81</v>
      </c>
      <c r="I391" s="4">
        <v>0</v>
      </c>
    </row>
    <row r="392" spans="1:9" x14ac:dyDescent="0.2">
      <c r="A392" s="2">
        <v>14</v>
      </c>
      <c r="B392" s="1" t="s">
        <v>66</v>
      </c>
      <c r="C392" s="4">
        <v>5</v>
      </c>
      <c r="D392" s="8">
        <v>1.97</v>
      </c>
      <c r="E392" s="4">
        <v>5</v>
      </c>
      <c r="F392" s="8">
        <v>2.76</v>
      </c>
      <c r="G392" s="4">
        <v>0</v>
      </c>
      <c r="H392" s="8">
        <v>0</v>
      </c>
      <c r="I392" s="4">
        <v>0</v>
      </c>
    </row>
    <row r="393" spans="1:9" x14ac:dyDescent="0.2">
      <c r="A393" s="2">
        <v>14</v>
      </c>
      <c r="B393" s="1" t="s">
        <v>84</v>
      </c>
      <c r="C393" s="4">
        <v>5</v>
      </c>
      <c r="D393" s="8">
        <v>1.97</v>
      </c>
      <c r="E393" s="4">
        <v>2</v>
      </c>
      <c r="F393" s="8">
        <v>1.1000000000000001</v>
      </c>
      <c r="G393" s="4">
        <v>3</v>
      </c>
      <c r="H393" s="8">
        <v>4.6900000000000004</v>
      </c>
      <c r="I393" s="4">
        <v>0</v>
      </c>
    </row>
    <row r="394" spans="1:9" x14ac:dyDescent="0.2">
      <c r="A394" s="2">
        <v>14</v>
      </c>
      <c r="B394" s="1" t="s">
        <v>89</v>
      </c>
      <c r="C394" s="4">
        <v>5</v>
      </c>
      <c r="D394" s="8">
        <v>1.97</v>
      </c>
      <c r="E394" s="4">
        <v>0</v>
      </c>
      <c r="F394" s="8">
        <v>0</v>
      </c>
      <c r="G394" s="4">
        <v>4</v>
      </c>
      <c r="H394" s="8">
        <v>6.25</v>
      </c>
      <c r="I394" s="4">
        <v>1</v>
      </c>
    </row>
    <row r="395" spans="1:9" x14ac:dyDescent="0.2">
      <c r="A395" s="2">
        <v>14</v>
      </c>
      <c r="B395" s="1" t="s">
        <v>80</v>
      </c>
      <c r="C395" s="4">
        <v>5</v>
      </c>
      <c r="D395" s="8">
        <v>1.97</v>
      </c>
      <c r="E395" s="4">
        <v>1</v>
      </c>
      <c r="F395" s="8">
        <v>0.55000000000000004</v>
      </c>
      <c r="G395" s="4">
        <v>0</v>
      </c>
      <c r="H395" s="8">
        <v>0</v>
      </c>
      <c r="I395" s="4">
        <v>1</v>
      </c>
    </row>
    <row r="396" spans="1:9" x14ac:dyDescent="0.2">
      <c r="A396" s="2">
        <v>18</v>
      </c>
      <c r="B396" s="1" t="s">
        <v>70</v>
      </c>
      <c r="C396" s="4">
        <v>3</v>
      </c>
      <c r="D396" s="8">
        <v>1.18</v>
      </c>
      <c r="E396" s="4">
        <v>2</v>
      </c>
      <c r="F396" s="8">
        <v>1.1000000000000001</v>
      </c>
      <c r="G396" s="4">
        <v>1</v>
      </c>
      <c r="H396" s="8">
        <v>1.56</v>
      </c>
      <c r="I396" s="4">
        <v>0</v>
      </c>
    </row>
    <row r="397" spans="1:9" x14ac:dyDescent="0.2">
      <c r="A397" s="2">
        <v>18</v>
      </c>
      <c r="B397" s="1" t="s">
        <v>76</v>
      </c>
      <c r="C397" s="4">
        <v>3</v>
      </c>
      <c r="D397" s="8">
        <v>1.18</v>
      </c>
      <c r="E397" s="4">
        <v>3</v>
      </c>
      <c r="F397" s="8">
        <v>1.66</v>
      </c>
      <c r="G397" s="4">
        <v>0</v>
      </c>
      <c r="H397" s="8">
        <v>0</v>
      </c>
      <c r="I397" s="4">
        <v>0</v>
      </c>
    </row>
    <row r="398" spans="1:9" x14ac:dyDescent="0.2">
      <c r="A398" s="2">
        <v>18</v>
      </c>
      <c r="B398" s="1" t="s">
        <v>90</v>
      </c>
      <c r="C398" s="4">
        <v>3</v>
      </c>
      <c r="D398" s="8">
        <v>1.18</v>
      </c>
      <c r="E398" s="4">
        <v>1</v>
      </c>
      <c r="F398" s="8">
        <v>0.55000000000000004</v>
      </c>
      <c r="G398" s="4">
        <v>0</v>
      </c>
      <c r="H398" s="8">
        <v>0</v>
      </c>
      <c r="I398" s="4">
        <v>0</v>
      </c>
    </row>
    <row r="399" spans="1:9" x14ac:dyDescent="0.2">
      <c r="A399" s="2">
        <v>18</v>
      </c>
      <c r="B399" s="1" t="s">
        <v>79</v>
      </c>
      <c r="C399" s="4">
        <v>3</v>
      </c>
      <c r="D399" s="8">
        <v>1.18</v>
      </c>
      <c r="E399" s="4">
        <v>2</v>
      </c>
      <c r="F399" s="8">
        <v>1.1000000000000001</v>
      </c>
      <c r="G399" s="4">
        <v>0</v>
      </c>
      <c r="H399" s="8">
        <v>0</v>
      </c>
      <c r="I399" s="4">
        <v>1</v>
      </c>
    </row>
    <row r="400" spans="1:9" x14ac:dyDescent="0.2">
      <c r="A400" s="2">
        <v>18</v>
      </c>
      <c r="B400" s="1" t="s">
        <v>101</v>
      </c>
      <c r="C400" s="4">
        <v>3</v>
      </c>
      <c r="D400" s="8">
        <v>1.18</v>
      </c>
      <c r="E400" s="4">
        <v>3</v>
      </c>
      <c r="F400" s="8">
        <v>1.66</v>
      </c>
      <c r="G400" s="4">
        <v>0</v>
      </c>
      <c r="H400" s="8">
        <v>0</v>
      </c>
      <c r="I400" s="4">
        <v>0</v>
      </c>
    </row>
    <row r="401" spans="1:9" x14ac:dyDescent="0.2">
      <c r="A401" s="2">
        <v>18</v>
      </c>
      <c r="B401" s="1" t="s">
        <v>96</v>
      </c>
      <c r="C401" s="4">
        <v>3</v>
      </c>
      <c r="D401" s="8">
        <v>1.18</v>
      </c>
      <c r="E401" s="4">
        <v>2</v>
      </c>
      <c r="F401" s="8">
        <v>1.1000000000000001</v>
      </c>
      <c r="G401" s="4">
        <v>1</v>
      </c>
      <c r="H401" s="8">
        <v>1.56</v>
      </c>
      <c r="I401" s="4">
        <v>0</v>
      </c>
    </row>
    <row r="402" spans="1:9" x14ac:dyDescent="0.2">
      <c r="A402" s="1"/>
      <c r="C402" s="4"/>
      <c r="D402" s="8"/>
      <c r="E402" s="4"/>
      <c r="F402" s="8"/>
      <c r="G402" s="4"/>
      <c r="H402" s="8"/>
      <c r="I402" s="4"/>
    </row>
    <row r="403" spans="1:9" x14ac:dyDescent="0.2">
      <c r="A403" s="1" t="s">
        <v>17</v>
      </c>
      <c r="C403" s="4"/>
      <c r="D403" s="8"/>
      <c r="E403" s="4"/>
      <c r="F403" s="8"/>
      <c r="G403" s="4"/>
      <c r="H403" s="8"/>
      <c r="I403" s="4"/>
    </row>
    <row r="404" spans="1:9" x14ac:dyDescent="0.2">
      <c r="A404" s="2">
        <v>1</v>
      </c>
      <c r="B404" s="1" t="s">
        <v>64</v>
      </c>
      <c r="C404" s="4">
        <v>10</v>
      </c>
      <c r="D404" s="8">
        <v>20.83</v>
      </c>
      <c r="E404" s="4">
        <v>2</v>
      </c>
      <c r="F404" s="8">
        <v>8.6999999999999993</v>
      </c>
      <c r="G404" s="4">
        <v>8</v>
      </c>
      <c r="H404" s="8">
        <v>34.78</v>
      </c>
      <c r="I404" s="4">
        <v>0</v>
      </c>
    </row>
    <row r="405" spans="1:9" x14ac:dyDescent="0.2">
      <c r="A405" s="2">
        <v>2</v>
      </c>
      <c r="B405" s="1" t="s">
        <v>65</v>
      </c>
      <c r="C405" s="4">
        <v>6</v>
      </c>
      <c r="D405" s="8">
        <v>12.5</v>
      </c>
      <c r="E405" s="4">
        <v>4</v>
      </c>
      <c r="F405" s="8">
        <v>17.39</v>
      </c>
      <c r="G405" s="4">
        <v>2</v>
      </c>
      <c r="H405" s="8">
        <v>8.6999999999999993</v>
      </c>
      <c r="I405" s="4">
        <v>0</v>
      </c>
    </row>
    <row r="406" spans="1:9" x14ac:dyDescent="0.2">
      <c r="A406" s="2">
        <v>3</v>
      </c>
      <c r="B406" s="1" t="s">
        <v>78</v>
      </c>
      <c r="C406" s="4">
        <v>5</v>
      </c>
      <c r="D406" s="8">
        <v>10.42</v>
      </c>
      <c r="E406" s="4">
        <v>4</v>
      </c>
      <c r="F406" s="8">
        <v>17.39</v>
      </c>
      <c r="G406" s="4">
        <v>1</v>
      </c>
      <c r="H406" s="8">
        <v>4.3499999999999996</v>
      </c>
      <c r="I406" s="4">
        <v>0</v>
      </c>
    </row>
    <row r="407" spans="1:9" x14ac:dyDescent="0.2">
      <c r="A407" s="2">
        <v>4</v>
      </c>
      <c r="B407" s="1" t="s">
        <v>71</v>
      </c>
      <c r="C407" s="4">
        <v>4</v>
      </c>
      <c r="D407" s="8">
        <v>8.33</v>
      </c>
      <c r="E407" s="4">
        <v>3</v>
      </c>
      <c r="F407" s="8">
        <v>13.04</v>
      </c>
      <c r="G407" s="4">
        <v>1</v>
      </c>
      <c r="H407" s="8">
        <v>4.3499999999999996</v>
      </c>
      <c r="I407" s="4">
        <v>0</v>
      </c>
    </row>
    <row r="408" spans="1:9" x14ac:dyDescent="0.2">
      <c r="A408" s="2">
        <v>5</v>
      </c>
      <c r="B408" s="1" t="s">
        <v>77</v>
      </c>
      <c r="C408" s="4">
        <v>3</v>
      </c>
      <c r="D408" s="8">
        <v>6.25</v>
      </c>
      <c r="E408" s="4">
        <v>2</v>
      </c>
      <c r="F408" s="8">
        <v>8.6999999999999993</v>
      </c>
      <c r="G408" s="4">
        <v>1</v>
      </c>
      <c r="H408" s="8">
        <v>4.3499999999999996</v>
      </c>
      <c r="I408" s="4">
        <v>0</v>
      </c>
    </row>
    <row r="409" spans="1:9" x14ac:dyDescent="0.2">
      <c r="A409" s="2">
        <v>6</v>
      </c>
      <c r="B409" s="1" t="s">
        <v>66</v>
      </c>
      <c r="C409" s="4">
        <v>2</v>
      </c>
      <c r="D409" s="8">
        <v>4.17</v>
      </c>
      <c r="E409" s="4">
        <v>2</v>
      </c>
      <c r="F409" s="8">
        <v>8.6999999999999993</v>
      </c>
      <c r="G409" s="4">
        <v>0</v>
      </c>
      <c r="H409" s="8">
        <v>0</v>
      </c>
      <c r="I409" s="4">
        <v>0</v>
      </c>
    </row>
    <row r="410" spans="1:9" x14ac:dyDescent="0.2">
      <c r="A410" s="2">
        <v>6</v>
      </c>
      <c r="B410" s="1" t="s">
        <v>86</v>
      </c>
      <c r="C410" s="4">
        <v>2</v>
      </c>
      <c r="D410" s="8">
        <v>4.17</v>
      </c>
      <c r="E410" s="4">
        <v>0</v>
      </c>
      <c r="F410" s="8">
        <v>0</v>
      </c>
      <c r="G410" s="4">
        <v>2</v>
      </c>
      <c r="H410" s="8">
        <v>8.6999999999999993</v>
      </c>
      <c r="I410" s="4">
        <v>0</v>
      </c>
    </row>
    <row r="411" spans="1:9" x14ac:dyDescent="0.2">
      <c r="A411" s="2">
        <v>6</v>
      </c>
      <c r="B411" s="1" t="s">
        <v>89</v>
      </c>
      <c r="C411" s="4">
        <v>2</v>
      </c>
      <c r="D411" s="8">
        <v>4.17</v>
      </c>
      <c r="E411" s="4">
        <v>1</v>
      </c>
      <c r="F411" s="8">
        <v>4.3499999999999996</v>
      </c>
      <c r="G411" s="4">
        <v>0</v>
      </c>
      <c r="H411" s="8">
        <v>0</v>
      </c>
      <c r="I411" s="4">
        <v>0</v>
      </c>
    </row>
    <row r="412" spans="1:9" x14ac:dyDescent="0.2">
      <c r="A412" s="2">
        <v>6</v>
      </c>
      <c r="B412" s="1" t="s">
        <v>82</v>
      </c>
      <c r="C412" s="4">
        <v>2</v>
      </c>
      <c r="D412" s="8">
        <v>4.17</v>
      </c>
      <c r="E412" s="4">
        <v>0</v>
      </c>
      <c r="F412" s="8">
        <v>0</v>
      </c>
      <c r="G412" s="4">
        <v>2</v>
      </c>
      <c r="H412" s="8">
        <v>8.6999999999999993</v>
      </c>
      <c r="I412" s="4">
        <v>0</v>
      </c>
    </row>
    <row r="413" spans="1:9" x14ac:dyDescent="0.2">
      <c r="A413" s="2">
        <v>10</v>
      </c>
      <c r="B413" s="1" t="s">
        <v>88</v>
      </c>
      <c r="C413" s="4">
        <v>1</v>
      </c>
      <c r="D413" s="8">
        <v>2.08</v>
      </c>
      <c r="E413" s="4">
        <v>0</v>
      </c>
      <c r="F413" s="8">
        <v>0</v>
      </c>
      <c r="G413" s="4">
        <v>1</v>
      </c>
      <c r="H413" s="8">
        <v>4.3499999999999996</v>
      </c>
      <c r="I413" s="4">
        <v>0</v>
      </c>
    </row>
    <row r="414" spans="1:9" x14ac:dyDescent="0.2">
      <c r="A414" s="2">
        <v>10</v>
      </c>
      <c r="B414" s="1" t="s">
        <v>94</v>
      </c>
      <c r="C414" s="4">
        <v>1</v>
      </c>
      <c r="D414" s="8">
        <v>2.08</v>
      </c>
      <c r="E414" s="4">
        <v>1</v>
      </c>
      <c r="F414" s="8">
        <v>4.3499999999999996</v>
      </c>
      <c r="G414" s="4">
        <v>0</v>
      </c>
      <c r="H414" s="8">
        <v>0</v>
      </c>
      <c r="I414" s="4">
        <v>0</v>
      </c>
    </row>
    <row r="415" spans="1:9" x14ac:dyDescent="0.2">
      <c r="A415" s="2">
        <v>10</v>
      </c>
      <c r="B415" s="1" t="s">
        <v>98</v>
      </c>
      <c r="C415" s="4">
        <v>1</v>
      </c>
      <c r="D415" s="8">
        <v>2.08</v>
      </c>
      <c r="E415" s="4">
        <v>0</v>
      </c>
      <c r="F415" s="8">
        <v>0</v>
      </c>
      <c r="G415" s="4">
        <v>0</v>
      </c>
      <c r="H415" s="8">
        <v>0</v>
      </c>
      <c r="I415" s="4">
        <v>0</v>
      </c>
    </row>
    <row r="416" spans="1:9" x14ac:dyDescent="0.2">
      <c r="A416" s="2">
        <v>10</v>
      </c>
      <c r="B416" s="1" t="s">
        <v>104</v>
      </c>
      <c r="C416" s="4">
        <v>1</v>
      </c>
      <c r="D416" s="8">
        <v>2.08</v>
      </c>
      <c r="E416" s="4">
        <v>0</v>
      </c>
      <c r="F416" s="8">
        <v>0</v>
      </c>
      <c r="G416" s="4">
        <v>1</v>
      </c>
      <c r="H416" s="8">
        <v>4.3499999999999996</v>
      </c>
      <c r="I416" s="4">
        <v>0</v>
      </c>
    </row>
    <row r="417" spans="1:9" x14ac:dyDescent="0.2">
      <c r="A417" s="2">
        <v>10</v>
      </c>
      <c r="B417" s="1" t="s">
        <v>72</v>
      </c>
      <c r="C417" s="4">
        <v>1</v>
      </c>
      <c r="D417" s="8">
        <v>2.08</v>
      </c>
      <c r="E417" s="4">
        <v>0</v>
      </c>
      <c r="F417" s="8">
        <v>0</v>
      </c>
      <c r="G417" s="4">
        <v>1</v>
      </c>
      <c r="H417" s="8">
        <v>4.3499999999999996</v>
      </c>
      <c r="I417" s="4">
        <v>0</v>
      </c>
    </row>
    <row r="418" spans="1:9" x14ac:dyDescent="0.2">
      <c r="A418" s="2">
        <v>10</v>
      </c>
      <c r="B418" s="1" t="s">
        <v>73</v>
      </c>
      <c r="C418" s="4">
        <v>1</v>
      </c>
      <c r="D418" s="8">
        <v>2.08</v>
      </c>
      <c r="E418" s="4">
        <v>1</v>
      </c>
      <c r="F418" s="8">
        <v>4.3499999999999996</v>
      </c>
      <c r="G418" s="4">
        <v>0</v>
      </c>
      <c r="H418" s="8">
        <v>0</v>
      </c>
      <c r="I418" s="4">
        <v>0</v>
      </c>
    </row>
    <row r="419" spans="1:9" x14ac:dyDescent="0.2">
      <c r="A419" s="2">
        <v>10</v>
      </c>
      <c r="B419" s="1" t="s">
        <v>107</v>
      </c>
      <c r="C419" s="4">
        <v>1</v>
      </c>
      <c r="D419" s="8">
        <v>2.08</v>
      </c>
      <c r="E419" s="4">
        <v>0</v>
      </c>
      <c r="F419" s="8">
        <v>0</v>
      </c>
      <c r="G419" s="4">
        <v>1</v>
      </c>
      <c r="H419" s="8">
        <v>4.3499999999999996</v>
      </c>
      <c r="I419" s="4">
        <v>0</v>
      </c>
    </row>
    <row r="420" spans="1:9" x14ac:dyDescent="0.2">
      <c r="A420" s="2">
        <v>10</v>
      </c>
      <c r="B420" s="1" t="s">
        <v>90</v>
      </c>
      <c r="C420" s="4">
        <v>1</v>
      </c>
      <c r="D420" s="8">
        <v>2.08</v>
      </c>
      <c r="E420" s="4">
        <v>0</v>
      </c>
      <c r="F420" s="8">
        <v>0</v>
      </c>
      <c r="G420" s="4">
        <v>1</v>
      </c>
      <c r="H420" s="8">
        <v>4.3499999999999996</v>
      </c>
      <c r="I420" s="4">
        <v>0</v>
      </c>
    </row>
    <row r="421" spans="1:9" x14ac:dyDescent="0.2">
      <c r="A421" s="2">
        <v>10</v>
      </c>
      <c r="B421" s="1" t="s">
        <v>79</v>
      </c>
      <c r="C421" s="4">
        <v>1</v>
      </c>
      <c r="D421" s="8">
        <v>2.08</v>
      </c>
      <c r="E421" s="4">
        <v>1</v>
      </c>
      <c r="F421" s="8">
        <v>4.3499999999999996</v>
      </c>
      <c r="G421" s="4">
        <v>0</v>
      </c>
      <c r="H421" s="8">
        <v>0</v>
      </c>
      <c r="I421" s="4">
        <v>0</v>
      </c>
    </row>
    <row r="422" spans="1:9" x14ac:dyDescent="0.2">
      <c r="A422" s="2">
        <v>10</v>
      </c>
      <c r="B422" s="1" t="s">
        <v>80</v>
      </c>
      <c r="C422" s="4">
        <v>1</v>
      </c>
      <c r="D422" s="8">
        <v>2.08</v>
      </c>
      <c r="E422" s="4">
        <v>1</v>
      </c>
      <c r="F422" s="8">
        <v>4.3499999999999996</v>
      </c>
      <c r="G422" s="4">
        <v>0</v>
      </c>
      <c r="H422" s="8">
        <v>0</v>
      </c>
      <c r="I422" s="4">
        <v>0</v>
      </c>
    </row>
    <row r="423" spans="1:9" x14ac:dyDescent="0.2">
      <c r="A423" s="2">
        <v>10</v>
      </c>
      <c r="B423" s="1" t="s">
        <v>101</v>
      </c>
      <c r="C423" s="4">
        <v>1</v>
      </c>
      <c r="D423" s="8">
        <v>2.08</v>
      </c>
      <c r="E423" s="4">
        <v>0</v>
      </c>
      <c r="F423" s="8">
        <v>0</v>
      </c>
      <c r="G423" s="4">
        <v>1</v>
      </c>
      <c r="H423" s="8">
        <v>4.3499999999999996</v>
      </c>
      <c r="I423" s="4">
        <v>0</v>
      </c>
    </row>
    <row r="424" spans="1:9" x14ac:dyDescent="0.2">
      <c r="A424" s="2">
        <v>10</v>
      </c>
      <c r="B424" s="1" t="s">
        <v>83</v>
      </c>
      <c r="C424" s="4">
        <v>1</v>
      </c>
      <c r="D424" s="8">
        <v>2.08</v>
      </c>
      <c r="E424" s="4">
        <v>1</v>
      </c>
      <c r="F424" s="8">
        <v>4.3499999999999996</v>
      </c>
      <c r="G424" s="4">
        <v>0</v>
      </c>
      <c r="H424" s="8">
        <v>0</v>
      </c>
      <c r="I424" s="4">
        <v>0</v>
      </c>
    </row>
    <row r="425" spans="1:9" x14ac:dyDescent="0.2">
      <c r="A425" s="1"/>
      <c r="C425" s="4"/>
      <c r="D425" s="8"/>
      <c r="E425" s="4"/>
      <c r="F425" s="8"/>
      <c r="G425" s="4"/>
      <c r="H425" s="8"/>
      <c r="I425" s="4"/>
    </row>
    <row r="426" spans="1:9" x14ac:dyDescent="0.2">
      <c r="A426" s="1" t="s">
        <v>18</v>
      </c>
      <c r="C426" s="4"/>
      <c r="D426" s="8"/>
      <c r="E426" s="4"/>
      <c r="F426" s="8"/>
      <c r="G426" s="4"/>
      <c r="H426" s="8"/>
      <c r="I426" s="4"/>
    </row>
    <row r="427" spans="1:9" x14ac:dyDescent="0.2">
      <c r="A427" s="2">
        <v>1</v>
      </c>
      <c r="B427" s="1" t="s">
        <v>78</v>
      </c>
      <c r="C427" s="4">
        <v>51</v>
      </c>
      <c r="D427" s="8">
        <v>17.89</v>
      </c>
      <c r="E427" s="4">
        <v>50</v>
      </c>
      <c r="F427" s="8">
        <v>26.32</v>
      </c>
      <c r="G427" s="4">
        <v>1</v>
      </c>
      <c r="H427" s="8">
        <v>1.06</v>
      </c>
      <c r="I427" s="4">
        <v>0</v>
      </c>
    </row>
    <row r="428" spans="1:9" x14ac:dyDescent="0.2">
      <c r="A428" s="2">
        <v>2</v>
      </c>
      <c r="B428" s="1" t="s">
        <v>71</v>
      </c>
      <c r="C428" s="4">
        <v>31</v>
      </c>
      <c r="D428" s="8">
        <v>10.88</v>
      </c>
      <c r="E428" s="4">
        <v>26</v>
      </c>
      <c r="F428" s="8">
        <v>13.68</v>
      </c>
      <c r="G428" s="4">
        <v>5</v>
      </c>
      <c r="H428" s="8">
        <v>5.32</v>
      </c>
      <c r="I428" s="4">
        <v>0</v>
      </c>
    </row>
    <row r="429" spans="1:9" x14ac:dyDescent="0.2">
      <c r="A429" s="2">
        <v>3</v>
      </c>
      <c r="B429" s="1" t="s">
        <v>77</v>
      </c>
      <c r="C429" s="4">
        <v>25</v>
      </c>
      <c r="D429" s="8">
        <v>8.77</v>
      </c>
      <c r="E429" s="4">
        <v>22</v>
      </c>
      <c r="F429" s="8">
        <v>11.58</v>
      </c>
      <c r="G429" s="4">
        <v>3</v>
      </c>
      <c r="H429" s="8">
        <v>3.19</v>
      </c>
      <c r="I429" s="4">
        <v>0</v>
      </c>
    </row>
    <row r="430" spans="1:9" x14ac:dyDescent="0.2">
      <c r="A430" s="2">
        <v>4</v>
      </c>
      <c r="B430" s="1" t="s">
        <v>73</v>
      </c>
      <c r="C430" s="4">
        <v>18</v>
      </c>
      <c r="D430" s="8">
        <v>6.32</v>
      </c>
      <c r="E430" s="4">
        <v>14</v>
      </c>
      <c r="F430" s="8">
        <v>7.37</v>
      </c>
      <c r="G430" s="4">
        <v>4</v>
      </c>
      <c r="H430" s="8">
        <v>4.26</v>
      </c>
      <c r="I430" s="4">
        <v>0</v>
      </c>
    </row>
    <row r="431" spans="1:9" x14ac:dyDescent="0.2">
      <c r="A431" s="2">
        <v>5</v>
      </c>
      <c r="B431" s="1" t="s">
        <v>64</v>
      </c>
      <c r="C431" s="4">
        <v>17</v>
      </c>
      <c r="D431" s="8">
        <v>5.96</v>
      </c>
      <c r="E431" s="4">
        <v>4</v>
      </c>
      <c r="F431" s="8">
        <v>2.11</v>
      </c>
      <c r="G431" s="4">
        <v>13</v>
      </c>
      <c r="H431" s="8">
        <v>13.83</v>
      </c>
      <c r="I431" s="4">
        <v>0</v>
      </c>
    </row>
    <row r="432" spans="1:9" x14ac:dyDescent="0.2">
      <c r="A432" s="2">
        <v>6</v>
      </c>
      <c r="B432" s="1" t="s">
        <v>66</v>
      </c>
      <c r="C432" s="4">
        <v>14</v>
      </c>
      <c r="D432" s="8">
        <v>4.91</v>
      </c>
      <c r="E432" s="4">
        <v>2</v>
      </c>
      <c r="F432" s="8">
        <v>1.05</v>
      </c>
      <c r="G432" s="4">
        <v>12</v>
      </c>
      <c r="H432" s="8">
        <v>12.77</v>
      </c>
      <c r="I432" s="4">
        <v>0</v>
      </c>
    </row>
    <row r="433" spans="1:9" x14ac:dyDescent="0.2">
      <c r="A433" s="2">
        <v>6</v>
      </c>
      <c r="B433" s="1" t="s">
        <v>72</v>
      </c>
      <c r="C433" s="4">
        <v>14</v>
      </c>
      <c r="D433" s="8">
        <v>4.91</v>
      </c>
      <c r="E433" s="4">
        <v>7</v>
      </c>
      <c r="F433" s="8">
        <v>3.68</v>
      </c>
      <c r="G433" s="4">
        <v>7</v>
      </c>
      <c r="H433" s="8">
        <v>7.45</v>
      </c>
      <c r="I433" s="4">
        <v>0</v>
      </c>
    </row>
    <row r="434" spans="1:9" x14ac:dyDescent="0.2">
      <c r="A434" s="2">
        <v>8</v>
      </c>
      <c r="B434" s="1" t="s">
        <v>74</v>
      </c>
      <c r="C434" s="4">
        <v>12</v>
      </c>
      <c r="D434" s="8">
        <v>4.21</v>
      </c>
      <c r="E434" s="4">
        <v>7</v>
      </c>
      <c r="F434" s="8">
        <v>3.68</v>
      </c>
      <c r="G434" s="4">
        <v>5</v>
      </c>
      <c r="H434" s="8">
        <v>5.32</v>
      </c>
      <c r="I434" s="4">
        <v>0</v>
      </c>
    </row>
    <row r="435" spans="1:9" x14ac:dyDescent="0.2">
      <c r="A435" s="2">
        <v>9</v>
      </c>
      <c r="B435" s="1" t="s">
        <v>65</v>
      </c>
      <c r="C435" s="4">
        <v>11</v>
      </c>
      <c r="D435" s="8">
        <v>3.86</v>
      </c>
      <c r="E435" s="4">
        <v>7</v>
      </c>
      <c r="F435" s="8">
        <v>3.68</v>
      </c>
      <c r="G435" s="4">
        <v>4</v>
      </c>
      <c r="H435" s="8">
        <v>4.26</v>
      </c>
      <c r="I435" s="4">
        <v>0</v>
      </c>
    </row>
    <row r="436" spans="1:9" x14ac:dyDescent="0.2">
      <c r="A436" s="2">
        <v>10</v>
      </c>
      <c r="B436" s="1" t="s">
        <v>83</v>
      </c>
      <c r="C436" s="4">
        <v>10</v>
      </c>
      <c r="D436" s="8">
        <v>3.51</v>
      </c>
      <c r="E436" s="4">
        <v>6</v>
      </c>
      <c r="F436" s="8">
        <v>3.16</v>
      </c>
      <c r="G436" s="4">
        <v>4</v>
      </c>
      <c r="H436" s="8">
        <v>4.26</v>
      </c>
      <c r="I436" s="4">
        <v>0</v>
      </c>
    </row>
    <row r="437" spans="1:9" x14ac:dyDescent="0.2">
      <c r="A437" s="2">
        <v>11</v>
      </c>
      <c r="B437" s="1" t="s">
        <v>70</v>
      </c>
      <c r="C437" s="4">
        <v>8</v>
      </c>
      <c r="D437" s="8">
        <v>2.81</v>
      </c>
      <c r="E437" s="4">
        <v>6</v>
      </c>
      <c r="F437" s="8">
        <v>3.16</v>
      </c>
      <c r="G437" s="4">
        <v>2</v>
      </c>
      <c r="H437" s="8">
        <v>2.13</v>
      </c>
      <c r="I437" s="4">
        <v>0</v>
      </c>
    </row>
    <row r="438" spans="1:9" x14ac:dyDescent="0.2">
      <c r="A438" s="2">
        <v>11</v>
      </c>
      <c r="B438" s="1" t="s">
        <v>80</v>
      </c>
      <c r="C438" s="4">
        <v>8</v>
      </c>
      <c r="D438" s="8">
        <v>2.81</v>
      </c>
      <c r="E438" s="4">
        <v>6</v>
      </c>
      <c r="F438" s="8">
        <v>3.16</v>
      </c>
      <c r="G438" s="4">
        <v>1</v>
      </c>
      <c r="H438" s="8">
        <v>1.06</v>
      </c>
      <c r="I438" s="4">
        <v>1</v>
      </c>
    </row>
    <row r="439" spans="1:9" x14ac:dyDescent="0.2">
      <c r="A439" s="2">
        <v>11</v>
      </c>
      <c r="B439" s="1" t="s">
        <v>81</v>
      </c>
      <c r="C439" s="4">
        <v>8</v>
      </c>
      <c r="D439" s="8">
        <v>2.81</v>
      </c>
      <c r="E439" s="4">
        <v>8</v>
      </c>
      <c r="F439" s="8">
        <v>4.21</v>
      </c>
      <c r="G439" s="4">
        <v>0</v>
      </c>
      <c r="H439" s="8">
        <v>0</v>
      </c>
      <c r="I439" s="4">
        <v>0</v>
      </c>
    </row>
    <row r="440" spans="1:9" x14ac:dyDescent="0.2">
      <c r="A440" s="2">
        <v>11</v>
      </c>
      <c r="B440" s="1" t="s">
        <v>82</v>
      </c>
      <c r="C440" s="4">
        <v>8</v>
      </c>
      <c r="D440" s="8">
        <v>2.81</v>
      </c>
      <c r="E440" s="4">
        <v>0</v>
      </c>
      <c r="F440" s="8">
        <v>0</v>
      </c>
      <c r="G440" s="4">
        <v>8</v>
      </c>
      <c r="H440" s="8">
        <v>8.51</v>
      </c>
      <c r="I440" s="4">
        <v>0</v>
      </c>
    </row>
    <row r="441" spans="1:9" x14ac:dyDescent="0.2">
      <c r="A441" s="2">
        <v>15</v>
      </c>
      <c r="B441" s="1" t="s">
        <v>67</v>
      </c>
      <c r="C441" s="4">
        <v>5</v>
      </c>
      <c r="D441" s="8">
        <v>1.75</v>
      </c>
      <c r="E441" s="4">
        <v>2</v>
      </c>
      <c r="F441" s="8">
        <v>1.05</v>
      </c>
      <c r="G441" s="4">
        <v>3</v>
      </c>
      <c r="H441" s="8">
        <v>3.19</v>
      </c>
      <c r="I441" s="4">
        <v>0</v>
      </c>
    </row>
    <row r="442" spans="1:9" x14ac:dyDescent="0.2">
      <c r="A442" s="2">
        <v>15</v>
      </c>
      <c r="B442" s="1" t="s">
        <v>79</v>
      </c>
      <c r="C442" s="4">
        <v>5</v>
      </c>
      <c r="D442" s="8">
        <v>1.75</v>
      </c>
      <c r="E442" s="4">
        <v>2</v>
      </c>
      <c r="F442" s="8">
        <v>1.05</v>
      </c>
      <c r="G442" s="4">
        <v>3</v>
      </c>
      <c r="H442" s="8">
        <v>3.19</v>
      </c>
      <c r="I442" s="4">
        <v>0</v>
      </c>
    </row>
    <row r="443" spans="1:9" x14ac:dyDescent="0.2">
      <c r="A443" s="2">
        <v>17</v>
      </c>
      <c r="B443" s="1" t="s">
        <v>94</v>
      </c>
      <c r="C443" s="4">
        <v>4</v>
      </c>
      <c r="D443" s="8">
        <v>1.4</v>
      </c>
      <c r="E443" s="4">
        <v>3</v>
      </c>
      <c r="F443" s="8">
        <v>1.58</v>
      </c>
      <c r="G443" s="4">
        <v>1</v>
      </c>
      <c r="H443" s="8">
        <v>1.06</v>
      </c>
      <c r="I443" s="4">
        <v>0</v>
      </c>
    </row>
    <row r="444" spans="1:9" x14ac:dyDescent="0.2">
      <c r="A444" s="2">
        <v>17</v>
      </c>
      <c r="B444" s="1" t="s">
        <v>68</v>
      </c>
      <c r="C444" s="4">
        <v>4</v>
      </c>
      <c r="D444" s="8">
        <v>1.4</v>
      </c>
      <c r="E444" s="4">
        <v>2</v>
      </c>
      <c r="F444" s="8">
        <v>1.05</v>
      </c>
      <c r="G444" s="4">
        <v>2</v>
      </c>
      <c r="H444" s="8">
        <v>2.13</v>
      </c>
      <c r="I444" s="4">
        <v>0</v>
      </c>
    </row>
    <row r="445" spans="1:9" x14ac:dyDescent="0.2">
      <c r="A445" s="2">
        <v>19</v>
      </c>
      <c r="B445" s="1" t="s">
        <v>84</v>
      </c>
      <c r="C445" s="4">
        <v>3</v>
      </c>
      <c r="D445" s="8">
        <v>1.05</v>
      </c>
      <c r="E445" s="4">
        <v>1</v>
      </c>
      <c r="F445" s="8">
        <v>0.53</v>
      </c>
      <c r="G445" s="4">
        <v>2</v>
      </c>
      <c r="H445" s="8">
        <v>2.13</v>
      </c>
      <c r="I445" s="4">
        <v>0</v>
      </c>
    </row>
    <row r="446" spans="1:9" x14ac:dyDescent="0.2">
      <c r="A446" s="2">
        <v>20</v>
      </c>
      <c r="B446" s="1" t="s">
        <v>108</v>
      </c>
      <c r="C446" s="4">
        <v>2</v>
      </c>
      <c r="D446" s="8">
        <v>0.7</v>
      </c>
      <c r="E446" s="4">
        <v>2</v>
      </c>
      <c r="F446" s="8">
        <v>1.05</v>
      </c>
      <c r="G446" s="4">
        <v>0</v>
      </c>
      <c r="H446" s="8">
        <v>0</v>
      </c>
      <c r="I446" s="4">
        <v>0</v>
      </c>
    </row>
    <row r="447" spans="1:9" x14ac:dyDescent="0.2">
      <c r="A447" s="2">
        <v>20</v>
      </c>
      <c r="B447" s="1" t="s">
        <v>109</v>
      </c>
      <c r="C447" s="4">
        <v>2</v>
      </c>
      <c r="D447" s="8">
        <v>0.7</v>
      </c>
      <c r="E447" s="4">
        <v>0</v>
      </c>
      <c r="F447" s="8">
        <v>0</v>
      </c>
      <c r="G447" s="4">
        <v>2</v>
      </c>
      <c r="H447" s="8">
        <v>2.13</v>
      </c>
      <c r="I447" s="4">
        <v>0</v>
      </c>
    </row>
    <row r="448" spans="1:9" x14ac:dyDescent="0.2">
      <c r="A448" s="2">
        <v>20</v>
      </c>
      <c r="B448" s="1" t="s">
        <v>110</v>
      </c>
      <c r="C448" s="4">
        <v>2</v>
      </c>
      <c r="D448" s="8">
        <v>0.7</v>
      </c>
      <c r="E448" s="4">
        <v>2</v>
      </c>
      <c r="F448" s="8">
        <v>1.05</v>
      </c>
      <c r="G448" s="4">
        <v>0</v>
      </c>
      <c r="H448" s="8">
        <v>0</v>
      </c>
      <c r="I448" s="4">
        <v>0</v>
      </c>
    </row>
    <row r="449" spans="1:9" x14ac:dyDescent="0.2">
      <c r="A449" s="2">
        <v>20</v>
      </c>
      <c r="B449" s="1" t="s">
        <v>111</v>
      </c>
      <c r="C449" s="4">
        <v>2</v>
      </c>
      <c r="D449" s="8">
        <v>0.7</v>
      </c>
      <c r="E449" s="4">
        <v>0</v>
      </c>
      <c r="F449" s="8">
        <v>0</v>
      </c>
      <c r="G449" s="4">
        <v>2</v>
      </c>
      <c r="H449" s="8">
        <v>2.13</v>
      </c>
      <c r="I449" s="4">
        <v>0</v>
      </c>
    </row>
    <row r="450" spans="1:9" x14ac:dyDescent="0.2">
      <c r="A450" s="2">
        <v>20</v>
      </c>
      <c r="B450" s="1" t="s">
        <v>85</v>
      </c>
      <c r="C450" s="4">
        <v>2</v>
      </c>
      <c r="D450" s="8">
        <v>0.7</v>
      </c>
      <c r="E450" s="4">
        <v>1</v>
      </c>
      <c r="F450" s="8">
        <v>0.53</v>
      </c>
      <c r="G450" s="4">
        <v>1</v>
      </c>
      <c r="H450" s="8">
        <v>1.06</v>
      </c>
      <c r="I450" s="4">
        <v>0</v>
      </c>
    </row>
    <row r="451" spans="1:9" x14ac:dyDescent="0.2">
      <c r="A451" s="2">
        <v>20</v>
      </c>
      <c r="B451" s="1" t="s">
        <v>90</v>
      </c>
      <c r="C451" s="4">
        <v>2</v>
      </c>
      <c r="D451" s="8">
        <v>0.7</v>
      </c>
      <c r="E451" s="4">
        <v>1</v>
      </c>
      <c r="F451" s="8">
        <v>0.53</v>
      </c>
      <c r="G451" s="4">
        <v>1</v>
      </c>
      <c r="H451" s="8">
        <v>1.06</v>
      </c>
      <c r="I451" s="4">
        <v>0</v>
      </c>
    </row>
    <row r="452" spans="1:9" x14ac:dyDescent="0.2">
      <c r="A452" s="2">
        <v>20</v>
      </c>
      <c r="B452" s="1" t="s">
        <v>101</v>
      </c>
      <c r="C452" s="4">
        <v>2</v>
      </c>
      <c r="D452" s="8">
        <v>0.7</v>
      </c>
      <c r="E452" s="4">
        <v>1</v>
      </c>
      <c r="F452" s="8">
        <v>0.53</v>
      </c>
      <c r="G452" s="4">
        <v>1</v>
      </c>
      <c r="H452" s="8">
        <v>1.06</v>
      </c>
      <c r="I452" s="4">
        <v>0</v>
      </c>
    </row>
    <row r="453" spans="1:9" x14ac:dyDescent="0.2">
      <c r="A453" s="1"/>
      <c r="C453" s="4"/>
      <c r="D453" s="8"/>
      <c r="E453" s="4"/>
      <c r="F453" s="8"/>
      <c r="G453" s="4"/>
      <c r="H453" s="8"/>
      <c r="I453" s="4"/>
    </row>
    <row r="454" spans="1:9" x14ac:dyDescent="0.2">
      <c r="A454" s="1" t="s">
        <v>19</v>
      </c>
      <c r="C454" s="4"/>
      <c r="D454" s="8"/>
      <c r="E454" s="4"/>
      <c r="F454" s="8"/>
      <c r="G454" s="4"/>
      <c r="H454" s="8"/>
      <c r="I454" s="4"/>
    </row>
    <row r="455" spans="1:9" x14ac:dyDescent="0.2">
      <c r="A455" s="2">
        <v>1</v>
      </c>
      <c r="B455" s="1" t="s">
        <v>78</v>
      </c>
      <c r="C455" s="4">
        <v>35</v>
      </c>
      <c r="D455" s="8">
        <v>16.75</v>
      </c>
      <c r="E455" s="4">
        <v>32</v>
      </c>
      <c r="F455" s="8">
        <v>20.13</v>
      </c>
      <c r="G455" s="4">
        <v>1</v>
      </c>
      <c r="H455" s="8">
        <v>2.08</v>
      </c>
      <c r="I455" s="4">
        <v>1</v>
      </c>
    </row>
    <row r="456" spans="1:9" x14ac:dyDescent="0.2">
      <c r="A456" s="2">
        <v>2</v>
      </c>
      <c r="B456" s="1" t="s">
        <v>73</v>
      </c>
      <c r="C456" s="4">
        <v>27</v>
      </c>
      <c r="D456" s="8">
        <v>12.92</v>
      </c>
      <c r="E456" s="4">
        <v>17</v>
      </c>
      <c r="F456" s="8">
        <v>10.69</v>
      </c>
      <c r="G456" s="4">
        <v>10</v>
      </c>
      <c r="H456" s="8">
        <v>20.83</v>
      </c>
      <c r="I456" s="4">
        <v>0</v>
      </c>
    </row>
    <row r="457" spans="1:9" x14ac:dyDescent="0.2">
      <c r="A457" s="2">
        <v>3</v>
      </c>
      <c r="B457" s="1" t="s">
        <v>77</v>
      </c>
      <c r="C457" s="4">
        <v>24</v>
      </c>
      <c r="D457" s="8">
        <v>11.48</v>
      </c>
      <c r="E457" s="4">
        <v>24</v>
      </c>
      <c r="F457" s="8">
        <v>15.09</v>
      </c>
      <c r="G457" s="4">
        <v>0</v>
      </c>
      <c r="H457" s="8">
        <v>0</v>
      </c>
      <c r="I457" s="4">
        <v>0</v>
      </c>
    </row>
    <row r="458" spans="1:9" x14ac:dyDescent="0.2">
      <c r="A458" s="2">
        <v>4</v>
      </c>
      <c r="B458" s="1" t="s">
        <v>71</v>
      </c>
      <c r="C458" s="4">
        <v>16</v>
      </c>
      <c r="D458" s="8">
        <v>7.66</v>
      </c>
      <c r="E458" s="4">
        <v>16</v>
      </c>
      <c r="F458" s="8">
        <v>10.06</v>
      </c>
      <c r="G458" s="4">
        <v>0</v>
      </c>
      <c r="H458" s="8">
        <v>0</v>
      </c>
      <c r="I458" s="4">
        <v>0</v>
      </c>
    </row>
    <row r="459" spans="1:9" x14ac:dyDescent="0.2">
      <c r="A459" s="2">
        <v>5</v>
      </c>
      <c r="B459" s="1" t="s">
        <v>64</v>
      </c>
      <c r="C459" s="4">
        <v>14</v>
      </c>
      <c r="D459" s="8">
        <v>6.7</v>
      </c>
      <c r="E459" s="4">
        <v>6</v>
      </c>
      <c r="F459" s="8">
        <v>3.77</v>
      </c>
      <c r="G459" s="4">
        <v>8</v>
      </c>
      <c r="H459" s="8">
        <v>16.670000000000002</v>
      </c>
      <c r="I459" s="4">
        <v>0</v>
      </c>
    </row>
    <row r="460" spans="1:9" x14ac:dyDescent="0.2">
      <c r="A460" s="2">
        <v>6</v>
      </c>
      <c r="B460" s="1" t="s">
        <v>65</v>
      </c>
      <c r="C460" s="4">
        <v>9</v>
      </c>
      <c r="D460" s="8">
        <v>4.3099999999999996</v>
      </c>
      <c r="E460" s="4">
        <v>9</v>
      </c>
      <c r="F460" s="8">
        <v>5.66</v>
      </c>
      <c r="G460" s="4">
        <v>0</v>
      </c>
      <c r="H460" s="8">
        <v>0</v>
      </c>
      <c r="I460" s="4">
        <v>0</v>
      </c>
    </row>
    <row r="461" spans="1:9" x14ac:dyDescent="0.2">
      <c r="A461" s="2">
        <v>6</v>
      </c>
      <c r="B461" s="1" t="s">
        <v>66</v>
      </c>
      <c r="C461" s="4">
        <v>9</v>
      </c>
      <c r="D461" s="8">
        <v>4.3099999999999996</v>
      </c>
      <c r="E461" s="4">
        <v>3</v>
      </c>
      <c r="F461" s="8">
        <v>1.89</v>
      </c>
      <c r="G461" s="4">
        <v>6</v>
      </c>
      <c r="H461" s="8">
        <v>12.5</v>
      </c>
      <c r="I461" s="4">
        <v>0</v>
      </c>
    </row>
    <row r="462" spans="1:9" x14ac:dyDescent="0.2">
      <c r="A462" s="2">
        <v>8</v>
      </c>
      <c r="B462" s="1" t="s">
        <v>86</v>
      </c>
      <c r="C462" s="4">
        <v>7</v>
      </c>
      <c r="D462" s="8">
        <v>3.35</v>
      </c>
      <c r="E462" s="4">
        <v>5</v>
      </c>
      <c r="F462" s="8">
        <v>3.14</v>
      </c>
      <c r="G462" s="4">
        <v>2</v>
      </c>
      <c r="H462" s="8">
        <v>4.17</v>
      </c>
      <c r="I462" s="4">
        <v>0</v>
      </c>
    </row>
    <row r="463" spans="1:9" x14ac:dyDescent="0.2">
      <c r="A463" s="2">
        <v>9</v>
      </c>
      <c r="B463" s="1" t="s">
        <v>72</v>
      </c>
      <c r="C463" s="4">
        <v>6</v>
      </c>
      <c r="D463" s="8">
        <v>2.87</v>
      </c>
      <c r="E463" s="4">
        <v>5</v>
      </c>
      <c r="F463" s="8">
        <v>3.14</v>
      </c>
      <c r="G463" s="4">
        <v>1</v>
      </c>
      <c r="H463" s="8">
        <v>2.08</v>
      </c>
      <c r="I463" s="4">
        <v>0</v>
      </c>
    </row>
    <row r="464" spans="1:9" x14ac:dyDescent="0.2">
      <c r="A464" s="2">
        <v>9</v>
      </c>
      <c r="B464" s="1" t="s">
        <v>74</v>
      </c>
      <c r="C464" s="4">
        <v>6</v>
      </c>
      <c r="D464" s="8">
        <v>2.87</v>
      </c>
      <c r="E464" s="4">
        <v>5</v>
      </c>
      <c r="F464" s="8">
        <v>3.14</v>
      </c>
      <c r="G464" s="4">
        <v>1</v>
      </c>
      <c r="H464" s="8">
        <v>2.08</v>
      </c>
      <c r="I464" s="4">
        <v>0</v>
      </c>
    </row>
    <row r="465" spans="1:9" x14ac:dyDescent="0.2">
      <c r="A465" s="2">
        <v>9</v>
      </c>
      <c r="B465" s="1" t="s">
        <v>81</v>
      </c>
      <c r="C465" s="4">
        <v>6</v>
      </c>
      <c r="D465" s="8">
        <v>2.87</v>
      </c>
      <c r="E465" s="4">
        <v>5</v>
      </c>
      <c r="F465" s="8">
        <v>3.14</v>
      </c>
      <c r="G465" s="4">
        <v>1</v>
      </c>
      <c r="H465" s="8">
        <v>2.08</v>
      </c>
      <c r="I465" s="4">
        <v>0</v>
      </c>
    </row>
    <row r="466" spans="1:9" x14ac:dyDescent="0.2">
      <c r="A466" s="2">
        <v>9</v>
      </c>
      <c r="B466" s="1" t="s">
        <v>83</v>
      </c>
      <c r="C466" s="4">
        <v>6</v>
      </c>
      <c r="D466" s="8">
        <v>2.87</v>
      </c>
      <c r="E466" s="4">
        <v>6</v>
      </c>
      <c r="F466" s="8">
        <v>3.77</v>
      </c>
      <c r="G466" s="4">
        <v>0</v>
      </c>
      <c r="H466" s="8">
        <v>0</v>
      </c>
      <c r="I466" s="4">
        <v>0</v>
      </c>
    </row>
    <row r="467" spans="1:9" x14ac:dyDescent="0.2">
      <c r="A467" s="2">
        <v>13</v>
      </c>
      <c r="B467" s="1" t="s">
        <v>102</v>
      </c>
      <c r="C467" s="4">
        <v>5</v>
      </c>
      <c r="D467" s="8">
        <v>2.39</v>
      </c>
      <c r="E467" s="4">
        <v>3</v>
      </c>
      <c r="F467" s="8">
        <v>1.89</v>
      </c>
      <c r="G467" s="4">
        <v>2</v>
      </c>
      <c r="H467" s="8">
        <v>4.17</v>
      </c>
      <c r="I467" s="4">
        <v>0</v>
      </c>
    </row>
    <row r="468" spans="1:9" x14ac:dyDescent="0.2">
      <c r="A468" s="2">
        <v>13</v>
      </c>
      <c r="B468" s="1" t="s">
        <v>67</v>
      </c>
      <c r="C468" s="4">
        <v>5</v>
      </c>
      <c r="D468" s="8">
        <v>2.39</v>
      </c>
      <c r="E468" s="4">
        <v>3</v>
      </c>
      <c r="F468" s="8">
        <v>1.89</v>
      </c>
      <c r="G468" s="4">
        <v>2</v>
      </c>
      <c r="H468" s="8">
        <v>4.17</v>
      </c>
      <c r="I468" s="4">
        <v>0</v>
      </c>
    </row>
    <row r="469" spans="1:9" x14ac:dyDescent="0.2">
      <c r="A469" s="2">
        <v>13</v>
      </c>
      <c r="B469" s="1" t="s">
        <v>80</v>
      </c>
      <c r="C469" s="4">
        <v>5</v>
      </c>
      <c r="D469" s="8">
        <v>2.39</v>
      </c>
      <c r="E469" s="4">
        <v>4</v>
      </c>
      <c r="F469" s="8">
        <v>2.52</v>
      </c>
      <c r="G469" s="4">
        <v>1</v>
      </c>
      <c r="H469" s="8">
        <v>2.08</v>
      </c>
      <c r="I469" s="4">
        <v>0</v>
      </c>
    </row>
    <row r="470" spans="1:9" x14ac:dyDescent="0.2">
      <c r="A470" s="2">
        <v>16</v>
      </c>
      <c r="B470" s="1" t="s">
        <v>79</v>
      </c>
      <c r="C470" s="4">
        <v>4</v>
      </c>
      <c r="D470" s="8">
        <v>1.91</v>
      </c>
      <c r="E470" s="4">
        <v>2</v>
      </c>
      <c r="F470" s="8">
        <v>1.26</v>
      </c>
      <c r="G470" s="4">
        <v>2</v>
      </c>
      <c r="H470" s="8">
        <v>4.17</v>
      </c>
      <c r="I470" s="4">
        <v>0</v>
      </c>
    </row>
    <row r="471" spans="1:9" x14ac:dyDescent="0.2">
      <c r="A471" s="2">
        <v>17</v>
      </c>
      <c r="B471" s="1" t="s">
        <v>88</v>
      </c>
      <c r="C471" s="4">
        <v>3</v>
      </c>
      <c r="D471" s="8">
        <v>1.44</v>
      </c>
      <c r="E471" s="4">
        <v>2</v>
      </c>
      <c r="F471" s="8">
        <v>1.26</v>
      </c>
      <c r="G471" s="4">
        <v>1</v>
      </c>
      <c r="H471" s="8">
        <v>2.08</v>
      </c>
      <c r="I471" s="4">
        <v>0</v>
      </c>
    </row>
    <row r="472" spans="1:9" x14ac:dyDescent="0.2">
      <c r="A472" s="2">
        <v>17</v>
      </c>
      <c r="B472" s="1" t="s">
        <v>70</v>
      </c>
      <c r="C472" s="4">
        <v>3</v>
      </c>
      <c r="D472" s="8">
        <v>1.44</v>
      </c>
      <c r="E472" s="4">
        <v>3</v>
      </c>
      <c r="F472" s="8">
        <v>1.89</v>
      </c>
      <c r="G472" s="4">
        <v>0</v>
      </c>
      <c r="H472" s="8">
        <v>0</v>
      </c>
      <c r="I472" s="4">
        <v>0</v>
      </c>
    </row>
    <row r="473" spans="1:9" x14ac:dyDescent="0.2">
      <c r="A473" s="2">
        <v>19</v>
      </c>
      <c r="B473" s="1" t="s">
        <v>84</v>
      </c>
      <c r="C473" s="4">
        <v>2</v>
      </c>
      <c r="D473" s="8">
        <v>0.96</v>
      </c>
      <c r="E473" s="4">
        <v>2</v>
      </c>
      <c r="F473" s="8">
        <v>1.26</v>
      </c>
      <c r="G473" s="4">
        <v>0</v>
      </c>
      <c r="H473" s="8">
        <v>0</v>
      </c>
      <c r="I473" s="4">
        <v>0</v>
      </c>
    </row>
    <row r="474" spans="1:9" x14ac:dyDescent="0.2">
      <c r="A474" s="2">
        <v>19</v>
      </c>
      <c r="B474" s="1" t="s">
        <v>76</v>
      </c>
      <c r="C474" s="4">
        <v>2</v>
      </c>
      <c r="D474" s="8">
        <v>0.96</v>
      </c>
      <c r="E474" s="4">
        <v>2</v>
      </c>
      <c r="F474" s="8">
        <v>1.26</v>
      </c>
      <c r="G474" s="4">
        <v>0</v>
      </c>
      <c r="H474" s="8">
        <v>0</v>
      </c>
      <c r="I474" s="4">
        <v>0</v>
      </c>
    </row>
    <row r="475" spans="1:9" x14ac:dyDescent="0.2">
      <c r="A475" s="2">
        <v>19</v>
      </c>
      <c r="B475" s="1" t="s">
        <v>82</v>
      </c>
      <c r="C475" s="4">
        <v>2</v>
      </c>
      <c r="D475" s="8">
        <v>0.96</v>
      </c>
      <c r="E475" s="4">
        <v>0</v>
      </c>
      <c r="F475" s="8">
        <v>0</v>
      </c>
      <c r="G475" s="4">
        <v>2</v>
      </c>
      <c r="H475" s="8">
        <v>4.17</v>
      </c>
      <c r="I475" s="4">
        <v>0</v>
      </c>
    </row>
    <row r="476" spans="1:9" x14ac:dyDescent="0.2">
      <c r="A476" s="2">
        <v>19</v>
      </c>
      <c r="B476" s="1" t="s">
        <v>101</v>
      </c>
      <c r="C476" s="4">
        <v>2</v>
      </c>
      <c r="D476" s="8">
        <v>0.96</v>
      </c>
      <c r="E476" s="4">
        <v>1</v>
      </c>
      <c r="F476" s="8">
        <v>0.63</v>
      </c>
      <c r="G476" s="4">
        <v>1</v>
      </c>
      <c r="H476" s="8">
        <v>2.08</v>
      </c>
      <c r="I476" s="4">
        <v>0</v>
      </c>
    </row>
    <row r="477" spans="1:9" x14ac:dyDescent="0.2">
      <c r="A477" s="2">
        <v>19</v>
      </c>
      <c r="B477" s="1" t="s">
        <v>96</v>
      </c>
      <c r="C477" s="4">
        <v>2</v>
      </c>
      <c r="D477" s="8">
        <v>0.96</v>
      </c>
      <c r="E477" s="4">
        <v>2</v>
      </c>
      <c r="F477" s="8">
        <v>1.26</v>
      </c>
      <c r="G477" s="4">
        <v>0</v>
      </c>
      <c r="H477" s="8">
        <v>0</v>
      </c>
      <c r="I477" s="4">
        <v>0</v>
      </c>
    </row>
    <row r="478" spans="1:9" x14ac:dyDescent="0.2">
      <c r="A478" s="1"/>
      <c r="C478" s="4"/>
      <c r="D478" s="8"/>
      <c r="E478" s="4"/>
      <c r="F478" s="8"/>
      <c r="G478" s="4"/>
      <c r="H478" s="8"/>
      <c r="I478" s="4"/>
    </row>
    <row r="479" spans="1:9" x14ac:dyDescent="0.2">
      <c r="A479" s="1" t="s">
        <v>20</v>
      </c>
      <c r="C479" s="4"/>
      <c r="D479" s="8"/>
      <c r="E479" s="4"/>
      <c r="F479" s="8"/>
      <c r="G479" s="4"/>
      <c r="H479" s="8"/>
      <c r="I479" s="4"/>
    </row>
    <row r="480" spans="1:9" x14ac:dyDescent="0.2">
      <c r="A480" s="2">
        <v>1</v>
      </c>
      <c r="B480" s="1" t="s">
        <v>77</v>
      </c>
      <c r="C480" s="4">
        <v>17</v>
      </c>
      <c r="D480" s="8">
        <v>12.78</v>
      </c>
      <c r="E480" s="4">
        <v>14</v>
      </c>
      <c r="F480" s="8">
        <v>17.95</v>
      </c>
      <c r="G480" s="4">
        <v>3</v>
      </c>
      <c r="H480" s="8">
        <v>6</v>
      </c>
      <c r="I480" s="4">
        <v>0</v>
      </c>
    </row>
    <row r="481" spans="1:9" x14ac:dyDescent="0.2">
      <c r="A481" s="2">
        <v>1</v>
      </c>
      <c r="B481" s="1" t="s">
        <v>78</v>
      </c>
      <c r="C481" s="4">
        <v>17</v>
      </c>
      <c r="D481" s="8">
        <v>12.78</v>
      </c>
      <c r="E481" s="4">
        <v>17</v>
      </c>
      <c r="F481" s="8">
        <v>21.79</v>
      </c>
      <c r="G481" s="4">
        <v>0</v>
      </c>
      <c r="H481" s="8">
        <v>0</v>
      </c>
      <c r="I481" s="4">
        <v>0</v>
      </c>
    </row>
    <row r="482" spans="1:9" x14ac:dyDescent="0.2">
      <c r="A482" s="2">
        <v>3</v>
      </c>
      <c r="B482" s="1" t="s">
        <v>74</v>
      </c>
      <c r="C482" s="4">
        <v>9</v>
      </c>
      <c r="D482" s="8">
        <v>6.77</v>
      </c>
      <c r="E482" s="4">
        <v>1</v>
      </c>
      <c r="F482" s="8">
        <v>1.28</v>
      </c>
      <c r="G482" s="4">
        <v>7</v>
      </c>
      <c r="H482" s="8">
        <v>14</v>
      </c>
      <c r="I482" s="4">
        <v>0</v>
      </c>
    </row>
    <row r="483" spans="1:9" x14ac:dyDescent="0.2">
      <c r="A483" s="2">
        <v>4</v>
      </c>
      <c r="B483" s="1" t="s">
        <v>65</v>
      </c>
      <c r="C483" s="4">
        <v>8</v>
      </c>
      <c r="D483" s="8">
        <v>6.02</v>
      </c>
      <c r="E483" s="4">
        <v>6</v>
      </c>
      <c r="F483" s="8">
        <v>7.69</v>
      </c>
      <c r="G483" s="4">
        <v>2</v>
      </c>
      <c r="H483" s="8">
        <v>4</v>
      </c>
      <c r="I483" s="4">
        <v>0</v>
      </c>
    </row>
    <row r="484" spans="1:9" x14ac:dyDescent="0.2">
      <c r="A484" s="2">
        <v>5</v>
      </c>
      <c r="B484" s="1" t="s">
        <v>64</v>
      </c>
      <c r="C484" s="4">
        <v>7</v>
      </c>
      <c r="D484" s="8">
        <v>5.26</v>
      </c>
      <c r="E484" s="4">
        <v>4</v>
      </c>
      <c r="F484" s="8">
        <v>5.13</v>
      </c>
      <c r="G484" s="4">
        <v>3</v>
      </c>
      <c r="H484" s="8">
        <v>6</v>
      </c>
      <c r="I484" s="4">
        <v>0</v>
      </c>
    </row>
    <row r="485" spans="1:9" x14ac:dyDescent="0.2">
      <c r="A485" s="2">
        <v>6</v>
      </c>
      <c r="B485" s="1" t="s">
        <v>72</v>
      </c>
      <c r="C485" s="4">
        <v>6</v>
      </c>
      <c r="D485" s="8">
        <v>4.51</v>
      </c>
      <c r="E485" s="4">
        <v>6</v>
      </c>
      <c r="F485" s="8">
        <v>7.69</v>
      </c>
      <c r="G485" s="4">
        <v>0</v>
      </c>
      <c r="H485" s="8">
        <v>0</v>
      </c>
      <c r="I485" s="4">
        <v>0</v>
      </c>
    </row>
    <row r="486" spans="1:9" x14ac:dyDescent="0.2">
      <c r="A486" s="2">
        <v>6</v>
      </c>
      <c r="B486" s="1" t="s">
        <v>73</v>
      </c>
      <c r="C486" s="4">
        <v>6</v>
      </c>
      <c r="D486" s="8">
        <v>4.51</v>
      </c>
      <c r="E486" s="4">
        <v>4</v>
      </c>
      <c r="F486" s="8">
        <v>5.13</v>
      </c>
      <c r="G486" s="4">
        <v>2</v>
      </c>
      <c r="H486" s="8">
        <v>4</v>
      </c>
      <c r="I486" s="4">
        <v>0</v>
      </c>
    </row>
    <row r="487" spans="1:9" x14ac:dyDescent="0.2">
      <c r="A487" s="2">
        <v>8</v>
      </c>
      <c r="B487" s="1" t="s">
        <v>66</v>
      </c>
      <c r="C487" s="4">
        <v>5</v>
      </c>
      <c r="D487" s="8">
        <v>3.76</v>
      </c>
      <c r="E487" s="4">
        <v>2</v>
      </c>
      <c r="F487" s="8">
        <v>2.56</v>
      </c>
      <c r="G487" s="4">
        <v>3</v>
      </c>
      <c r="H487" s="8">
        <v>6</v>
      </c>
      <c r="I487" s="4">
        <v>0</v>
      </c>
    </row>
    <row r="488" spans="1:9" x14ac:dyDescent="0.2">
      <c r="A488" s="2">
        <v>8</v>
      </c>
      <c r="B488" s="1" t="s">
        <v>71</v>
      </c>
      <c r="C488" s="4">
        <v>5</v>
      </c>
      <c r="D488" s="8">
        <v>3.76</v>
      </c>
      <c r="E488" s="4">
        <v>5</v>
      </c>
      <c r="F488" s="8">
        <v>6.41</v>
      </c>
      <c r="G488" s="4">
        <v>0</v>
      </c>
      <c r="H488" s="8">
        <v>0</v>
      </c>
      <c r="I488" s="4">
        <v>0</v>
      </c>
    </row>
    <row r="489" spans="1:9" x14ac:dyDescent="0.2">
      <c r="A489" s="2">
        <v>10</v>
      </c>
      <c r="B489" s="1" t="s">
        <v>90</v>
      </c>
      <c r="C489" s="4">
        <v>4</v>
      </c>
      <c r="D489" s="8">
        <v>3.01</v>
      </c>
      <c r="E489" s="4">
        <v>3</v>
      </c>
      <c r="F489" s="8">
        <v>3.85</v>
      </c>
      <c r="G489" s="4">
        <v>0</v>
      </c>
      <c r="H489" s="8">
        <v>0</v>
      </c>
      <c r="I489" s="4">
        <v>0</v>
      </c>
    </row>
    <row r="490" spans="1:9" x14ac:dyDescent="0.2">
      <c r="A490" s="2">
        <v>10</v>
      </c>
      <c r="B490" s="1" t="s">
        <v>80</v>
      </c>
      <c r="C490" s="4">
        <v>4</v>
      </c>
      <c r="D490" s="8">
        <v>3.01</v>
      </c>
      <c r="E490" s="4">
        <v>2</v>
      </c>
      <c r="F490" s="8">
        <v>2.56</v>
      </c>
      <c r="G490" s="4">
        <v>2</v>
      </c>
      <c r="H490" s="8">
        <v>4</v>
      </c>
      <c r="I490" s="4">
        <v>0</v>
      </c>
    </row>
    <row r="491" spans="1:9" x14ac:dyDescent="0.2">
      <c r="A491" s="2">
        <v>12</v>
      </c>
      <c r="B491" s="1" t="s">
        <v>88</v>
      </c>
      <c r="C491" s="4">
        <v>3</v>
      </c>
      <c r="D491" s="8">
        <v>2.2599999999999998</v>
      </c>
      <c r="E491" s="4">
        <v>1</v>
      </c>
      <c r="F491" s="8">
        <v>1.28</v>
      </c>
      <c r="G491" s="4">
        <v>1</v>
      </c>
      <c r="H491" s="8">
        <v>2</v>
      </c>
      <c r="I491" s="4">
        <v>1</v>
      </c>
    </row>
    <row r="492" spans="1:9" x14ac:dyDescent="0.2">
      <c r="A492" s="2">
        <v>12</v>
      </c>
      <c r="B492" s="1" t="s">
        <v>93</v>
      </c>
      <c r="C492" s="4">
        <v>3</v>
      </c>
      <c r="D492" s="8">
        <v>2.2599999999999998</v>
      </c>
      <c r="E492" s="4">
        <v>1</v>
      </c>
      <c r="F492" s="8">
        <v>1.28</v>
      </c>
      <c r="G492" s="4">
        <v>2</v>
      </c>
      <c r="H492" s="8">
        <v>4</v>
      </c>
      <c r="I492" s="4">
        <v>0</v>
      </c>
    </row>
    <row r="493" spans="1:9" x14ac:dyDescent="0.2">
      <c r="A493" s="2">
        <v>12</v>
      </c>
      <c r="B493" s="1" t="s">
        <v>105</v>
      </c>
      <c r="C493" s="4">
        <v>3</v>
      </c>
      <c r="D493" s="8">
        <v>2.2599999999999998</v>
      </c>
      <c r="E493" s="4">
        <v>0</v>
      </c>
      <c r="F493" s="8">
        <v>0</v>
      </c>
      <c r="G493" s="4">
        <v>3</v>
      </c>
      <c r="H493" s="8">
        <v>6</v>
      </c>
      <c r="I493" s="4">
        <v>0</v>
      </c>
    </row>
    <row r="494" spans="1:9" x14ac:dyDescent="0.2">
      <c r="A494" s="2">
        <v>12</v>
      </c>
      <c r="B494" s="1" t="s">
        <v>94</v>
      </c>
      <c r="C494" s="4">
        <v>3</v>
      </c>
      <c r="D494" s="8">
        <v>2.2599999999999998</v>
      </c>
      <c r="E494" s="4">
        <v>1</v>
      </c>
      <c r="F494" s="8">
        <v>1.28</v>
      </c>
      <c r="G494" s="4">
        <v>2</v>
      </c>
      <c r="H494" s="8">
        <v>4</v>
      </c>
      <c r="I494" s="4">
        <v>0</v>
      </c>
    </row>
    <row r="495" spans="1:9" x14ac:dyDescent="0.2">
      <c r="A495" s="2">
        <v>12</v>
      </c>
      <c r="B495" s="1" t="s">
        <v>82</v>
      </c>
      <c r="C495" s="4">
        <v>3</v>
      </c>
      <c r="D495" s="8">
        <v>2.2599999999999998</v>
      </c>
      <c r="E495" s="4">
        <v>0</v>
      </c>
      <c r="F495" s="8">
        <v>0</v>
      </c>
      <c r="G495" s="4">
        <v>3</v>
      </c>
      <c r="H495" s="8">
        <v>6</v>
      </c>
      <c r="I495" s="4">
        <v>0</v>
      </c>
    </row>
    <row r="496" spans="1:9" x14ac:dyDescent="0.2">
      <c r="A496" s="2">
        <v>17</v>
      </c>
      <c r="B496" s="1" t="s">
        <v>112</v>
      </c>
      <c r="C496" s="4">
        <v>2</v>
      </c>
      <c r="D496" s="8">
        <v>1.5</v>
      </c>
      <c r="E496" s="4">
        <v>0</v>
      </c>
      <c r="F496" s="8">
        <v>0</v>
      </c>
      <c r="G496" s="4">
        <v>2</v>
      </c>
      <c r="H496" s="8">
        <v>4</v>
      </c>
      <c r="I496" s="4">
        <v>0</v>
      </c>
    </row>
    <row r="497" spans="1:9" x14ac:dyDescent="0.2">
      <c r="A497" s="2">
        <v>17</v>
      </c>
      <c r="B497" s="1" t="s">
        <v>102</v>
      </c>
      <c r="C497" s="4">
        <v>2</v>
      </c>
      <c r="D497" s="8">
        <v>1.5</v>
      </c>
      <c r="E497" s="4">
        <v>0</v>
      </c>
      <c r="F497" s="8">
        <v>0</v>
      </c>
      <c r="G497" s="4">
        <v>2</v>
      </c>
      <c r="H497" s="8">
        <v>4</v>
      </c>
      <c r="I497" s="4">
        <v>0</v>
      </c>
    </row>
    <row r="498" spans="1:9" x14ac:dyDescent="0.2">
      <c r="A498" s="2">
        <v>17</v>
      </c>
      <c r="B498" s="1" t="s">
        <v>113</v>
      </c>
      <c r="C498" s="4">
        <v>2</v>
      </c>
      <c r="D498" s="8">
        <v>1.5</v>
      </c>
      <c r="E498" s="4">
        <v>0</v>
      </c>
      <c r="F498" s="8">
        <v>0</v>
      </c>
      <c r="G498" s="4">
        <v>2</v>
      </c>
      <c r="H498" s="8">
        <v>4</v>
      </c>
      <c r="I498" s="4">
        <v>0</v>
      </c>
    </row>
    <row r="499" spans="1:9" x14ac:dyDescent="0.2">
      <c r="A499" s="2">
        <v>17</v>
      </c>
      <c r="B499" s="1" t="s">
        <v>68</v>
      </c>
      <c r="C499" s="4">
        <v>2</v>
      </c>
      <c r="D499" s="8">
        <v>1.5</v>
      </c>
      <c r="E499" s="4">
        <v>1</v>
      </c>
      <c r="F499" s="8">
        <v>1.28</v>
      </c>
      <c r="G499" s="4">
        <v>1</v>
      </c>
      <c r="H499" s="8">
        <v>2</v>
      </c>
      <c r="I499" s="4">
        <v>0</v>
      </c>
    </row>
    <row r="500" spans="1:9" x14ac:dyDescent="0.2">
      <c r="A500" s="2">
        <v>17</v>
      </c>
      <c r="B500" s="1" t="s">
        <v>76</v>
      </c>
      <c r="C500" s="4">
        <v>2</v>
      </c>
      <c r="D500" s="8">
        <v>1.5</v>
      </c>
      <c r="E500" s="4">
        <v>2</v>
      </c>
      <c r="F500" s="8">
        <v>2.56</v>
      </c>
      <c r="G500" s="4">
        <v>0</v>
      </c>
      <c r="H500" s="8">
        <v>0</v>
      </c>
      <c r="I500" s="4">
        <v>0</v>
      </c>
    </row>
    <row r="501" spans="1:9" x14ac:dyDescent="0.2">
      <c r="A501" s="2">
        <v>17</v>
      </c>
      <c r="B501" s="1" t="s">
        <v>81</v>
      </c>
      <c r="C501" s="4">
        <v>2</v>
      </c>
      <c r="D501" s="8">
        <v>1.5</v>
      </c>
      <c r="E501" s="4">
        <v>2</v>
      </c>
      <c r="F501" s="8">
        <v>2.56</v>
      </c>
      <c r="G501" s="4">
        <v>0</v>
      </c>
      <c r="H501" s="8">
        <v>0</v>
      </c>
      <c r="I501" s="4">
        <v>0</v>
      </c>
    </row>
    <row r="502" spans="1:9" x14ac:dyDescent="0.2">
      <c r="A502" s="2">
        <v>17</v>
      </c>
      <c r="B502" s="1" t="s">
        <v>101</v>
      </c>
      <c r="C502" s="4">
        <v>2</v>
      </c>
      <c r="D502" s="8">
        <v>1.5</v>
      </c>
      <c r="E502" s="4">
        <v>1</v>
      </c>
      <c r="F502" s="8">
        <v>1.28</v>
      </c>
      <c r="G502" s="4">
        <v>1</v>
      </c>
      <c r="H502" s="8">
        <v>2</v>
      </c>
      <c r="I502" s="4">
        <v>0</v>
      </c>
    </row>
    <row r="503" spans="1:9" x14ac:dyDescent="0.2">
      <c r="A503" s="2">
        <v>17</v>
      </c>
      <c r="B503" s="1" t="s">
        <v>83</v>
      </c>
      <c r="C503" s="4">
        <v>2</v>
      </c>
      <c r="D503" s="8">
        <v>1.5</v>
      </c>
      <c r="E503" s="4">
        <v>2</v>
      </c>
      <c r="F503" s="8">
        <v>2.56</v>
      </c>
      <c r="G503" s="4">
        <v>0</v>
      </c>
      <c r="H503" s="8">
        <v>0</v>
      </c>
      <c r="I503" s="4">
        <v>0</v>
      </c>
    </row>
    <row r="504" spans="1:9" x14ac:dyDescent="0.2">
      <c r="A504" s="1"/>
      <c r="C504" s="4"/>
      <c r="D504" s="8"/>
      <c r="E504" s="4"/>
      <c r="F504" s="8"/>
      <c r="G504" s="4"/>
      <c r="H504" s="8"/>
      <c r="I504" s="4"/>
    </row>
    <row r="505" spans="1:9" x14ac:dyDescent="0.2">
      <c r="A505" s="1" t="s">
        <v>21</v>
      </c>
      <c r="C505" s="4"/>
      <c r="D505" s="8"/>
      <c r="E505" s="4"/>
      <c r="F505" s="8"/>
      <c r="G505" s="4"/>
      <c r="H505" s="8"/>
      <c r="I505" s="4"/>
    </row>
    <row r="506" spans="1:9" x14ac:dyDescent="0.2">
      <c r="A506" s="2">
        <v>1</v>
      </c>
      <c r="B506" s="1" t="s">
        <v>78</v>
      </c>
      <c r="C506" s="4">
        <v>55</v>
      </c>
      <c r="D506" s="8">
        <v>16.52</v>
      </c>
      <c r="E506" s="4">
        <v>52</v>
      </c>
      <c r="F506" s="8">
        <v>20.88</v>
      </c>
      <c r="G506" s="4">
        <v>3</v>
      </c>
      <c r="H506" s="8">
        <v>3.61</v>
      </c>
      <c r="I506" s="4">
        <v>0</v>
      </c>
    </row>
    <row r="507" spans="1:9" x14ac:dyDescent="0.2">
      <c r="A507" s="2">
        <v>2</v>
      </c>
      <c r="B507" s="1" t="s">
        <v>77</v>
      </c>
      <c r="C507" s="4">
        <v>41</v>
      </c>
      <c r="D507" s="8">
        <v>12.31</v>
      </c>
      <c r="E507" s="4">
        <v>39</v>
      </c>
      <c r="F507" s="8">
        <v>15.66</v>
      </c>
      <c r="G507" s="4">
        <v>2</v>
      </c>
      <c r="H507" s="8">
        <v>2.41</v>
      </c>
      <c r="I507" s="4">
        <v>0</v>
      </c>
    </row>
    <row r="508" spans="1:9" x14ac:dyDescent="0.2">
      <c r="A508" s="2">
        <v>3</v>
      </c>
      <c r="B508" s="1" t="s">
        <v>73</v>
      </c>
      <c r="C508" s="4">
        <v>32</v>
      </c>
      <c r="D508" s="8">
        <v>9.61</v>
      </c>
      <c r="E508" s="4">
        <v>19</v>
      </c>
      <c r="F508" s="8">
        <v>7.63</v>
      </c>
      <c r="G508" s="4">
        <v>13</v>
      </c>
      <c r="H508" s="8">
        <v>15.66</v>
      </c>
      <c r="I508" s="4">
        <v>0</v>
      </c>
    </row>
    <row r="509" spans="1:9" x14ac:dyDescent="0.2">
      <c r="A509" s="2">
        <v>4</v>
      </c>
      <c r="B509" s="1" t="s">
        <v>71</v>
      </c>
      <c r="C509" s="4">
        <v>25</v>
      </c>
      <c r="D509" s="8">
        <v>7.51</v>
      </c>
      <c r="E509" s="4">
        <v>22</v>
      </c>
      <c r="F509" s="8">
        <v>8.84</v>
      </c>
      <c r="G509" s="4">
        <v>3</v>
      </c>
      <c r="H509" s="8">
        <v>3.61</v>
      </c>
      <c r="I509" s="4">
        <v>0</v>
      </c>
    </row>
    <row r="510" spans="1:9" x14ac:dyDescent="0.2">
      <c r="A510" s="2">
        <v>5</v>
      </c>
      <c r="B510" s="1" t="s">
        <v>64</v>
      </c>
      <c r="C510" s="4">
        <v>19</v>
      </c>
      <c r="D510" s="8">
        <v>5.71</v>
      </c>
      <c r="E510" s="4">
        <v>9</v>
      </c>
      <c r="F510" s="8">
        <v>3.61</v>
      </c>
      <c r="G510" s="4">
        <v>10</v>
      </c>
      <c r="H510" s="8">
        <v>12.05</v>
      </c>
      <c r="I510" s="4">
        <v>0</v>
      </c>
    </row>
    <row r="511" spans="1:9" x14ac:dyDescent="0.2">
      <c r="A511" s="2">
        <v>5</v>
      </c>
      <c r="B511" s="1" t="s">
        <v>65</v>
      </c>
      <c r="C511" s="4">
        <v>19</v>
      </c>
      <c r="D511" s="8">
        <v>5.71</v>
      </c>
      <c r="E511" s="4">
        <v>10</v>
      </c>
      <c r="F511" s="8">
        <v>4.0199999999999996</v>
      </c>
      <c r="G511" s="4">
        <v>9</v>
      </c>
      <c r="H511" s="8">
        <v>10.84</v>
      </c>
      <c r="I511" s="4">
        <v>0</v>
      </c>
    </row>
    <row r="512" spans="1:9" x14ac:dyDescent="0.2">
      <c r="A512" s="2">
        <v>7</v>
      </c>
      <c r="B512" s="1" t="s">
        <v>74</v>
      </c>
      <c r="C512" s="4">
        <v>17</v>
      </c>
      <c r="D512" s="8">
        <v>5.1100000000000003</v>
      </c>
      <c r="E512" s="4">
        <v>15</v>
      </c>
      <c r="F512" s="8">
        <v>6.02</v>
      </c>
      <c r="G512" s="4">
        <v>2</v>
      </c>
      <c r="H512" s="8">
        <v>2.41</v>
      </c>
      <c r="I512" s="4">
        <v>0</v>
      </c>
    </row>
    <row r="513" spans="1:9" x14ac:dyDescent="0.2">
      <c r="A513" s="2">
        <v>8</v>
      </c>
      <c r="B513" s="1" t="s">
        <v>83</v>
      </c>
      <c r="C513" s="4">
        <v>12</v>
      </c>
      <c r="D513" s="8">
        <v>3.6</v>
      </c>
      <c r="E513" s="4">
        <v>12</v>
      </c>
      <c r="F513" s="8">
        <v>4.82</v>
      </c>
      <c r="G513" s="4">
        <v>0</v>
      </c>
      <c r="H513" s="8">
        <v>0</v>
      </c>
      <c r="I513" s="4">
        <v>0</v>
      </c>
    </row>
    <row r="514" spans="1:9" x14ac:dyDescent="0.2">
      <c r="A514" s="2">
        <v>9</v>
      </c>
      <c r="B514" s="1" t="s">
        <v>70</v>
      </c>
      <c r="C514" s="4">
        <v>11</v>
      </c>
      <c r="D514" s="8">
        <v>3.3</v>
      </c>
      <c r="E514" s="4">
        <v>7</v>
      </c>
      <c r="F514" s="8">
        <v>2.81</v>
      </c>
      <c r="G514" s="4">
        <v>4</v>
      </c>
      <c r="H514" s="8">
        <v>4.82</v>
      </c>
      <c r="I514" s="4">
        <v>0</v>
      </c>
    </row>
    <row r="515" spans="1:9" x14ac:dyDescent="0.2">
      <c r="A515" s="2">
        <v>9</v>
      </c>
      <c r="B515" s="1" t="s">
        <v>72</v>
      </c>
      <c r="C515" s="4">
        <v>11</v>
      </c>
      <c r="D515" s="8">
        <v>3.3</v>
      </c>
      <c r="E515" s="4">
        <v>11</v>
      </c>
      <c r="F515" s="8">
        <v>4.42</v>
      </c>
      <c r="G515" s="4">
        <v>0</v>
      </c>
      <c r="H515" s="8">
        <v>0</v>
      </c>
      <c r="I515" s="4">
        <v>0</v>
      </c>
    </row>
    <row r="516" spans="1:9" x14ac:dyDescent="0.2">
      <c r="A516" s="2">
        <v>11</v>
      </c>
      <c r="B516" s="1" t="s">
        <v>81</v>
      </c>
      <c r="C516" s="4">
        <v>10</v>
      </c>
      <c r="D516" s="8">
        <v>3</v>
      </c>
      <c r="E516" s="4">
        <v>10</v>
      </c>
      <c r="F516" s="8">
        <v>4.0199999999999996</v>
      </c>
      <c r="G516" s="4">
        <v>0</v>
      </c>
      <c r="H516" s="8">
        <v>0</v>
      </c>
      <c r="I516" s="4">
        <v>0</v>
      </c>
    </row>
    <row r="517" spans="1:9" x14ac:dyDescent="0.2">
      <c r="A517" s="2">
        <v>12</v>
      </c>
      <c r="B517" s="1" t="s">
        <v>66</v>
      </c>
      <c r="C517" s="4">
        <v>9</v>
      </c>
      <c r="D517" s="8">
        <v>2.7</v>
      </c>
      <c r="E517" s="4">
        <v>6</v>
      </c>
      <c r="F517" s="8">
        <v>2.41</v>
      </c>
      <c r="G517" s="4">
        <v>3</v>
      </c>
      <c r="H517" s="8">
        <v>3.61</v>
      </c>
      <c r="I517" s="4">
        <v>0</v>
      </c>
    </row>
    <row r="518" spans="1:9" x14ac:dyDescent="0.2">
      <c r="A518" s="2">
        <v>12</v>
      </c>
      <c r="B518" s="1" t="s">
        <v>67</v>
      </c>
      <c r="C518" s="4">
        <v>9</v>
      </c>
      <c r="D518" s="8">
        <v>2.7</v>
      </c>
      <c r="E518" s="4">
        <v>3</v>
      </c>
      <c r="F518" s="8">
        <v>1.2</v>
      </c>
      <c r="G518" s="4">
        <v>6</v>
      </c>
      <c r="H518" s="8">
        <v>7.23</v>
      </c>
      <c r="I518" s="4">
        <v>0</v>
      </c>
    </row>
    <row r="519" spans="1:9" x14ac:dyDescent="0.2">
      <c r="A519" s="2">
        <v>14</v>
      </c>
      <c r="B519" s="1" t="s">
        <v>80</v>
      </c>
      <c r="C519" s="4">
        <v>7</v>
      </c>
      <c r="D519" s="8">
        <v>2.1</v>
      </c>
      <c r="E519" s="4">
        <v>5</v>
      </c>
      <c r="F519" s="8">
        <v>2.0099999999999998</v>
      </c>
      <c r="G519" s="4">
        <v>1</v>
      </c>
      <c r="H519" s="8">
        <v>1.2</v>
      </c>
      <c r="I519" s="4">
        <v>0</v>
      </c>
    </row>
    <row r="520" spans="1:9" x14ac:dyDescent="0.2">
      <c r="A520" s="2">
        <v>15</v>
      </c>
      <c r="B520" s="1" t="s">
        <v>95</v>
      </c>
      <c r="C520" s="4">
        <v>5</v>
      </c>
      <c r="D520" s="8">
        <v>1.5</v>
      </c>
      <c r="E520" s="4">
        <v>4</v>
      </c>
      <c r="F520" s="8">
        <v>1.61</v>
      </c>
      <c r="G520" s="4">
        <v>1</v>
      </c>
      <c r="H520" s="8">
        <v>1.2</v>
      </c>
      <c r="I520" s="4">
        <v>0</v>
      </c>
    </row>
    <row r="521" spans="1:9" x14ac:dyDescent="0.2">
      <c r="A521" s="2">
        <v>16</v>
      </c>
      <c r="B521" s="1" t="s">
        <v>68</v>
      </c>
      <c r="C521" s="4">
        <v>4</v>
      </c>
      <c r="D521" s="8">
        <v>1.2</v>
      </c>
      <c r="E521" s="4">
        <v>1</v>
      </c>
      <c r="F521" s="8">
        <v>0.4</v>
      </c>
      <c r="G521" s="4">
        <v>3</v>
      </c>
      <c r="H521" s="8">
        <v>3.61</v>
      </c>
      <c r="I521" s="4">
        <v>0</v>
      </c>
    </row>
    <row r="522" spans="1:9" x14ac:dyDescent="0.2">
      <c r="A522" s="2">
        <v>17</v>
      </c>
      <c r="B522" s="1" t="s">
        <v>88</v>
      </c>
      <c r="C522" s="4">
        <v>3</v>
      </c>
      <c r="D522" s="8">
        <v>0.9</v>
      </c>
      <c r="E522" s="4">
        <v>2</v>
      </c>
      <c r="F522" s="8">
        <v>0.8</v>
      </c>
      <c r="G522" s="4">
        <v>1</v>
      </c>
      <c r="H522" s="8">
        <v>1.2</v>
      </c>
      <c r="I522" s="4">
        <v>0</v>
      </c>
    </row>
    <row r="523" spans="1:9" x14ac:dyDescent="0.2">
      <c r="A523" s="2">
        <v>17</v>
      </c>
      <c r="B523" s="1" t="s">
        <v>108</v>
      </c>
      <c r="C523" s="4">
        <v>3</v>
      </c>
      <c r="D523" s="8">
        <v>0.9</v>
      </c>
      <c r="E523" s="4">
        <v>2</v>
      </c>
      <c r="F523" s="8">
        <v>0.8</v>
      </c>
      <c r="G523" s="4">
        <v>1</v>
      </c>
      <c r="H523" s="8">
        <v>1.2</v>
      </c>
      <c r="I523" s="4">
        <v>0</v>
      </c>
    </row>
    <row r="524" spans="1:9" x14ac:dyDescent="0.2">
      <c r="A524" s="2">
        <v>17</v>
      </c>
      <c r="B524" s="1" t="s">
        <v>104</v>
      </c>
      <c r="C524" s="4">
        <v>3</v>
      </c>
      <c r="D524" s="8">
        <v>0.9</v>
      </c>
      <c r="E524" s="4">
        <v>2</v>
      </c>
      <c r="F524" s="8">
        <v>0.8</v>
      </c>
      <c r="G524" s="4">
        <v>1</v>
      </c>
      <c r="H524" s="8">
        <v>1.2</v>
      </c>
      <c r="I524" s="4">
        <v>0</v>
      </c>
    </row>
    <row r="525" spans="1:9" x14ac:dyDescent="0.2">
      <c r="A525" s="2">
        <v>17</v>
      </c>
      <c r="B525" s="1" t="s">
        <v>100</v>
      </c>
      <c r="C525" s="4">
        <v>3</v>
      </c>
      <c r="D525" s="8">
        <v>0.9</v>
      </c>
      <c r="E525" s="4">
        <v>0</v>
      </c>
      <c r="F525" s="8">
        <v>0</v>
      </c>
      <c r="G525" s="4">
        <v>3</v>
      </c>
      <c r="H525" s="8">
        <v>3.61</v>
      </c>
      <c r="I525" s="4">
        <v>0</v>
      </c>
    </row>
    <row r="526" spans="1:9" x14ac:dyDescent="0.2">
      <c r="A526" s="2">
        <v>17</v>
      </c>
      <c r="B526" s="1" t="s">
        <v>75</v>
      </c>
      <c r="C526" s="4">
        <v>3</v>
      </c>
      <c r="D526" s="8">
        <v>0.9</v>
      </c>
      <c r="E526" s="4">
        <v>3</v>
      </c>
      <c r="F526" s="8">
        <v>1.2</v>
      </c>
      <c r="G526" s="4">
        <v>0</v>
      </c>
      <c r="H526" s="8">
        <v>0</v>
      </c>
      <c r="I526" s="4">
        <v>0</v>
      </c>
    </row>
    <row r="527" spans="1:9" x14ac:dyDescent="0.2">
      <c r="A527" s="2">
        <v>17</v>
      </c>
      <c r="B527" s="1" t="s">
        <v>82</v>
      </c>
      <c r="C527" s="4">
        <v>3</v>
      </c>
      <c r="D527" s="8">
        <v>0.9</v>
      </c>
      <c r="E527" s="4">
        <v>0</v>
      </c>
      <c r="F527" s="8">
        <v>0</v>
      </c>
      <c r="G527" s="4">
        <v>3</v>
      </c>
      <c r="H527" s="8">
        <v>3.61</v>
      </c>
      <c r="I527" s="4">
        <v>0</v>
      </c>
    </row>
    <row r="528" spans="1:9" x14ac:dyDescent="0.2">
      <c r="A528" s="1"/>
      <c r="C528" s="4"/>
      <c r="D528" s="8"/>
      <c r="E528" s="4"/>
      <c r="F528" s="8"/>
      <c r="G528" s="4"/>
      <c r="H528" s="8"/>
      <c r="I528" s="4"/>
    </row>
    <row r="529" spans="1:9" x14ac:dyDescent="0.2">
      <c r="A529" s="1" t="s">
        <v>22</v>
      </c>
      <c r="C529" s="4"/>
      <c r="D529" s="8"/>
      <c r="E529" s="4"/>
      <c r="F529" s="8"/>
      <c r="G529" s="4"/>
      <c r="H529" s="8"/>
      <c r="I529" s="4"/>
    </row>
    <row r="530" spans="1:9" x14ac:dyDescent="0.2">
      <c r="A530" s="2">
        <v>1</v>
      </c>
      <c r="B530" s="1" t="s">
        <v>78</v>
      </c>
      <c r="C530" s="4">
        <v>43</v>
      </c>
      <c r="D530" s="8">
        <v>16.8</v>
      </c>
      <c r="E530" s="4">
        <v>40</v>
      </c>
      <c r="F530" s="8">
        <v>20</v>
      </c>
      <c r="G530" s="4">
        <v>3</v>
      </c>
      <c r="H530" s="8">
        <v>5.56</v>
      </c>
      <c r="I530" s="4">
        <v>0</v>
      </c>
    </row>
    <row r="531" spans="1:9" x14ac:dyDescent="0.2">
      <c r="A531" s="2">
        <v>2</v>
      </c>
      <c r="B531" s="1" t="s">
        <v>77</v>
      </c>
      <c r="C531" s="4">
        <v>27</v>
      </c>
      <c r="D531" s="8">
        <v>10.55</v>
      </c>
      <c r="E531" s="4">
        <v>25</v>
      </c>
      <c r="F531" s="8">
        <v>12.5</v>
      </c>
      <c r="G531" s="4">
        <v>2</v>
      </c>
      <c r="H531" s="8">
        <v>3.7</v>
      </c>
      <c r="I531" s="4">
        <v>0</v>
      </c>
    </row>
    <row r="532" spans="1:9" x14ac:dyDescent="0.2">
      <c r="A532" s="2">
        <v>3</v>
      </c>
      <c r="B532" s="1" t="s">
        <v>64</v>
      </c>
      <c r="C532" s="4">
        <v>21</v>
      </c>
      <c r="D532" s="8">
        <v>8.1999999999999993</v>
      </c>
      <c r="E532" s="4">
        <v>14</v>
      </c>
      <c r="F532" s="8">
        <v>7</v>
      </c>
      <c r="G532" s="4">
        <v>7</v>
      </c>
      <c r="H532" s="8">
        <v>12.96</v>
      </c>
      <c r="I532" s="4">
        <v>0</v>
      </c>
    </row>
    <row r="533" spans="1:9" x14ac:dyDescent="0.2">
      <c r="A533" s="2">
        <v>4</v>
      </c>
      <c r="B533" s="1" t="s">
        <v>65</v>
      </c>
      <c r="C533" s="4">
        <v>20</v>
      </c>
      <c r="D533" s="8">
        <v>7.81</v>
      </c>
      <c r="E533" s="4">
        <v>17</v>
      </c>
      <c r="F533" s="8">
        <v>8.5</v>
      </c>
      <c r="G533" s="4">
        <v>3</v>
      </c>
      <c r="H533" s="8">
        <v>5.56</v>
      </c>
      <c r="I533" s="4">
        <v>0</v>
      </c>
    </row>
    <row r="534" spans="1:9" x14ac:dyDescent="0.2">
      <c r="A534" s="2">
        <v>4</v>
      </c>
      <c r="B534" s="1" t="s">
        <v>73</v>
      </c>
      <c r="C534" s="4">
        <v>20</v>
      </c>
      <c r="D534" s="8">
        <v>7.81</v>
      </c>
      <c r="E534" s="4">
        <v>16</v>
      </c>
      <c r="F534" s="8">
        <v>8</v>
      </c>
      <c r="G534" s="4">
        <v>4</v>
      </c>
      <c r="H534" s="8">
        <v>7.41</v>
      </c>
      <c r="I534" s="4">
        <v>0</v>
      </c>
    </row>
    <row r="535" spans="1:9" x14ac:dyDescent="0.2">
      <c r="A535" s="2">
        <v>6</v>
      </c>
      <c r="B535" s="1" t="s">
        <v>71</v>
      </c>
      <c r="C535" s="4">
        <v>19</v>
      </c>
      <c r="D535" s="8">
        <v>7.42</v>
      </c>
      <c r="E535" s="4">
        <v>17</v>
      </c>
      <c r="F535" s="8">
        <v>8.5</v>
      </c>
      <c r="G535" s="4">
        <v>2</v>
      </c>
      <c r="H535" s="8">
        <v>3.7</v>
      </c>
      <c r="I535" s="4">
        <v>0</v>
      </c>
    </row>
    <row r="536" spans="1:9" x14ac:dyDescent="0.2">
      <c r="A536" s="2">
        <v>7</v>
      </c>
      <c r="B536" s="1" t="s">
        <v>66</v>
      </c>
      <c r="C536" s="4">
        <v>13</v>
      </c>
      <c r="D536" s="8">
        <v>5.08</v>
      </c>
      <c r="E536" s="4">
        <v>8</v>
      </c>
      <c r="F536" s="8">
        <v>4</v>
      </c>
      <c r="G536" s="4">
        <v>5</v>
      </c>
      <c r="H536" s="8">
        <v>9.26</v>
      </c>
      <c r="I536" s="4">
        <v>0</v>
      </c>
    </row>
    <row r="537" spans="1:9" x14ac:dyDescent="0.2">
      <c r="A537" s="2">
        <v>8</v>
      </c>
      <c r="B537" s="1" t="s">
        <v>72</v>
      </c>
      <c r="C537" s="4">
        <v>9</v>
      </c>
      <c r="D537" s="8">
        <v>3.52</v>
      </c>
      <c r="E537" s="4">
        <v>8</v>
      </c>
      <c r="F537" s="8">
        <v>4</v>
      </c>
      <c r="G537" s="4">
        <v>1</v>
      </c>
      <c r="H537" s="8">
        <v>1.85</v>
      </c>
      <c r="I537" s="4">
        <v>0</v>
      </c>
    </row>
    <row r="538" spans="1:9" x14ac:dyDescent="0.2">
      <c r="A538" s="2">
        <v>8</v>
      </c>
      <c r="B538" s="1" t="s">
        <v>74</v>
      </c>
      <c r="C538" s="4">
        <v>9</v>
      </c>
      <c r="D538" s="8">
        <v>3.52</v>
      </c>
      <c r="E538" s="4">
        <v>7</v>
      </c>
      <c r="F538" s="8">
        <v>3.5</v>
      </c>
      <c r="G538" s="4">
        <v>2</v>
      </c>
      <c r="H538" s="8">
        <v>3.7</v>
      </c>
      <c r="I538" s="4">
        <v>0</v>
      </c>
    </row>
    <row r="539" spans="1:9" x14ac:dyDescent="0.2">
      <c r="A539" s="2">
        <v>8</v>
      </c>
      <c r="B539" s="1" t="s">
        <v>83</v>
      </c>
      <c r="C539" s="4">
        <v>9</v>
      </c>
      <c r="D539" s="8">
        <v>3.52</v>
      </c>
      <c r="E539" s="4">
        <v>8</v>
      </c>
      <c r="F539" s="8">
        <v>4</v>
      </c>
      <c r="G539" s="4">
        <v>1</v>
      </c>
      <c r="H539" s="8">
        <v>1.85</v>
      </c>
      <c r="I539" s="4">
        <v>0</v>
      </c>
    </row>
    <row r="540" spans="1:9" x14ac:dyDescent="0.2">
      <c r="A540" s="2">
        <v>11</v>
      </c>
      <c r="B540" s="1" t="s">
        <v>80</v>
      </c>
      <c r="C540" s="4">
        <v>7</v>
      </c>
      <c r="D540" s="8">
        <v>2.73</v>
      </c>
      <c r="E540" s="4">
        <v>6</v>
      </c>
      <c r="F540" s="8">
        <v>3</v>
      </c>
      <c r="G540" s="4">
        <v>0</v>
      </c>
      <c r="H540" s="8">
        <v>0</v>
      </c>
      <c r="I540" s="4">
        <v>0</v>
      </c>
    </row>
    <row r="541" spans="1:9" x14ac:dyDescent="0.2">
      <c r="A541" s="2">
        <v>12</v>
      </c>
      <c r="B541" s="1" t="s">
        <v>76</v>
      </c>
      <c r="C541" s="4">
        <v>6</v>
      </c>
      <c r="D541" s="8">
        <v>2.34</v>
      </c>
      <c r="E541" s="4">
        <v>5</v>
      </c>
      <c r="F541" s="8">
        <v>2.5</v>
      </c>
      <c r="G541" s="4">
        <v>1</v>
      </c>
      <c r="H541" s="8">
        <v>1.85</v>
      </c>
      <c r="I541" s="4">
        <v>0</v>
      </c>
    </row>
    <row r="542" spans="1:9" x14ac:dyDescent="0.2">
      <c r="A542" s="2">
        <v>13</v>
      </c>
      <c r="B542" s="1" t="s">
        <v>70</v>
      </c>
      <c r="C542" s="4">
        <v>5</v>
      </c>
      <c r="D542" s="8">
        <v>1.95</v>
      </c>
      <c r="E542" s="4">
        <v>4</v>
      </c>
      <c r="F542" s="8">
        <v>2</v>
      </c>
      <c r="G542" s="4">
        <v>1</v>
      </c>
      <c r="H542" s="8">
        <v>1.85</v>
      </c>
      <c r="I542" s="4">
        <v>0</v>
      </c>
    </row>
    <row r="543" spans="1:9" x14ac:dyDescent="0.2">
      <c r="A543" s="2">
        <v>13</v>
      </c>
      <c r="B543" s="1" t="s">
        <v>81</v>
      </c>
      <c r="C543" s="4">
        <v>5</v>
      </c>
      <c r="D543" s="8">
        <v>1.95</v>
      </c>
      <c r="E543" s="4">
        <v>3</v>
      </c>
      <c r="F543" s="8">
        <v>1.5</v>
      </c>
      <c r="G543" s="4">
        <v>2</v>
      </c>
      <c r="H543" s="8">
        <v>3.7</v>
      </c>
      <c r="I543" s="4">
        <v>0</v>
      </c>
    </row>
    <row r="544" spans="1:9" x14ac:dyDescent="0.2">
      <c r="A544" s="2">
        <v>15</v>
      </c>
      <c r="B544" s="1" t="s">
        <v>79</v>
      </c>
      <c r="C544" s="4">
        <v>4</v>
      </c>
      <c r="D544" s="8">
        <v>1.56</v>
      </c>
      <c r="E544" s="4">
        <v>2</v>
      </c>
      <c r="F544" s="8">
        <v>1</v>
      </c>
      <c r="G544" s="4">
        <v>2</v>
      </c>
      <c r="H544" s="8">
        <v>3.7</v>
      </c>
      <c r="I544" s="4">
        <v>0</v>
      </c>
    </row>
    <row r="545" spans="1:9" x14ac:dyDescent="0.2">
      <c r="A545" s="2">
        <v>15</v>
      </c>
      <c r="B545" s="1" t="s">
        <v>96</v>
      </c>
      <c r="C545" s="4">
        <v>4</v>
      </c>
      <c r="D545" s="8">
        <v>1.56</v>
      </c>
      <c r="E545" s="4">
        <v>3</v>
      </c>
      <c r="F545" s="8">
        <v>1.5</v>
      </c>
      <c r="G545" s="4">
        <v>1</v>
      </c>
      <c r="H545" s="8">
        <v>1.85</v>
      </c>
      <c r="I545" s="4">
        <v>0</v>
      </c>
    </row>
    <row r="546" spans="1:9" x14ac:dyDescent="0.2">
      <c r="A546" s="2">
        <v>17</v>
      </c>
      <c r="B546" s="1" t="s">
        <v>114</v>
      </c>
      <c r="C546" s="4">
        <v>3</v>
      </c>
      <c r="D546" s="8">
        <v>1.17</v>
      </c>
      <c r="E546" s="4">
        <v>0</v>
      </c>
      <c r="F546" s="8">
        <v>0</v>
      </c>
      <c r="G546" s="4">
        <v>3</v>
      </c>
      <c r="H546" s="8">
        <v>5.56</v>
      </c>
      <c r="I546" s="4">
        <v>0</v>
      </c>
    </row>
    <row r="547" spans="1:9" x14ac:dyDescent="0.2">
      <c r="A547" s="2">
        <v>17</v>
      </c>
      <c r="B547" s="1" t="s">
        <v>93</v>
      </c>
      <c r="C547" s="4">
        <v>3</v>
      </c>
      <c r="D547" s="8">
        <v>1.17</v>
      </c>
      <c r="E547" s="4">
        <v>3</v>
      </c>
      <c r="F547" s="8">
        <v>1.5</v>
      </c>
      <c r="G547" s="4">
        <v>0</v>
      </c>
      <c r="H547" s="8">
        <v>0</v>
      </c>
      <c r="I547" s="4">
        <v>0</v>
      </c>
    </row>
    <row r="548" spans="1:9" x14ac:dyDescent="0.2">
      <c r="A548" s="2">
        <v>17</v>
      </c>
      <c r="B548" s="1" t="s">
        <v>84</v>
      </c>
      <c r="C548" s="4">
        <v>3</v>
      </c>
      <c r="D548" s="8">
        <v>1.17</v>
      </c>
      <c r="E548" s="4">
        <v>2</v>
      </c>
      <c r="F548" s="8">
        <v>1</v>
      </c>
      <c r="G548" s="4">
        <v>1</v>
      </c>
      <c r="H548" s="8">
        <v>1.85</v>
      </c>
      <c r="I548" s="4">
        <v>0</v>
      </c>
    </row>
    <row r="549" spans="1:9" x14ac:dyDescent="0.2">
      <c r="A549" s="2">
        <v>17</v>
      </c>
      <c r="B549" s="1" t="s">
        <v>75</v>
      </c>
      <c r="C549" s="4">
        <v>3</v>
      </c>
      <c r="D549" s="8">
        <v>1.17</v>
      </c>
      <c r="E549" s="4">
        <v>3</v>
      </c>
      <c r="F549" s="8">
        <v>1.5</v>
      </c>
      <c r="G549" s="4">
        <v>0</v>
      </c>
      <c r="H549" s="8">
        <v>0</v>
      </c>
      <c r="I549" s="4">
        <v>0</v>
      </c>
    </row>
    <row r="550" spans="1:9" x14ac:dyDescent="0.2">
      <c r="A550" s="2">
        <v>17</v>
      </c>
      <c r="B550" s="1" t="s">
        <v>90</v>
      </c>
      <c r="C550" s="4">
        <v>3</v>
      </c>
      <c r="D550" s="8">
        <v>1.17</v>
      </c>
      <c r="E550" s="4">
        <v>0</v>
      </c>
      <c r="F550" s="8">
        <v>0</v>
      </c>
      <c r="G550" s="4">
        <v>3</v>
      </c>
      <c r="H550" s="8">
        <v>5.56</v>
      </c>
      <c r="I550" s="4">
        <v>0</v>
      </c>
    </row>
    <row r="551" spans="1:9" x14ac:dyDescent="0.2">
      <c r="A551" s="1"/>
      <c r="C551" s="4"/>
      <c r="D551" s="8"/>
      <c r="E551" s="4"/>
      <c r="F551" s="8"/>
      <c r="G551" s="4"/>
      <c r="H551" s="8"/>
      <c r="I551" s="4"/>
    </row>
    <row r="552" spans="1:9" x14ac:dyDescent="0.2">
      <c r="A552" s="1" t="s">
        <v>23</v>
      </c>
      <c r="C552" s="4"/>
      <c r="D552" s="8"/>
      <c r="E552" s="4"/>
      <c r="F552" s="8"/>
      <c r="G552" s="4"/>
      <c r="H552" s="8"/>
      <c r="I552" s="4"/>
    </row>
    <row r="553" spans="1:9" x14ac:dyDescent="0.2">
      <c r="A553" s="2">
        <v>1</v>
      </c>
      <c r="B553" s="1" t="s">
        <v>78</v>
      </c>
      <c r="C553" s="4">
        <v>46</v>
      </c>
      <c r="D553" s="8">
        <v>16.43</v>
      </c>
      <c r="E553" s="4">
        <v>46</v>
      </c>
      <c r="F553" s="8">
        <v>24.47</v>
      </c>
      <c r="G553" s="4">
        <v>0</v>
      </c>
      <c r="H553" s="8">
        <v>0</v>
      </c>
      <c r="I553" s="4">
        <v>0</v>
      </c>
    </row>
    <row r="554" spans="1:9" x14ac:dyDescent="0.2">
      <c r="A554" s="2">
        <v>2</v>
      </c>
      <c r="B554" s="1" t="s">
        <v>64</v>
      </c>
      <c r="C554" s="4">
        <v>29</v>
      </c>
      <c r="D554" s="8">
        <v>10.36</v>
      </c>
      <c r="E554" s="4">
        <v>13</v>
      </c>
      <c r="F554" s="8">
        <v>6.91</v>
      </c>
      <c r="G554" s="4">
        <v>16</v>
      </c>
      <c r="H554" s="8">
        <v>19.510000000000002</v>
      </c>
      <c r="I554" s="4">
        <v>0</v>
      </c>
    </row>
    <row r="555" spans="1:9" x14ac:dyDescent="0.2">
      <c r="A555" s="2">
        <v>3</v>
      </c>
      <c r="B555" s="1" t="s">
        <v>65</v>
      </c>
      <c r="C555" s="4">
        <v>25</v>
      </c>
      <c r="D555" s="8">
        <v>8.93</v>
      </c>
      <c r="E555" s="4">
        <v>16</v>
      </c>
      <c r="F555" s="8">
        <v>8.51</v>
      </c>
      <c r="G555" s="4">
        <v>9</v>
      </c>
      <c r="H555" s="8">
        <v>10.98</v>
      </c>
      <c r="I555" s="4">
        <v>0</v>
      </c>
    </row>
    <row r="556" spans="1:9" x14ac:dyDescent="0.2">
      <c r="A556" s="2">
        <v>4</v>
      </c>
      <c r="B556" s="1" t="s">
        <v>77</v>
      </c>
      <c r="C556" s="4">
        <v>23</v>
      </c>
      <c r="D556" s="8">
        <v>8.2100000000000009</v>
      </c>
      <c r="E556" s="4">
        <v>22</v>
      </c>
      <c r="F556" s="8">
        <v>11.7</v>
      </c>
      <c r="G556" s="4">
        <v>1</v>
      </c>
      <c r="H556" s="8">
        <v>1.22</v>
      </c>
      <c r="I556" s="4">
        <v>0</v>
      </c>
    </row>
    <row r="557" spans="1:9" x14ac:dyDescent="0.2">
      <c r="A557" s="2">
        <v>5</v>
      </c>
      <c r="B557" s="1" t="s">
        <v>71</v>
      </c>
      <c r="C557" s="4">
        <v>22</v>
      </c>
      <c r="D557" s="8">
        <v>7.86</v>
      </c>
      <c r="E557" s="4">
        <v>18</v>
      </c>
      <c r="F557" s="8">
        <v>9.57</v>
      </c>
      <c r="G557" s="4">
        <v>3</v>
      </c>
      <c r="H557" s="8">
        <v>3.66</v>
      </c>
      <c r="I557" s="4">
        <v>1</v>
      </c>
    </row>
    <row r="558" spans="1:9" x14ac:dyDescent="0.2">
      <c r="A558" s="2">
        <v>6</v>
      </c>
      <c r="B558" s="1" t="s">
        <v>73</v>
      </c>
      <c r="C558" s="4">
        <v>20</v>
      </c>
      <c r="D558" s="8">
        <v>7.14</v>
      </c>
      <c r="E558" s="4">
        <v>12</v>
      </c>
      <c r="F558" s="8">
        <v>6.38</v>
      </c>
      <c r="G558" s="4">
        <v>8</v>
      </c>
      <c r="H558" s="8">
        <v>9.76</v>
      </c>
      <c r="I558" s="4">
        <v>0</v>
      </c>
    </row>
    <row r="559" spans="1:9" x14ac:dyDescent="0.2">
      <c r="A559" s="2">
        <v>7</v>
      </c>
      <c r="B559" s="1" t="s">
        <v>83</v>
      </c>
      <c r="C559" s="4">
        <v>12</v>
      </c>
      <c r="D559" s="8">
        <v>4.29</v>
      </c>
      <c r="E559" s="4">
        <v>9</v>
      </c>
      <c r="F559" s="8">
        <v>4.79</v>
      </c>
      <c r="G559" s="4">
        <v>3</v>
      </c>
      <c r="H559" s="8">
        <v>3.66</v>
      </c>
      <c r="I559" s="4">
        <v>0</v>
      </c>
    </row>
    <row r="560" spans="1:9" x14ac:dyDescent="0.2">
      <c r="A560" s="2">
        <v>8</v>
      </c>
      <c r="B560" s="1" t="s">
        <v>80</v>
      </c>
      <c r="C560" s="4">
        <v>8</v>
      </c>
      <c r="D560" s="8">
        <v>2.86</v>
      </c>
      <c r="E560" s="4">
        <v>4</v>
      </c>
      <c r="F560" s="8">
        <v>2.13</v>
      </c>
      <c r="G560" s="4">
        <v>0</v>
      </c>
      <c r="H560" s="8">
        <v>0</v>
      </c>
      <c r="I560" s="4">
        <v>1</v>
      </c>
    </row>
    <row r="561" spans="1:9" x14ac:dyDescent="0.2">
      <c r="A561" s="2">
        <v>9</v>
      </c>
      <c r="B561" s="1" t="s">
        <v>72</v>
      </c>
      <c r="C561" s="4">
        <v>7</v>
      </c>
      <c r="D561" s="8">
        <v>2.5</v>
      </c>
      <c r="E561" s="4">
        <v>5</v>
      </c>
      <c r="F561" s="8">
        <v>2.66</v>
      </c>
      <c r="G561" s="4">
        <v>2</v>
      </c>
      <c r="H561" s="8">
        <v>2.44</v>
      </c>
      <c r="I561" s="4">
        <v>0</v>
      </c>
    </row>
    <row r="562" spans="1:9" x14ac:dyDescent="0.2">
      <c r="A562" s="2">
        <v>9</v>
      </c>
      <c r="B562" s="1" t="s">
        <v>86</v>
      </c>
      <c r="C562" s="4">
        <v>7</v>
      </c>
      <c r="D562" s="8">
        <v>2.5</v>
      </c>
      <c r="E562" s="4">
        <v>5</v>
      </c>
      <c r="F562" s="8">
        <v>2.66</v>
      </c>
      <c r="G562" s="4">
        <v>2</v>
      </c>
      <c r="H562" s="8">
        <v>2.44</v>
      </c>
      <c r="I562" s="4">
        <v>0</v>
      </c>
    </row>
    <row r="563" spans="1:9" x14ac:dyDescent="0.2">
      <c r="A563" s="2">
        <v>11</v>
      </c>
      <c r="B563" s="1" t="s">
        <v>67</v>
      </c>
      <c r="C563" s="4">
        <v>6</v>
      </c>
      <c r="D563" s="8">
        <v>2.14</v>
      </c>
      <c r="E563" s="4">
        <v>2</v>
      </c>
      <c r="F563" s="8">
        <v>1.06</v>
      </c>
      <c r="G563" s="4">
        <v>4</v>
      </c>
      <c r="H563" s="8">
        <v>4.88</v>
      </c>
      <c r="I563" s="4">
        <v>0</v>
      </c>
    </row>
    <row r="564" spans="1:9" x14ac:dyDescent="0.2">
      <c r="A564" s="2">
        <v>11</v>
      </c>
      <c r="B564" s="1" t="s">
        <v>70</v>
      </c>
      <c r="C564" s="4">
        <v>6</v>
      </c>
      <c r="D564" s="8">
        <v>2.14</v>
      </c>
      <c r="E564" s="4">
        <v>5</v>
      </c>
      <c r="F564" s="8">
        <v>2.66</v>
      </c>
      <c r="G564" s="4">
        <v>1</v>
      </c>
      <c r="H564" s="8">
        <v>1.22</v>
      </c>
      <c r="I564" s="4">
        <v>0</v>
      </c>
    </row>
    <row r="565" spans="1:9" x14ac:dyDescent="0.2">
      <c r="A565" s="2">
        <v>13</v>
      </c>
      <c r="B565" s="1" t="s">
        <v>66</v>
      </c>
      <c r="C565" s="4">
        <v>5</v>
      </c>
      <c r="D565" s="8">
        <v>1.79</v>
      </c>
      <c r="E565" s="4">
        <v>2</v>
      </c>
      <c r="F565" s="8">
        <v>1.06</v>
      </c>
      <c r="G565" s="4">
        <v>3</v>
      </c>
      <c r="H565" s="8">
        <v>3.66</v>
      </c>
      <c r="I565" s="4">
        <v>0</v>
      </c>
    </row>
    <row r="566" spans="1:9" x14ac:dyDescent="0.2">
      <c r="A566" s="2">
        <v>13</v>
      </c>
      <c r="B566" s="1" t="s">
        <v>115</v>
      </c>
      <c r="C566" s="4">
        <v>5</v>
      </c>
      <c r="D566" s="8">
        <v>1.79</v>
      </c>
      <c r="E566" s="4">
        <v>1</v>
      </c>
      <c r="F566" s="8">
        <v>0.53</v>
      </c>
      <c r="G566" s="4">
        <v>4</v>
      </c>
      <c r="H566" s="8">
        <v>4.88</v>
      </c>
      <c r="I566" s="4">
        <v>0</v>
      </c>
    </row>
    <row r="567" spans="1:9" x14ac:dyDescent="0.2">
      <c r="A567" s="2">
        <v>15</v>
      </c>
      <c r="B567" s="1" t="s">
        <v>88</v>
      </c>
      <c r="C567" s="4">
        <v>4</v>
      </c>
      <c r="D567" s="8">
        <v>1.43</v>
      </c>
      <c r="E567" s="4">
        <v>1</v>
      </c>
      <c r="F567" s="8">
        <v>0.53</v>
      </c>
      <c r="G567" s="4">
        <v>3</v>
      </c>
      <c r="H567" s="8">
        <v>3.66</v>
      </c>
      <c r="I567" s="4">
        <v>0</v>
      </c>
    </row>
    <row r="568" spans="1:9" x14ac:dyDescent="0.2">
      <c r="A568" s="2">
        <v>15</v>
      </c>
      <c r="B568" s="1" t="s">
        <v>97</v>
      </c>
      <c r="C568" s="4">
        <v>4</v>
      </c>
      <c r="D568" s="8">
        <v>1.43</v>
      </c>
      <c r="E568" s="4">
        <v>4</v>
      </c>
      <c r="F568" s="8">
        <v>2.13</v>
      </c>
      <c r="G568" s="4">
        <v>0</v>
      </c>
      <c r="H568" s="8">
        <v>0</v>
      </c>
      <c r="I568" s="4">
        <v>0</v>
      </c>
    </row>
    <row r="569" spans="1:9" x14ac:dyDescent="0.2">
      <c r="A569" s="2">
        <v>15</v>
      </c>
      <c r="B569" s="1" t="s">
        <v>69</v>
      </c>
      <c r="C569" s="4">
        <v>4</v>
      </c>
      <c r="D569" s="8">
        <v>1.43</v>
      </c>
      <c r="E569" s="4">
        <v>1</v>
      </c>
      <c r="F569" s="8">
        <v>0.53</v>
      </c>
      <c r="G569" s="4">
        <v>3</v>
      </c>
      <c r="H569" s="8">
        <v>3.66</v>
      </c>
      <c r="I569" s="4">
        <v>0</v>
      </c>
    </row>
    <row r="570" spans="1:9" x14ac:dyDescent="0.2">
      <c r="A570" s="2">
        <v>15</v>
      </c>
      <c r="B570" s="1" t="s">
        <v>74</v>
      </c>
      <c r="C570" s="4">
        <v>4</v>
      </c>
      <c r="D570" s="8">
        <v>1.43</v>
      </c>
      <c r="E570" s="4">
        <v>4</v>
      </c>
      <c r="F570" s="8">
        <v>2.13</v>
      </c>
      <c r="G570" s="4">
        <v>0</v>
      </c>
      <c r="H570" s="8">
        <v>0</v>
      </c>
      <c r="I570" s="4">
        <v>0</v>
      </c>
    </row>
    <row r="571" spans="1:9" x14ac:dyDescent="0.2">
      <c r="A571" s="2">
        <v>15</v>
      </c>
      <c r="B571" s="1" t="s">
        <v>81</v>
      </c>
      <c r="C571" s="4">
        <v>4</v>
      </c>
      <c r="D571" s="8">
        <v>1.43</v>
      </c>
      <c r="E571" s="4">
        <v>4</v>
      </c>
      <c r="F571" s="8">
        <v>2.13</v>
      </c>
      <c r="G571" s="4">
        <v>0</v>
      </c>
      <c r="H571" s="8">
        <v>0</v>
      </c>
      <c r="I571" s="4">
        <v>0</v>
      </c>
    </row>
    <row r="572" spans="1:9" x14ac:dyDescent="0.2">
      <c r="A572" s="2">
        <v>15</v>
      </c>
      <c r="B572" s="1" t="s">
        <v>96</v>
      </c>
      <c r="C572" s="4">
        <v>4</v>
      </c>
      <c r="D572" s="8">
        <v>1.43</v>
      </c>
      <c r="E572" s="4">
        <v>3</v>
      </c>
      <c r="F572" s="8">
        <v>1.6</v>
      </c>
      <c r="G572" s="4">
        <v>0</v>
      </c>
      <c r="H572" s="8">
        <v>0</v>
      </c>
      <c r="I572" s="4">
        <v>1</v>
      </c>
    </row>
    <row r="573" spans="1:9" x14ac:dyDescent="0.2">
      <c r="A573" s="1"/>
      <c r="C573" s="4"/>
      <c r="D573" s="8"/>
      <c r="E573" s="4"/>
      <c r="F573" s="8"/>
      <c r="G573" s="4"/>
      <c r="H573" s="8"/>
      <c r="I573" s="4"/>
    </row>
    <row r="574" spans="1:9" x14ac:dyDescent="0.2">
      <c r="A574" s="1" t="s">
        <v>24</v>
      </c>
      <c r="C574" s="4"/>
      <c r="D574" s="8"/>
      <c r="E574" s="4"/>
      <c r="F574" s="8"/>
      <c r="G574" s="4"/>
      <c r="H574" s="8"/>
      <c r="I574" s="4"/>
    </row>
    <row r="575" spans="1:9" x14ac:dyDescent="0.2">
      <c r="A575" s="2">
        <v>1</v>
      </c>
      <c r="B575" s="1" t="s">
        <v>77</v>
      </c>
      <c r="C575" s="4">
        <v>70</v>
      </c>
      <c r="D575" s="8">
        <v>15.42</v>
      </c>
      <c r="E575" s="4">
        <v>67</v>
      </c>
      <c r="F575" s="8">
        <v>20.68</v>
      </c>
      <c r="G575" s="4">
        <v>3</v>
      </c>
      <c r="H575" s="8">
        <v>2.54</v>
      </c>
      <c r="I575" s="4">
        <v>0</v>
      </c>
    </row>
    <row r="576" spans="1:9" x14ac:dyDescent="0.2">
      <c r="A576" s="2">
        <v>2</v>
      </c>
      <c r="B576" s="1" t="s">
        <v>78</v>
      </c>
      <c r="C576" s="4">
        <v>57</v>
      </c>
      <c r="D576" s="8">
        <v>12.56</v>
      </c>
      <c r="E576" s="4">
        <v>55</v>
      </c>
      <c r="F576" s="8">
        <v>16.98</v>
      </c>
      <c r="G576" s="4">
        <v>2</v>
      </c>
      <c r="H576" s="8">
        <v>1.69</v>
      </c>
      <c r="I576" s="4">
        <v>0</v>
      </c>
    </row>
    <row r="577" spans="1:9" x14ac:dyDescent="0.2">
      <c r="A577" s="2">
        <v>3</v>
      </c>
      <c r="B577" s="1" t="s">
        <v>74</v>
      </c>
      <c r="C577" s="4">
        <v>50</v>
      </c>
      <c r="D577" s="8">
        <v>11.01</v>
      </c>
      <c r="E577" s="4">
        <v>47</v>
      </c>
      <c r="F577" s="8">
        <v>14.51</v>
      </c>
      <c r="G577" s="4">
        <v>3</v>
      </c>
      <c r="H577" s="8">
        <v>2.54</v>
      </c>
      <c r="I577" s="4">
        <v>0</v>
      </c>
    </row>
    <row r="578" spans="1:9" x14ac:dyDescent="0.2">
      <c r="A578" s="2">
        <v>4</v>
      </c>
      <c r="B578" s="1" t="s">
        <v>71</v>
      </c>
      <c r="C578" s="4">
        <v>34</v>
      </c>
      <c r="D578" s="8">
        <v>7.49</v>
      </c>
      <c r="E578" s="4">
        <v>26</v>
      </c>
      <c r="F578" s="8">
        <v>8.02</v>
      </c>
      <c r="G578" s="4">
        <v>8</v>
      </c>
      <c r="H578" s="8">
        <v>6.78</v>
      </c>
      <c r="I578" s="4">
        <v>0</v>
      </c>
    </row>
    <row r="579" spans="1:9" x14ac:dyDescent="0.2">
      <c r="A579" s="2">
        <v>5</v>
      </c>
      <c r="B579" s="1" t="s">
        <v>73</v>
      </c>
      <c r="C579" s="4">
        <v>30</v>
      </c>
      <c r="D579" s="8">
        <v>6.61</v>
      </c>
      <c r="E579" s="4">
        <v>19</v>
      </c>
      <c r="F579" s="8">
        <v>5.86</v>
      </c>
      <c r="G579" s="4">
        <v>11</v>
      </c>
      <c r="H579" s="8">
        <v>9.32</v>
      </c>
      <c r="I579" s="4">
        <v>0</v>
      </c>
    </row>
    <row r="580" spans="1:9" x14ac:dyDescent="0.2">
      <c r="A580" s="2">
        <v>6</v>
      </c>
      <c r="B580" s="1" t="s">
        <v>65</v>
      </c>
      <c r="C580" s="4">
        <v>27</v>
      </c>
      <c r="D580" s="8">
        <v>5.95</v>
      </c>
      <c r="E580" s="4">
        <v>20</v>
      </c>
      <c r="F580" s="8">
        <v>6.17</v>
      </c>
      <c r="G580" s="4">
        <v>7</v>
      </c>
      <c r="H580" s="8">
        <v>5.93</v>
      </c>
      <c r="I580" s="4">
        <v>0</v>
      </c>
    </row>
    <row r="581" spans="1:9" x14ac:dyDescent="0.2">
      <c r="A581" s="2">
        <v>7</v>
      </c>
      <c r="B581" s="1" t="s">
        <v>64</v>
      </c>
      <c r="C581" s="4">
        <v>23</v>
      </c>
      <c r="D581" s="8">
        <v>5.07</v>
      </c>
      <c r="E581" s="4">
        <v>10</v>
      </c>
      <c r="F581" s="8">
        <v>3.09</v>
      </c>
      <c r="G581" s="4">
        <v>13</v>
      </c>
      <c r="H581" s="8">
        <v>11.02</v>
      </c>
      <c r="I581" s="4">
        <v>0</v>
      </c>
    </row>
    <row r="582" spans="1:9" x14ac:dyDescent="0.2">
      <c r="A582" s="2">
        <v>8</v>
      </c>
      <c r="B582" s="1" t="s">
        <v>66</v>
      </c>
      <c r="C582" s="4">
        <v>14</v>
      </c>
      <c r="D582" s="8">
        <v>3.08</v>
      </c>
      <c r="E582" s="4">
        <v>5</v>
      </c>
      <c r="F582" s="8">
        <v>1.54</v>
      </c>
      <c r="G582" s="4">
        <v>9</v>
      </c>
      <c r="H582" s="8">
        <v>7.63</v>
      </c>
      <c r="I582" s="4">
        <v>0</v>
      </c>
    </row>
    <row r="583" spans="1:9" x14ac:dyDescent="0.2">
      <c r="A583" s="2">
        <v>9</v>
      </c>
      <c r="B583" s="1" t="s">
        <v>70</v>
      </c>
      <c r="C583" s="4">
        <v>12</v>
      </c>
      <c r="D583" s="8">
        <v>2.64</v>
      </c>
      <c r="E583" s="4">
        <v>9</v>
      </c>
      <c r="F583" s="8">
        <v>2.78</v>
      </c>
      <c r="G583" s="4">
        <v>3</v>
      </c>
      <c r="H583" s="8">
        <v>2.54</v>
      </c>
      <c r="I583" s="4">
        <v>0</v>
      </c>
    </row>
    <row r="584" spans="1:9" x14ac:dyDescent="0.2">
      <c r="A584" s="2">
        <v>9</v>
      </c>
      <c r="B584" s="1" t="s">
        <v>80</v>
      </c>
      <c r="C584" s="4">
        <v>12</v>
      </c>
      <c r="D584" s="8">
        <v>2.64</v>
      </c>
      <c r="E584" s="4">
        <v>8</v>
      </c>
      <c r="F584" s="8">
        <v>2.4700000000000002</v>
      </c>
      <c r="G584" s="4">
        <v>1</v>
      </c>
      <c r="H584" s="8">
        <v>0.85</v>
      </c>
      <c r="I584" s="4">
        <v>0</v>
      </c>
    </row>
    <row r="585" spans="1:9" x14ac:dyDescent="0.2">
      <c r="A585" s="2">
        <v>11</v>
      </c>
      <c r="B585" s="1" t="s">
        <v>81</v>
      </c>
      <c r="C585" s="4">
        <v>11</v>
      </c>
      <c r="D585" s="8">
        <v>2.42</v>
      </c>
      <c r="E585" s="4">
        <v>10</v>
      </c>
      <c r="F585" s="8">
        <v>3.09</v>
      </c>
      <c r="G585" s="4">
        <v>1</v>
      </c>
      <c r="H585" s="8">
        <v>0.85</v>
      </c>
      <c r="I585" s="4">
        <v>0</v>
      </c>
    </row>
    <row r="586" spans="1:9" x14ac:dyDescent="0.2">
      <c r="A586" s="2">
        <v>12</v>
      </c>
      <c r="B586" s="1" t="s">
        <v>72</v>
      </c>
      <c r="C586" s="4">
        <v>8</v>
      </c>
      <c r="D586" s="8">
        <v>1.76</v>
      </c>
      <c r="E586" s="4">
        <v>7</v>
      </c>
      <c r="F586" s="8">
        <v>2.16</v>
      </c>
      <c r="G586" s="4">
        <v>1</v>
      </c>
      <c r="H586" s="8">
        <v>0.85</v>
      </c>
      <c r="I586" s="4">
        <v>0</v>
      </c>
    </row>
    <row r="587" spans="1:9" x14ac:dyDescent="0.2">
      <c r="A587" s="2">
        <v>12</v>
      </c>
      <c r="B587" s="1" t="s">
        <v>90</v>
      </c>
      <c r="C587" s="4">
        <v>8</v>
      </c>
      <c r="D587" s="8">
        <v>1.76</v>
      </c>
      <c r="E587" s="4">
        <v>3</v>
      </c>
      <c r="F587" s="8">
        <v>0.93</v>
      </c>
      <c r="G587" s="4">
        <v>4</v>
      </c>
      <c r="H587" s="8">
        <v>3.39</v>
      </c>
      <c r="I587" s="4">
        <v>0</v>
      </c>
    </row>
    <row r="588" spans="1:9" x14ac:dyDescent="0.2">
      <c r="A588" s="2">
        <v>14</v>
      </c>
      <c r="B588" s="1" t="s">
        <v>88</v>
      </c>
      <c r="C588" s="4">
        <v>7</v>
      </c>
      <c r="D588" s="8">
        <v>1.54</v>
      </c>
      <c r="E588" s="4">
        <v>5</v>
      </c>
      <c r="F588" s="8">
        <v>1.54</v>
      </c>
      <c r="G588" s="4">
        <v>2</v>
      </c>
      <c r="H588" s="8">
        <v>1.69</v>
      </c>
      <c r="I588" s="4">
        <v>0</v>
      </c>
    </row>
    <row r="589" spans="1:9" x14ac:dyDescent="0.2">
      <c r="A589" s="2">
        <v>14</v>
      </c>
      <c r="B589" s="1" t="s">
        <v>69</v>
      </c>
      <c r="C589" s="4">
        <v>7</v>
      </c>
      <c r="D589" s="8">
        <v>1.54</v>
      </c>
      <c r="E589" s="4">
        <v>2</v>
      </c>
      <c r="F589" s="8">
        <v>0.62</v>
      </c>
      <c r="G589" s="4">
        <v>5</v>
      </c>
      <c r="H589" s="8">
        <v>4.24</v>
      </c>
      <c r="I589" s="4">
        <v>0</v>
      </c>
    </row>
    <row r="590" spans="1:9" x14ac:dyDescent="0.2">
      <c r="A590" s="2">
        <v>14</v>
      </c>
      <c r="B590" s="1" t="s">
        <v>79</v>
      </c>
      <c r="C590" s="4">
        <v>7</v>
      </c>
      <c r="D590" s="8">
        <v>1.54</v>
      </c>
      <c r="E590" s="4">
        <v>4</v>
      </c>
      <c r="F590" s="8">
        <v>1.23</v>
      </c>
      <c r="G590" s="4">
        <v>2</v>
      </c>
      <c r="H590" s="8">
        <v>1.69</v>
      </c>
      <c r="I590" s="4">
        <v>0</v>
      </c>
    </row>
    <row r="591" spans="1:9" x14ac:dyDescent="0.2">
      <c r="A591" s="2">
        <v>17</v>
      </c>
      <c r="B591" s="1" t="s">
        <v>68</v>
      </c>
      <c r="C591" s="4">
        <v>6</v>
      </c>
      <c r="D591" s="8">
        <v>1.32</v>
      </c>
      <c r="E591" s="4">
        <v>1</v>
      </c>
      <c r="F591" s="8">
        <v>0.31</v>
      </c>
      <c r="G591" s="4">
        <v>5</v>
      </c>
      <c r="H591" s="8">
        <v>4.24</v>
      </c>
      <c r="I591" s="4">
        <v>0</v>
      </c>
    </row>
    <row r="592" spans="1:9" x14ac:dyDescent="0.2">
      <c r="A592" s="2">
        <v>17</v>
      </c>
      <c r="B592" s="1" t="s">
        <v>76</v>
      </c>
      <c r="C592" s="4">
        <v>6</v>
      </c>
      <c r="D592" s="8">
        <v>1.32</v>
      </c>
      <c r="E592" s="4">
        <v>3</v>
      </c>
      <c r="F592" s="8">
        <v>0.93</v>
      </c>
      <c r="G592" s="4">
        <v>3</v>
      </c>
      <c r="H592" s="8">
        <v>2.54</v>
      </c>
      <c r="I592" s="4">
        <v>0</v>
      </c>
    </row>
    <row r="593" spans="1:9" x14ac:dyDescent="0.2">
      <c r="A593" s="2">
        <v>19</v>
      </c>
      <c r="B593" s="1" t="s">
        <v>67</v>
      </c>
      <c r="C593" s="4">
        <v>5</v>
      </c>
      <c r="D593" s="8">
        <v>1.1000000000000001</v>
      </c>
      <c r="E593" s="4">
        <v>2</v>
      </c>
      <c r="F593" s="8">
        <v>0.62</v>
      </c>
      <c r="G593" s="4">
        <v>3</v>
      </c>
      <c r="H593" s="8">
        <v>2.54</v>
      </c>
      <c r="I593" s="4">
        <v>0</v>
      </c>
    </row>
    <row r="594" spans="1:9" x14ac:dyDescent="0.2">
      <c r="A594" s="2">
        <v>19</v>
      </c>
      <c r="B594" s="1" t="s">
        <v>82</v>
      </c>
      <c r="C594" s="4">
        <v>5</v>
      </c>
      <c r="D594" s="8">
        <v>1.1000000000000001</v>
      </c>
      <c r="E594" s="4">
        <v>0</v>
      </c>
      <c r="F594" s="8">
        <v>0</v>
      </c>
      <c r="G594" s="4">
        <v>2</v>
      </c>
      <c r="H594" s="8">
        <v>1.69</v>
      </c>
      <c r="I594" s="4">
        <v>0</v>
      </c>
    </row>
    <row r="595" spans="1:9" x14ac:dyDescent="0.2">
      <c r="A595" s="1"/>
      <c r="C595" s="4"/>
      <c r="D595" s="8"/>
      <c r="E595" s="4"/>
      <c r="F595" s="8"/>
      <c r="G595" s="4"/>
      <c r="H595" s="8"/>
      <c r="I595" s="4"/>
    </row>
    <row r="596" spans="1:9" x14ac:dyDescent="0.2">
      <c r="A596" s="1" t="s">
        <v>25</v>
      </c>
      <c r="C596" s="4"/>
      <c r="D596" s="8"/>
      <c r="E596" s="4"/>
      <c r="F596" s="8"/>
      <c r="G596" s="4"/>
      <c r="H596" s="8"/>
      <c r="I596" s="4"/>
    </row>
    <row r="597" spans="1:9" x14ac:dyDescent="0.2">
      <c r="A597" s="2">
        <v>1</v>
      </c>
      <c r="B597" s="1" t="s">
        <v>78</v>
      </c>
      <c r="C597" s="4">
        <v>68</v>
      </c>
      <c r="D597" s="8">
        <v>17.440000000000001</v>
      </c>
      <c r="E597" s="4">
        <v>65</v>
      </c>
      <c r="F597" s="8">
        <v>25.19</v>
      </c>
      <c r="G597" s="4">
        <v>3</v>
      </c>
      <c r="H597" s="8">
        <v>2.4</v>
      </c>
      <c r="I597" s="4">
        <v>0</v>
      </c>
    </row>
    <row r="598" spans="1:9" x14ac:dyDescent="0.2">
      <c r="A598" s="2">
        <v>2</v>
      </c>
      <c r="B598" s="1" t="s">
        <v>73</v>
      </c>
      <c r="C598" s="4">
        <v>42</v>
      </c>
      <c r="D598" s="8">
        <v>10.77</v>
      </c>
      <c r="E598" s="4">
        <v>28</v>
      </c>
      <c r="F598" s="8">
        <v>10.85</v>
      </c>
      <c r="G598" s="4">
        <v>14</v>
      </c>
      <c r="H598" s="8">
        <v>11.2</v>
      </c>
      <c r="I598" s="4">
        <v>0</v>
      </c>
    </row>
    <row r="599" spans="1:9" x14ac:dyDescent="0.2">
      <c r="A599" s="2">
        <v>2</v>
      </c>
      <c r="B599" s="1" t="s">
        <v>77</v>
      </c>
      <c r="C599" s="4">
        <v>42</v>
      </c>
      <c r="D599" s="8">
        <v>10.77</v>
      </c>
      <c r="E599" s="4">
        <v>38</v>
      </c>
      <c r="F599" s="8">
        <v>14.73</v>
      </c>
      <c r="G599" s="4">
        <v>4</v>
      </c>
      <c r="H599" s="8">
        <v>3.2</v>
      </c>
      <c r="I599" s="4">
        <v>0</v>
      </c>
    </row>
    <row r="600" spans="1:9" x14ac:dyDescent="0.2">
      <c r="A600" s="2">
        <v>4</v>
      </c>
      <c r="B600" s="1" t="s">
        <v>71</v>
      </c>
      <c r="C600" s="4">
        <v>26</v>
      </c>
      <c r="D600" s="8">
        <v>6.67</v>
      </c>
      <c r="E600" s="4">
        <v>18</v>
      </c>
      <c r="F600" s="8">
        <v>6.98</v>
      </c>
      <c r="G600" s="4">
        <v>8</v>
      </c>
      <c r="H600" s="8">
        <v>6.4</v>
      </c>
      <c r="I600" s="4">
        <v>0</v>
      </c>
    </row>
    <row r="601" spans="1:9" x14ac:dyDescent="0.2">
      <c r="A601" s="2">
        <v>5</v>
      </c>
      <c r="B601" s="1" t="s">
        <v>64</v>
      </c>
      <c r="C601" s="4">
        <v>22</v>
      </c>
      <c r="D601" s="8">
        <v>5.64</v>
      </c>
      <c r="E601" s="4">
        <v>5</v>
      </c>
      <c r="F601" s="8">
        <v>1.94</v>
      </c>
      <c r="G601" s="4">
        <v>17</v>
      </c>
      <c r="H601" s="8">
        <v>13.6</v>
      </c>
      <c r="I601" s="4">
        <v>0</v>
      </c>
    </row>
    <row r="602" spans="1:9" x14ac:dyDescent="0.2">
      <c r="A602" s="2">
        <v>6</v>
      </c>
      <c r="B602" s="1" t="s">
        <v>80</v>
      </c>
      <c r="C602" s="4">
        <v>18</v>
      </c>
      <c r="D602" s="8">
        <v>4.62</v>
      </c>
      <c r="E602" s="4">
        <v>12</v>
      </c>
      <c r="F602" s="8">
        <v>4.6500000000000004</v>
      </c>
      <c r="G602" s="4">
        <v>2</v>
      </c>
      <c r="H602" s="8">
        <v>1.6</v>
      </c>
      <c r="I602" s="4">
        <v>0</v>
      </c>
    </row>
    <row r="603" spans="1:9" x14ac:dyDescent="0.2">
      <c r="A603" s="2">
        <v>7</v>
      </c>
      <c r="B603" s="1" t="s">
        <v>65</v>
      </c>
      <c r="C603" s="4">
        <v>14</v>
      </c>
      <c r="D603" s="8">
        <v>3.59</v>
      </c>
      <c r="E603" s="4">
        <v>9</v>
      </c>
      <c r="F603" s="8">
        <v>3.49</v>
      </c>
      <c r="G603" s="4">
        <v>5</v>
      </c>
      <c r="H603" s="8">
        <v>4</v>
      </c>
      <c r="I603" s="4">
        <v>0</v>
      </c>
    </row>
    <row r="604" spans="1:9" x14ac:dyDescent="0.2">
      <c r="A604" s="2">
        <v>8</v>
      </c>
      <c r="B604" s="1" t="s">
        <v>72</v>
      </c>
      <c r="C604" s="4">
        <v>13</v>
      </c>
      <c r="D604" s="8">
        <v>3.33</v>
      </c>
      <c r="E604" s="4">
        <v>7</v>
      </c>
      <c r="F604" s="8">
        <v>2.71</v>
      </c>
      <c r="G604" s="4">
        <v>6</v>
      </c>
      <c r="H604" s="8">
        <v>4.8</v>
      </c>
      <c r="I604" s="4">
        <v>0</v>
      </c>
    </row>
    <row r="605" spans="1:9" x14ac:dyDescent="0.2">
      <c r="A605" s="2">
        <v>9</v>
      </c>
      <c r="B605" s="1" t="s">
        <v>74</v>
      </c>
      <c r="C605" s="4">
        <v>12</v>
      </c>
      <c r="D605" s="8">
        <v>3.08</v>
      </c>
      <c r="E605" s="4">
        <v>7</v>
      </c>
      <c r="F605" s="8">
        <v>2.71</v>
      </c>
      <c r="G605" s="4">
        <v>5</v>
      </c>
      <c r="H605" s="8">
        <v>4</v>
      </c>
      <c r="I605" s="4">
        <v>0</v>
      </c>
    </row>
    <row r="606" spans="1:9" x14ac:dyDescent="0.2">
      <c r="A606" s="2">
        <v>10</v>
      </c>
      <c r="B606" s="1" t="s">
        <v>67</v>
      </c>
      <c r="C606" s="4">
        <v>11</v>
      </c>
      <c r="D606" s="8">
        <v>2.82</v>
      </c>
      <c r="E606" s="4">
        <v>5</v>
      </c>
      <c r="F606" s="8">
        <v>1.94</v>
      </c>
      <c r="G606" s="4">
        <v>6</v>
      </c>
      <c r="H606" s="8">
        <v>4.8</v>
      </c>
      <c r="I606" s="4">
        <v>0</v>
      </c>
    </row>
    <row r="607" spans="1:9" x14ac:dyDescent="0.2">
      <c r="A607" s="2">
        <v>11</v>
      </c>
      <c r="B607" s="1" t="s">
        <v>70</v>
      </c>
      <c r="C607" s="4">
        <v>9</v>
      </c>
      <c r="D607" s="8">
        <v>2.31</v>
      </c>
      <c r="E607" s="4">
        <v>5</v>
      </c>
      <c r="F607" s="8">
        <v>1.94</v>
      </c>
      <c r="G607" s="4">
        <v>4</v>
      </c>
      <c r="H607" s="8">
        <v>3.2</v>
      </c>
      <c r="I607" s="4">
        <v>0</v>
      </c>
    </row>
    <row r="608" spans="1:9" x14ac:dyDescent="0.2">
      <c r="A608" s="2">
        <v>11</v>
      </c>
      <c r="B608" s="1" t="s">
        <v>79</v>
      </c>
      <c r="C608" s="4">
        <v>9</v>
      </c>
      <c r="D608" s="8">
        <v>2.31</v>
      </c>
      <c r="E608" s="4">
        <v>8</v>
      </c>
      <c r="F608" s="8">
        <v>3.1</v>
      </c>
      <c r="G608" s="4">
        <v>1</v>
      </c>
      <c r="H608" s="8">
        <v>0.8</v>
      </c>
      <c r="I608" s="4">
        <v>0</v>
      </c>
    </row>
    <row r="609" spans="1:9" x14ac:dyDescent="0.2">
      <c r="A609" s="2">
        <v>11</v>
      </c>
      <c r="B609" s="1" t="s">
        <v>83</v>
      </c>
      <c r="C609" s="4">
        <v>9</v>
      </c>
      <c r="D609" s="8">
        <v>2.31</v>
      </c>
      <c r="E609" s="4">
        <v>8</v>
      </c>
      <c r="F609" s="8">
        <v>3.1</v>
      </c>
      <c r="G609" s="4">
        <v>1</v>
      </c>
      <c r="H609" s="8">
        <v>0.8</v>
      </c>
      <c r="I609" s="4">
        <v>0</v>
      </c>
    </row>
    <row r="610" spans="1:9" x14ac:dyDescent="0.2">
      <c r="A610" s="2">
        <v>14</v>
      </c>
      <c r="B610" s="1" t="s">
        <v>82</v>
      </c>
      <c r="C610" s="4">
        <v>8</v>
      </c>
      <c r="D610" s="8">
        <v>2.0499999999999998</v>
      </c>
      <c r="E610" s="4">
        <v>0</v>
      </c>
      <c r="F610" s="8">
        <v>0</v>
      </c>
      <c r="G610" s="4">
        <v>8</v>
      </c>
      <c r="H610" s="8">
        <v>6.4</v>
      </c>
      <c r="I610" s="4">
        <v>0</v>
      </c>
    </row>
    <row r="611" spans="1:9" x14ac:dyDescent="0.2">
      <c r="A611" s="2">
        <v>15</v>
      </c>
      <c r="B611" s="1" t="s">
        <v>76</v>
      </c>
      <c r="C611" s="4">
        <v>7</v>
      </c>
      <c r="D611" s="8">
        <v>1.79</v>
      </c>
      <c r="E611" s="4">
        <v>4</v>
      </c>
      <c r="F611" s="8">
        <v>1.55</v>
      </c>
      <c r="G611" s="4">
        <v>3</v>
      </c>
      <c r="H611" s="8">
        <v>2.4</v>
      </c>
      <c r="I611" s="4">
        <v>0</v>
      </c>
    </row>
    <row r="612" spans="1:9" x14ac:dyDescent="0.2">
      <c r="A612" s="2">
        <v>15</v>
      </c>
      <c r="B612" s="1" t="s">
        <v>81</v>
      </c>
      <c r="C612" s="4">
        <v>7</v>
      </c>
      <c r="D612" s="8">
        <v>1.79</v>
      </c>
      <c r="E612" s="4">
        <v>7</v>
      </c>
      <c r="F612" s="8">
        <v>2.71</v>
      </c>
      <c r="G612" s="4">
        <v>0</v>
      </c>
      <c r="H612" s="8">
        <v>0</v>
      </c>
      <c r="I612" s="4">
        <v>0</v>
      </c>
    </row>
    <row r="613" spans="1:9" x14ac:dyDescent="0.2">
      <c r="A613" s="2">
        <v>17</v>
      </c>
      <c r="B613" s="1" t="s">
        <v>66</v>
      </c>
      <c r="C613" s="4">
        <v>6</v>
      </c>
      <c r="D613" s="8">
        <v>1.54</v>
      </c>
      <c r="E613" s="4">
        <v>5</v>
      </c>
      <c r="F613" s="8">
        <v>1.94</v>
      </c>
      <c r="G613" s="4">
        <v>1</v>
      </c>
      <c r="H613" s="8">
        <v>0.8</v>
      </c>
      <c r="I613" s="4">
        <v>0</v>
      </c>
    </row>
    <row r="614" spans="1:9" x14ac:dyDescent="0.2">
      <c r="A614" s="2">
        <v>17</v>
      </c>
      <c r="B614" s="1" t="s">
        <v>88</v>
      </c>
      <c r="C614" s="4">
        <v>6</v>
      </c>
      <c r="D614" s="8">
        <v>1.54</v>
      </c>
      <c r="E614" s="4">
        <v>5</v>
      </c>
      <c r="F614" s="8">
        <v>1.94</v>
      </c>
      <c r="G614" s="4">
        <v>1</v>
      </c>
      <c r="H614" s="8">
        <v>0.8</v>
      </c>
      <c r="I614" s="4">
        <v>0</v>
      </c>
    </row>
    <row r="615" spans="1:9" x14ac:dyDescent="0.2">
      <c r="A615" s="2">
        <v>19</v>
      </c>
      <c r="B615" s="1" t="s">
        <v>115</v>
      </c>
      <c r="C615" s="4">
        <v>5</v>
      </c>
      <c r="D615" s="8">
        <v>1.28</v>
      </c>
      <c r="E615" s="4">
        <v>2</v>
      </c>
      <c r="F615" s="8">
        <v>0.78</v>
      </c>
      <c r="G615" s="4">
        <v>3</v>
      </c>
      <c r="H615" s="8">
        <v>2.4</v>
      </c>
      <c r="I615" s="4">
        <v>0</v>
      </c>
    </row>
    <row r="616" spans="1:9" x14ac:dyDescent="0.2">
      <c r="A616" s="2">
        <v>20</v>
      </c>
      <c r="B616" s="1" t="s">
        <v>75</v>
      </c>
      <c r="C616" s="4">
        <v>4</v>
      </c>
      <c r="D616" s="8">
        <v>1.03</v>
      </c>
      <c r="E616" s="4">
        <v>4</v>
      </c>
      <c r="F616" s="8">
        <v>1.55</v>
      </c>
      <c r="G616" s="4">
        <v>0</v>
      </c>
      <c r="H616" s="8">
        <v>0</v>
      </c>
      <c r="I616" s="4">
        <v>0</v>
      </c>
    </row>
    <row r="617" spans="1:9" x14ac:dyDescent="0.2">
      <c r="A617" s="1"/>
      <c r="C617" s="4"/>
      <c r="D617" s="8"/>
      <c r="E617" s="4"/>
      <c r="F617" s="8"/>
      <c r="G617" s="4"/>
      <c r="H617" s="8"/>
      <c r="I617" s="4"/>
    </row>
    <row r="618" spans="1:9" x14ac:dyDescent="0.2">
      <c r="A618" s="1" t="s">
        <v>26</v>
      </c>
      <c r="C618" s="4"/>
      <c r="D618" s="8"/>
      <c r="E618" s="4"/>
      <c r="F618" s="8"/>
      <c r="G618" s="4"/>
      <c r="H618" s="8"/>
      <c r="I618" s="4"/>
    </row>
    <row r="619" spans="1:9" x14ac:dyDescent="0.2">
      <c r="A619" s="2">
        <v>1</v>
      </c>
      <c r="B619" s="1" t="s">
        <v>78</v>
      </c>
      <c r="C619" s="4">
        <v>25</v>
      </c>
      <c r="D619" s="8">
        <v>12.08</v>
      </c>
      <c r="E619" s="4">
        <v>23</v>
      </c>
      <c r="F619" s="8">
        <v>17.690000000000001</v>
      </c>
      <c r="G619" s="4">
        <v>2</v>
      </c>
      <c r="H619" s="8">
        <v>2.63</v>
      </c>
      <c r="I619" s="4">
        <v>0</v>
      </c>
    </row>
    <row r="620" spans="1:9" x14ac:dyDescent="0.2">
      <c r="A620" s="2">
        <v>2</v>
      </c>
      <c r="B620" s="1" t="s">
        <v>77</v>
      </c>
      <c r="C620" s="4">
        <v>18</v>
      </c>
      <c r="D620" s="8">
        <v>8.6999999999999993</v>
      </c>
      <c r="E620" s="4">
        <v>18</v>
      </c>
      <c r="F620" s="8">
        <v>13.85</v>
      </c>
      <c r="G620" s="4">
        <v>0</v>
      </c>
      <c r="H620" s="8">
        <v>0</v>
      </c>
      <c r="I620" s="4">
        <v>0</v>
      </c>
    </row>
    <row r="621" spans="1:9" x14ac:dyDescent="0.2">
      <c r="A621" s="2">
        <v>3</v>
      </c>
      <c r="B621" s="1" t="s">
        <v>64</v>
      </c>
      <c r="C621" s="4">
        <v>17</v>
      </c>
      <c r="D621" s="8">
        <v>8.2100000000000009</v>
      </c>
      <c r="E621" s="4">
        <v>5</v>
      </c>
      <c r="F621" s="8">
        <v>3.85</v>
      </c>
      <c r="G621" s="4">
        <v>12</v>
      </c>
      <c r="H621" s="8">
        <v>15.79</v>
      </c>
      <c r="I621" s="4">
        <v>0</v>
      </c>
    </row>
    <row r="622" spans="1:9" x14ac:dyDescent="0.2">
      <c r="A622" s="2">
        <v>3</v>
      </c>
      <c r="B622" s="1" t="s">
        <v>73</v>
      </c>
      <c r="C622" s="4">
        <v>17</v>
      </c>
      <c r="D622" s="8">
        <v>8.2100000000000009</v>
      </c>
      <c r="E622" s="4">
        <v>8</v>
      </c>
      <c r="F622" s="8">
        <v>6.15</v>
      </c>
      <c r="G622" s="4">
        <v>9</v>
      </c>
      <c r="H622" s="8">
        <v>11.84</v>
      </c>
      <c r="I622" s="4">
        <v>0</v>
      </c>
    </row>
    <row r="623" spans="1:9" x14ac:dyDescent="0.2">
      <c r="A623" s="2">
        <v>5</v>
      </c>
      <c r="B623" s="1" t="s">
        <v>65</v>
      </c>
      <c r="C623" s="4">
        <v>16</v>
      </c>
      <c r="D623" s="8">
        <v>7.73</v>
      </c>
      <c r="E623" s="4">
        <v>6</v>
      </c>
      <c r="F623" s="8">
        <v>4.62</v>
      </c>
      <c r="G623" s="4">
        <v>10</v>
      </c>
      <c r="H623" s="8">
        <v>13.16</v>
      </c>
      <c r="I623" s="4">
        <v>0</v>
      </c>
    </row>
    <row r="624" spans="1:9" x14ac:dyDescent="0.2">
      <c r="A624" s="2">
        <v>6</v>
      </c>
      <c r="B624" s="1" t="s">
        <v>71</v>
      </c>
      <c r="C624" s="4">
        <v>14</v>
      </c>
      <c r="D624" s="8">
        <v>6.76</v>
      </c>
      <c r="E624" s="4">
        <v>10</v>
      </c>
      <c r="F624" s="8">
        <v>7.69</v>
      </c>
      <c r="G624" s="4">
        <v>4</v>
      </c>
      <c r="H624" s="8">
        <v>5.26</v>
      </c>
      <c r="I624" s="4">
        <v>0</v>
      </c>
    </row>
    <row r="625" spans="1:9" x14ac:dyDescent="0.2">
      <c r="A625" s="2">
        <v>7</v>
      </c>
      <c r="B625" s="1" t="s">
        <v>88</v>
      </c>
      <c r="C625" s="4">
        <v>8</v>
      </c>
      <c r="D625" s="8">
        <v>3.86</v>
      </c>
      <c r="E625" s="4">
        <v>7</v>
      </c>
      <c r="F625" s="8">
        <v>5.38</v>
      </c>
      <c r="G625" s="4">
        <v>1</v>
      </c>
      <c r="H625" s="8">
        <v>1.32</v>
      </c>
      <c r="I625" s="4">
        <v>0</v>
      </c>
    </row>
    <row r="626" spans="1:9" x14ac:dyDescent="0.2">
      <c r="A626" s="2">
        <v>7</v>
      </c>
      <c r="B626" s="1" t="s">
        <v>72</v>
      </c>
      <c r="C626" s="4">
        <v>8</v>
      </c>
      <c r="D626" s="8">
        <v>3.86</v>
      </c>
      <c r="E626" s="4">
        <v>6</v>
      </c>
      <c r="F626" s="8">
        <v>4.62</v>
      </c>
      <c r="G626" s="4">
        <v>2</v>
      </c>
      <c r="H626" s="8">
        <v>2.63</v>
      </c>
      <c r="I626" s="4">
        <v>0</v>
      </c>
    </row>
    <row r="627" spans="1:9" x14ac:dyDescent="0.2">
      <c r="A627" s="2">
        <v>7</v>
      </c>
      <c r="B627" s="1" t="s">
        <v>79</v>
      </c>
      <c r="C627" s="4">
        <v>8</v>
      </c>
      <c r="D627" s="8">
        <v>3.86</v>
      </c>
      <c r="E627" s="4">
        <v>8</v>
      </c>
      <c r="F627" s="8">
        <v>6.15</v>
      </c>
      <c r="G627" s="4">
        <v>0</v>
      </c>
      <c r="H627" s="8">
        <v>0</v>
      </c>
      <c r="I627" s="4">
        <v>0</v>
      </c>
    </row>
    <row r="628" spans="1:9" x14ac:dyDescent="0.2">
      <c r="A628" s="2">
        <v>7</v>
      </c>
      <c r="B628" s="1" t="s">
        <v>80</v>
      </c>
      <c r="C628" s="4">
        <v>8</v>
      </c>
      <c r="D628" s="8">
        <v>3.86</v>
      </c>
      <c r="E628" s="4">
        <v>7</v>
      </c>
      <c r="F628" s="8">
        <v>5.38</v>
      </c>
      <c r="G628" s="4">
        <v>0</v>
      </c>
      <c r="H628" s="8">
        <v>0</v>
      </c>
      <c r="I628" s="4">
        <v>0</v>
      </c>
    </row>
    <row r="629" spans="1:9" x14ac:dyDescent="0.2">
      <c r="A629" s="2">
        <v>11</v>
      </c>
      <c r="B629" s="1" t="s">
        <v>66</v>
      </c>
      <c r="C629" s="4">
        <v>7</v>
      </c>
      <c r="D629" s="8">
        <v>3.38</v>
      </c>
      <c r="E629" s="4">
        <v>4</v>
      </c>
      <c r="F629" s="8">
        <v>3.08</v>
      </c>
      <c r="G629" s="4">
        <v>3</v>
      </c>
      <c r="H629" s="8">
        <v>3.95</v>
      </c>
      <c r="I629" s="4">
        <v>0</v>
      </c>
    </row>
    <row r="630" spans="1:9" x14ac:dyDescent="0.2">
      <c r="A630" s="2">
        <v>11</v>
      </c>
      <c r="B630" s="1" t="s">
        <v>82</v>
      </c>
      <c r="C630" s="4">
        <v>7</v>
      </c>
      <c r="D630" s="8">
        <v>3.38</v>
      </c>
      <c r="E630" s="4">
        <v>0</v>
      </c>
      <c r="F630" s="8">
        <v>0</v>
      </c>
      <c r="G630" s="4">
        <v>7</v>
      </c>
      <c r="H630" s="8">
        <v>9.2100000000000009</v>
      </c>
      <c r="I630" s="4">
        <v>0</v>
      </c>
    </row>
    <row r="631" spans="1:9" x14ac:dyDescent="0.2">
      <c r="A631" s="2">
        <v>13</v>
      </c>
      <c r="B631" s="1" t="s">
        <v>83</v>
      </c>
      <c r="C631" s="4">
        <v>6</v>
      </c>
      <c r="D631" s="8">
        <v>2.9</v>
      </c>
      <c r="E631" s="4">
        <v>5</v>
      </c>
      <c r="F631" s="8">
        <v>3.85</v>
      </c>
      <c r="G631" s="4">
        <v>1</v>
      </c>
      <c r="H631" s="8">
        <v>1.32</v>
      </c>
      <c r="I631" s="4">
        <v>0</v>
      </c>
    </row>
    <row r="632" spans="1:9" x14ac:dyDescent="0.2">
      <c r="A632" s="2">
        <v>14</v>
      </c>
      <c r="B632" s="1" t="s">
        <v>95</v>
      </c>
      <c r="C632" s="4">
        <v>5</v>
      </c>
      <c r="D632" s="8">
        <v>2.42</v>
      </c>
      <c r="E632" s="4">
        <v>4</v>
      </c>
      <c r="F632" s="8">
        <v>3.08</v>
      </c>
      <c r="G632" s="4">
        <v>1</v>
      </c>
      <c r="H632" s="8">
        <v>1.32</v>
      </c>
      <c r="I632" s="4">
        <v>0</v>
      </c>
    </row>
    <row r="633" spans="1:9" x14ac:dyDescent="0.2">
      <c r="A633" s="2">
        <v>14</v>
      </c>
      <c r="B633" s="1" t="s">
        <v>69</v>
      </c>
      <c r="C633" s="4">
        <v>5</v>
      </c>
      <c r="D633" s="8">
        <v>2.42</v>
      </c>
      <c r="E633" s="4">
        <v>2</v>
      </c>
      <c r="F633" s="8">
        <v>1.54</v>
      </c>
      <c r="G633" s="4">
        <v>3</v>
      </c>
      <c r="H633" s="8">
        <v>3.95</v>
      </c>
      <c r="I633" s="4">
        <v>0</v>
      </c>
    </row>
    <row r="634" spans="1:9" x14ac:dyDescent="0.2">
      <c r="A634" s="2">
        <v>16</v>
      </c>
      <c r="B634" s="1" t="s">
        <v>70</v>
      </c>
      <c r="C634" s="4">
        <v>4</v>
      </c>
      <c r="D634" s="8">
        <v>1.93</v>
      </c>
      <c r="E634" s="4">
        <v>4</v>
      </c>
      <c r="F634" s="8">
        <v>3.08</v>
      </c>
      <c r="G634" s="4">
        <v>0</v>
      </c>
      <c r="H634" s="8">
        <v>0</v>
      </c>
      <c r="I634" s="4">
        <v>0</v>
      </c>
    </row>
    <row r="635" spans="1:9" x14ac:dyDescent="0.2">
      <c r="A635" s="2">
        <v>17</v>
      </c>
      <c r="B635" s="1" t="s">
        <v>92</v>
      </c>
      <c r="C635" s="4">
        <v>3</v>
      </c>
      <c r="D635" s="8">
        <v>1.45</v>
      </c>
      <c r="E635" s="4">
        <v>0</v>
      </c>
      <c r="F635" s="8">
        <v>0</v>
      </c>
      <c r="G635" s="4">
        <v>3</v>
      </c>
      <c r="H635" s="8">
        <v>3.95</v>
      </c>
      <c r="I635" s="4">
        <v>0</v>
      </c>
    </row>
    <row r="636" spans="1:9" x14ac:dyDescent="0.2">
      <c r="A636" s="2">
        <v>17</v>
      </c>
      <c r="B636" s="1" t="s">
        <v>81</v>
      </c>
      <c r="C636" s="4">
        <v>3</v>
      </c>
      <c r="D636" s="8">
        <v>1.45</v>
      </c>
      <c r="E636" s="4">
        <v>3</v>
      </c>
      <c r="F636" s="8">
        <v>2.31</v>
      </c>
      <c r="G636" s="4">
        <v>0</v>
      </c>
      <c r="H636" s="8">
        <v>0</v>
      </c>
      <c r="I636" s="4">
        <v>0</v>
      </c>
    </row>
    <row r="637" spans="1:9" x14ac:dyDescent="0.2">
      <c r="A637" s="2">
        <v>19</v>
      </c>
      <c r="B637" s="1" t="s">
        <v>115</v>
      </c>
      <c r="C637" s="4">
        <v>2</v>
      </c>
      <c r="D637" s="8">
        <v>0.97</v>
      </c>
      <c r="E637" s="4">
        <v>1</v>
      </c>
      <c r="F637" s="8">
        <v>0.77</v>
      </c>
      <c r="G637" s="4">
        <v>1</v>
      </c>
      <c r="H637" s="8">
        <v>1.32</v>
      </c>
      <c r="I637" s="4">
        <v>0</v>
      </c>
    </row>
    <row r="638" spans="1:9" x14ac:dyDescent="0.2">
      <c r="A638" s="2">
        <v>19</v>
      </c>
      <c r="B638" s="1" t="s">
        <v>116</v>
      </c>
      <c r="C638" s="4">
        <v>2</v>
      </c>
      <c r="D638" s="8">
        <v>0.97</v>
      </c>
      <c r="E638" s="4">
        <v>0</v>
      </c>
      <c r="F638" s="8">
        <v>0</v>
      </c>
      <c r="G638" s="4">
        <v>2</v>
      </c>
      <c r="H638" s="8">
        <v>2.63</v>
      </c>
      <c r="I638" s="4">
        <v>0</v>
      </c>
    </row>
    <row r="639" spans="1:9" x14ac:dyDescent="0.2">
      <c r="A639" s="2">
        <v>19</v>
      </c>
      <c r="B639" s="1" t="s">
        <v>102</v>
      </c>
      <c r="C639" s="4">
        <v>2</v>
      </c>
      <c r="D639" s="8">
        <v>0.97</v>
      </c>
      <c r="E639" s="4">
        <v>1</v>
      </c>
      <c r="F639" s="8">
        <v>0.77</v>
      </c>
      <c r="G639" s="4">
        <v>1</v>
      </c>
      <c r="H639" s="8">
        <v>1.32</v>
      </c>
      <c r="I639" s="4">
        <v>0</v>
      </c>
    </row>
    <row r="640" spans="1:9" x14ac:dyDescent="0.2">
      <c r="A640" s="2">
        <v>19</v>
      </c>
      <c r="B640" s="1" t="s">
        <v>110</v>
      </c>
      <c r="C640" s="4">
        <v>2</v>
      </c>
      <c r="D640" s="8">
        <v>0.97</v>
      </c>
      <c r="E640" s="4">
        <v>1</v>
      </c>
      <c r="F640" s="8">
        <v>0.77</v>
      </c>
      <c r="G640" s="4">
        <v>1</v>
      </c>
      <c r="H640" s="8">
        <v>1.32</v>
      </c>
      <c r="I640" s="4">
        <v>0</v>
      </c>
    </row>
    <row r="641" spans="1:9" x14ac:dyDescent="0.2">
      <c r="A641" s="2">
        <v>19</v>
      </c>
      <c r="B641" s="1" t="s">
        <v>74</v>
      </c>
      <c r="C641" s="4">
        <v>2</v>
      </c>
      <c r="D641" s="8">
        <v>0.97</v>
      </c>
      <c r="E641" s="4">
        <v>0</v>
      </c>
      <c r="F641" s="8">
        <v>0</v>
      </c>
      <c r="G641" s="4">
        <v>2</v>
      </c>
      <c r="H641" s="8">
        <v>2.63</v>
      </c>
      <c r="I641" s="4">
        <v>0</v>
      </c>
    </row>
    <row r="642" spans="1:9" x14ac:dyDescent="0.2">
      <c r="A642" s="2">
        <v>19</v>
      </c>
      <c r="B642" s="1" t="s">
        <v>76</v>
      </c>
      <c r="C642" s="4">
        <v>2</v>
      </c>
      <c r="D642" s="8">
        <v>0.97</v>
      </c>
      <c r="E642" s="4">
        <v>1</v>
      </c>
      <c r="F642" s="8">
        <v>0.77</v>
      </c>
      <c r="G642" s="4">
        <v>1</v>
      </c>
      <c r="H642" s="8">
        <v>1.32</v>
      </c>
      <c r="I642" s="4">
        <v>0</v>
      </c>
    </row>
    <row r="643" spans="1:9" x14ac:dyDescent="0.2">
      <c r="A643" s="2">
        <v>19</v>
      </c>
      <c r="B643" s="1" t="s">
        <v>90</v>
      </c>
      <c r="C643" s="4">
        <v>2</v>
      </c>
      <c r="D643" s="8">
        <v>0.97</v>
      </c>
      <c r="E643" s="4">
        <v>1</v>
      </c>
      <c r="F643" s="8">
        <v>0.77</v>
      </c>
      <c r="G643" s="4">
        <v>1</v>
      </c>
      <c r="H643" s="8">
        <v>1.32</v>
      </c>
      <c r="I643" s="4">
        <v>0</v>
      </c>
    </row>
    <row r="644" spans="1:9" x14ac:dyDescent="0.2">
      <c r="A644" s="2">
        <v>19</v>
      </c>
      <c r="B644" s="1" t="s">
        <v>89</v>
      </c>
      <c r="C644" s="4">
        <v>2</v>
      </c>
      <c r="D644" s="8">
        <v>0.97</v>
      </c>
      <c r="E644" s="4">
        <v>1</v>
      </c>
      <c r="F644" s="8">
        <v>0.77</v>
      </c>
      <c r="G644" s="4">
        <v>1</v>
      </c>
      <c r="H644" s="8">
        <v>1.32</v>
      </c>
      <c r="I644" s="4">
        <v>0</v>
      </c>
    </row>
    <row r="645" spans="1:9" x14ac:dyDescent="0.2">
      <c r="A645" s="1"/>
      <c r="C645" s="4"/>
      <c r="D645" s="8"/>
      <c r="E645" s="4"/>
      <c r="F645" s="8"/>
      <c r="G645" s="4"/>
      <c r="H645" s="8"/>
      <c r="I645" s="4"/>
    </row>
    <row r="646" spans="1:9" x14ac:dyDescent="0.2">
      <c r="A646" s="1" t="s">
        <v>27</v>
      </c>
      <c r="C646" s="4"/>
      <c r="D646" s="8"/>
      <c r="E646" s="4"/>
      <c r="F646" s="8"/>
      <c r="G646" s="4"/>
      <c r="H646" s="8"/>
      <c r="I646" s="4"/>
    </row>
    <row r="647" spans="1:9" x14ac:dyDescent="0.2">
      <c r="A647" s="2">
        <v>1</v>
      </c>
      <c r="B647" s="1" t="s">
        <v>78</v>
      </c>
      <c r="C647" s="4">
        <v>23</v>
      </c>
      <c r="D647" s="8">
        <v>16.309999999999999</v>
      </c>
      <c r="E647" s="4">
        <v>23</v>
      </c>
      <c r="F647" s="8">
        <v>21.7</v>
      </c>
      <c r="G647" s="4">
        <v>0</v>
      </c>
      <c r="H647" s="8">
        <v>0</v>
      </c>
      <c r="I647" s="4">
        <v>0</v>
      </c>
    </row>
    <row r="648" spans="1:9" x14ac:dyDescent="0.2">
      <c r="A648" s="2">
        <v>2</v>
      </c>
      <c r="B648" s="1" t="s">
        <v>71</v>
      </c>
      <c r="C648" s="4">
        <v>13</v>
      </c>
      <c r="D648" s="8">
        <v>9.2200000000000006</v>
      </c>
      <c r="E648" s="4">
        <v>12</v>
      </c>
      <c r="F648" s="8">
        <v>11.32</v>
      </c>
      <c r="G648" s="4">
        <v>1</v>
      </c>
      <c r="H648" s="8">
        <v>3.85</v>
      </c>
      <c r="I648" s="4">
        <v>0</v>
      </c>
    </row>
    <row r="649" spans="1:9" x14ac:dyDescent="0.2">
      <c r="A649" s="2">
        <v>3</v>
      </c>
      <c r="B649" s="1" t="s">
        <v>73</v>
      </c>
      <c r="C649" s="4">
        <v>12</v>
      </c>
      <c r="D649" s="8">
        <v>8.51</v>
      </c>
      <c r="E649" s="4">
        <v>5</v>
      </c>
      <c r="F649" s="8">
        <v>4.72</v>
      </c>
      <c r="G649" s="4">
        <v>7</v>
      </c>
      <c r="H649" s="8">
        <v>26.92</v>
      </c>
      <c r="I649" s="4">
        <v>0</v>
      </c>
    </row>
    <row r="650" spans="1:9" x14ac:dyDescent="0.2">
      <c r="A650" s="2">
        <v>3</v>
      </c>
      <c r="B650" s="1" t="s">
        <v>77</v>
      </c>
      <c r="C650" s="4">
        <v>12</v>
      </c>
      <c r="D650" s="8">
        <v>8.51</v>
      </c>
      <c r="E650" s="4">
        <v>12</v>
      </c>
      <c r="F650" s="8">
        <v>11.32</v>
      </c>
      <c r="G650" s="4">
        <v>0</v>
      </c>
      <c r="H650" s="8">
        <v>0</v>
      </c>
      <c r="I650" s="4">
        <v>0</v>
      </c>
    </row>
    <row r="651" spans="1:9" x14ac:dyDescent="0.2">
      <c r="A651" s="2">
        <v>5</v>
      </c>
      <c r="B651" s="1" t="s">
        <v>64</v>
      </c>
      <c r="C651" s="4">
        <v>9</v>
      </c>
      <c r="D651" s="8">
        <v>6.38</v>
      </c>
      <c r="E651" s="4">
        <v>5</v>
      </c>
      <c r="F651" s="8">
        <v>4.72</v>
      </c>
      <c r="G651" s="4">
        <v>4</v>
      </c>
      <c r="H651" s="8">
        <v>15.38</v>
      </c>
      <c r="I651" s="4">
        <v>0</v>
      </c>
    </row>
    <row r="652" spans="1:9" x14ac:dyDescent="0.2">
      <c r="A652" s="2">
        <v>6</v>
      </c>
      <c r="B652" s="1" t="s">
        <v>79</v>
      </c>
      <c r="C652" s="4">
        <v>7</v>
      </c>
      <c r="D652" s="8">
        <v>4.96</v>
      </c>
      <c r="E652" s="4">
        <v>7</v>
      </c>
      <c r="F652" s="8">
        <v>6.6</v>
      </c>
      <c r="G652" s="4">
        <v>0</v>
      </c>
      <c r="H652" s="8">
        <v>0</v>
      </c>
      <c r="I652" s="4">
        <v>0</v>
      </c>
    </row>
    <row r="653" spans="1:9" x14ac:dyDescent="0.2">
      <c r="A653" s="2">
        <v>7</v>
      </c>
      <c r="B653" s="1" t="s">
        <v>65</v>
      </c>
      <c r="C653" s="4">
        <v>5</v>
      </c>
      <c r="D653" s="8">
        <v>3.55</v>
      </c>
      <c r="E653" s="4">
        <v>4</v>
      </c>
      <c r="F653" s="8">
        <v>3.77</v>
      </c>
      <c r="G653" s="4">
        <v>1</v>
      </c>
      <c r="H653" s="8">
        <v>3.85</v>
      </c>
      <c r="I653" s="4">
        <v>0</v>
      </c>
    </row>
    <row r="654" spans="1:9" x14ac:dyDescent="0.2">
      <c r="A654" s="2">
        <v>7</v>
      </c>
      <c r="B654" s="1" t="s">
        <v>74</v>
      </c>
      <c r="C654" s="4">
        <v>5</v>
      </c>
      <c r="D654" s="8">
        <v>3.55</v>
      </c>
      <c r="E654" s="4">
        <v>4</v>
      </c>
      <c r="F654" s="8">
        <v>3.77</v>
      </c>
      <c r="G654" s="4">
        <v>1</v>
      </c>
      <c r="H654" s="8">
        <v>3.85</v>
      </c>
      <c r="I654" s="4">
        <v>0</v>
      </c>
    </row>
    <row r="655" spans="1:9" x14ac:dyDescent="0.2">
      <c r="A655" s="2">
        <v>9</v>
      </c>
      <c r="B655" s="1" t="s">
        <v>66</v>
      </c>
      <c r="C655" s="4">
        <v>4</v>
      </c>
      <c r="D655" s="8">
        <v>2.84</v>
      </c>
      <c r="E655" s="4">
        <v>4</v>
      </c>
      <c r="F655" s="8">
        <v>3.77</v>
      </c>
      <c r="G655" s="4">
        <v>0</v>
      </c>
      <c r="H655" s="8">
        <v>0</v>
      </c>
      <c r="I655" s="4">
        <v>0</v>
      </c>
    </row>
    <row r="656" spans="1:9" x14ac:dyDescent="0.2">
      <c r="A656" s="2">
        <v>9</v>
      </c>
      <c r="B656" s="1" t="s">
        <v>88</v>
      </c>
      <c r="C656" s="4">
        <v>4</v>
      </c>
      <c r="D656" s="8">
        <v>2.84</v>
      </c>
      <c r="E656" s="4">
        <v>2</v>
      </c>
      <c r="F656" s="8">
        <v>1.89</v>
      </c>
      <c r="G656" s="4">
        <v>1</v>
      </c>
      <c r="H656" s="8">
        <v>3.85</v>
      </c>
      <c r="I656" s="4">
        <v>1</v>
      </c>
    </row>
    <row r="657" spans="1:9" x14ac:dyDescent="0.2">
      <c r="A657" s="2">
        <v>9</v>
      </c>
      <c r="B657" s="1" t="s">
        <v>104</v>
      </c>
      <c r="C657" s="4">
        <v>4</v>
      </c>
      <c r="D657" s="8">
        <v>2.84</v>
      </c>
      <c r="E657" s="4">
        <v>3</v>
      </c>
      <c r="F657" s="8">
        <v>2.83</v>
      </c>
      <c r="G657" s="4">
        <v>1</v>
      </c>
      <c r="H657" s="8">
        <v>3.85</v>
      </c>
      <c r="I657" s="4">
        <v>0</v>
      </c>
    </row>
    <row r="658" spans="1:9" x14ac:dyDescent="0.2">
      <c r="A658" s="2">
        <v>9</v>
      </c>
      <c r="B658" s="1" t="s">
        <v>86</v>
      </c>
      <c r="C658" s="4">
        <v>4</v>
      </c>
      <c r="D658" s="8">
        <v>2.84</v>
      </c>
      <c r="E658" s="4">
        <v>2</v>
      </c>
      <c r="F658" s="8">
        <v>1.89</v>
      </c>
      <c r="G658" s="4">
        <v>1</v>
      </c>
      <c r="H658" s="8">
        <v>3.85</v>
      </c>
      <c r="I658" s="4">
        <v>0</v>
      </c>
    </row>
    <row r="659" spans="1:9" x14ac:dyDescent="0.2">
      <c r="A659" s="2">
        <v>9</v>
      </c>
      <c r="B659" s="1" t="s">
        <v>80</v>
      </c>
      <c r="C659" s="4">
        <v>4</v>
      </c>
      <c r="D659" s="8">
        <v>2.84</v>
      </c>
      <c r="E659" s="4">
        <v>1</v>
      </c>
      <c r="F659" s="8">
        <v>0.94</v>
      </c>
      <c r="G659" s="4">
        <v>0</v>
      </c>
      <c r="H659" s="8">
        <v>0</v>
      </c>
      <c r="I659" s="4">
        <v>0</v>
      </c>
    </row>
    <row r="660" spans="1:9" x14ac:dyDescent="0.2">
      <c r="A660" s="2">
        <v>9</v>
      </c>
      <c r="B660" s="1" t="s">
        <v>81</v>
      </c>
      <c r="C660" s="4">
        <v>4</v>
      </c>
      <c r="D660" s="8">
        <v>2.84</v>
      </c>
      <c r="E660" s="4">
        <v>4</v>
      </c>
      <c r="F660" s="8">
        <v>3.77</v>
      </c>
      <c r="G660" s="4">
        <v>0</v>
      </c>
      <c r="H660" s="8">
        <v>0</v>
      </c>
      <c r="I660" s="4">
        <v>0</v>
      </c>
    </row>
    <row r="661" spans="1:9" x14ac:dyDescent="0.2">
      <c r="A661" s="2">
        <v>9</v>
      </c>
      <c r="B661" s="1" t="s">
        <v>83</v>
      </c>
      <c r="C661" s="4">
        <v>4</v>
      </c>
      <c r="D661" s="8">
        <v>2.84</v>
      </c>
      <c r="E661" s="4">
        <v>4</v>
      </c>
      <c r="F661" s="8">
        <v>3.77</v>
      </c>
      <c r="G661" s="4">
        <v>0</v>
      </c>
      <c r="H661" s="8">
        <v>0</v>
      </c>
      <c r="I661" s="4">
        <v>0</v>
      </c>
    </row>
    <row r="662" spans="1:9" x14ac:dyDescent="0.2">
      <c r="A662" s="2">
        <v>16</v>
      </c>
      <c r="B662" s="1" t="s">
        <v>97</v>
      </c>
      <c r="C662" s="4">
        <v>3</v>
      </c>
      <c r="D662" s="8">
        <v>2.13</v>
      </c>
      <c r="E662" s="4">
        <v>1</v>
      </c>
      <c r="F662" s="8">
        <v>0.94</v>
      </c>
      <c r="G662" s="4">
        <v>2</v>
      </c>
      <c r="H662" s="8">
        <v>7.69</v>
      </c>
      <c r="I662" s="4">
        <v>0</v>
      </c>
    </row>
    <row r="663" spans="1:9" x14ac:dyDescent="0.2">
      <c r="A663" s="2">
        <v>16</v>
      </c>
      <c r="B663" s="1" t="s">
        <v>72</v>
      </c>
      <c r="C663" s="4">
        <v>3</v>
      </c>
      <c r="D663" s="8">
        <v>2.13</v>
      </c>
      <c r="E663" s="4">
        <v>3</v>
      </c>
      <c r="F663" s="8">
        <v>2.83</v>
      </c>
      <c r="G663" s="4">
        <v>0</v>
      </c>
      <c r="H663" s="8">
        <v>0</v>
      </c>
      <c r="I663" s="4">
        <v>0</v>
      </c>
    </row>
    <row r="664" spans="1:9" x14ac:dyDescent="0.2">
      <c r="A664" s="2">
        <v>16</v>
      </c>
      <c r="B664" s="1" t="s">
        <v>101</v>
      </c>
      <c r="C664" s="4">
        <v>3</v>
      </c>
      <c r="D664" s="8">
        <v>2.13</v>
      </c>
      <c r="E664" s="4">
        <v>2</v>
      </c>
      <c r="F664" s="8">
        <v>1.89</v>
      </c>
      <c r="G664" s="4">
        <v>0</v>
      </c>
      <c r="H664" s="8">
        <v>0</v>
      </c>
      <c r="I664" s="4">
        <v>0</v>
      </c>
    </row>
    <row r="665" spans="1:9" x14ac:dyDescent="0.2">
      <c r="A665" s="2">
        <v>19</v>
      </c>
      <c r="B665" s="1" t="s">
        <v>84</v>
      </c>
      <c r="C665" s="4">
        <v>2</v>
      </c>
      <c r="D665" s="8">
        <v>1.42</v>
      </c>
      <c r="E665" s="4">
        <v>1</v>
      </c>
      <c r="F665" s="8">
        <v>0.94</v>
      </c>
      <c r="G665" s="4">
        <v>1</v>
      </c>
      <c r="H665" s="8">
        <v>3.85</v>
      </c>
      <c r="I665" s="4">
        <v>0</v>
      </c>
    </row>
    <row r="666" spans="1:9" x14ac:dyDescent="0.2">
      <c r="A666" s="2">
        <v>19</v>
      </c>
      <c r="B666" s="1" t="s">
        <v>92</v>
      </c>
      <c r="C666" s="4">
        <v>2</v>
      </c>
      <c r="D666" s="8">
        <v>1.42</v>
      </c>
      <c r="E666" s="4">
        <v>0</v>
      </c>
      <c r="F666" s="8">
        <v>0</v>
      </c>
      <c r="G666" s="4">
        <v>2</v>
      </c>
      <c r="H666" s="8">
        <v>7.69</v>
      </c>
      <c r="I666" s="4">
        <v>0</v>
      </c>
    </row>
    <row r="667" spans="1:9" x14ac:dyDescent="0.2">
      <c r="A667" s="2">
        <v>19</v>
      </c>
      <c r="B667" s="1" t="s">
        <v>96</v>
      </c>
      <c r="C667" s="4">
        <v>2</v>
      </c>
      <c r="D667" s="8">
        <v>1.42</v>
      </c>
      <c r="E667" s="4">
        <v>2</v>
      </c>
      <c r="F667" s="8">
        <v>1.89</v>
      </c>
      <c r="G667" s="4">
        <v>0</v>
      </c>
      <c r="H667" s="8">
        <v>0</v>
      </c>
      <c r="I667" s="4">
        <v>0</v>
      </c>
    </row>
    <row r="668" spans="1:9" x14ac:dyDescent="0.2">
      <c r="A668" s="1"/>
      <c r="C668" s="4"/>
      <c r="D668" s="8"/>
      <c r="E668" s="4"/>
      <c r="F668" s="8"/>
      <c r="G668" s="4"/>
      <c r="H668" s="8"/>
      <c r="I668" s="4"/>
    </row>
    <row r="669" spans="1:9" x14ac:dyDescent="0.2">
      <c r="A669" s="1" t="s">
        <v>28</v>
      </c>
      <c r="C669" s="4"/>
      <c r="D669" s="8"/>
      <c r="E669" s="4"/>
      <c r="F669" s="8"/>
      <c r="G669" s="4"/>
      <c r="H669" s="8"/>
      <c r="I669" s="4"/>
    </row>
    <row r="670" spans="1:9" x14ac:dyDescent="0.2">
      <c r="A670" s="2">
        <v>1</v>
      </c>
      <c r="B670" s="1" t="s">
        <v>78</v>
      </c>
      <c r="C670" s="4">
        <v>54</v>
      </c>
      <c r="D670" s="8">
        <v>13.37</v>
      </c>
      <c r="E670" s="4">
        <v>53</v>
      </c>
      <c r="F670" s="8">
        <v>21.12</v>
      </c>
      <c r="G670" s="4">
        <v>1</v>
      </c>
      <c r="H670" s="8">
        <v>0.73</v>
      </c>
      <c r="I670" s="4">
        <v>0</v>
      </c>
    </row>
    <row r="671" spans="1:9" x14ac:dyDescent="0.2">
      <c r="A671" s="2">
        <v>2</v>
      </c>
      <c r="B671" s="1" t="s">
        <v>77</v>
      </c>
      <c r="C671" s="4">
        <v>53</v>
      </c>
      <c r="D671" s="8">
        <v>13.12</v>
      </c>
      <c r="E671" s="4">
        <v>48</v>
      </c>
      <c r="F671" s="8">
        <v>19.12</v>
      </c>
      <c r="G671" s="4">
        <v>5</v>
      </c>
      <c r="H671" s="8">
        <v>3.65</v>
      </c>
      <c r="I671" s="4">
        <v>0</v>
      </c>
    </row>
    <row r="672" spans="1:9" x14ac:dyDescent="0.2">
      <c r="A672" s="2">
        <v>3</v>
      </c>
      <c r="B672" s="1" t="s">
        <v>64</v>
      </c>
      <c r="C672" s="4">
        <v>42</v>
      </c>
      <c r="D672" s="8">
        <v>10.4</v>
      </c>
      <c r="E672" s="4">
        <v>9</v>
      </c>
      <c r="F672" s="8">
        <v>3.59</v>
      </c>
      <c r="G672" s="4">
        <v>33</v>
      </c>
      <c r="H672" s="8">
        <v>24.09</v>
      </c>
      <c r="I672" s="4">
        <v>0</v>
      </c>
    </row>
    <row r="673" spans="1:9" x14ac:dyDescent="0.2">
      <c r="A673" s="2">
        <v>4</v>
      </c>
      <c r="B673" s="1" t="s">
        <v>73</v>
      </c>
      <c r="C673" s="4">
        <v>37</v>
      </c>
      <c r="D673" s="8">
        <v>9.16</v>
      </c>
      <c r="E673" s="4">
        <v>22</v>
      </c>
      <c r="F673" s="8">
        <v>8.76</v>
      </c>
      <c r="G673" s="4">
        <v>15</v>
      </c>
      <c r="H673" s="8">
        <v>10.95</v>
      </c>
      <c r="I673" s="4">
        <v>0</v>
      </c>
    </row>
    <row r="674" spans="1:9" x14ac:dyDescent="0.2">
      <c r="A674" s="2">
        <v>5</v>
      </c>
      <c r="B674" s="1" t="s">
        <v>80</v>
      </c>
      <c r="C674" s="4">
        <v>24</v>
      </c>
      <c r="D674" s="8">
        <v>5.94</v>
      </c>
      <c r="E674" s="4">
        <v>11</v>
      </c>
      <c r="F674" s="8">
        <v>4.38</v>
      </c>
      <c r="G674" s="4">
        <v>1</v>
      </c>
      <c r="H674" s="8">
        <v>0.73</v>
      </c>
      <c r="I674" s="4">
        <v>0</v>
      </c>
    </row>
    <row r="675" spans="1:9" x14ac:dyDescent="0.2">
      <c r="A675" s="2">
        <v>6</v>
      </c>
      <c r="B675" s="1" t="s">
        <v>71</v>
      </c>
      <c r="C675" s="4">
        <v>22</v>
      </c>
      <c r="D675" s="8">
        <v>5.45</v>
      </c>
      <c r="E675" s="4">
        <v>17</v>
      </c>
      <c r="F675" s="8">
        <v>6.77</v>
      </c>
      <c r="G675" s="4">
        <v>5</v>
      </c>
      <c r="H675" s="8">
        <v>3.65</v>
      </c>
      <c r="I675" s="4">
        <v>0</v>
      </c>
    </row>
    <row r="676" spans="1:9" x14ac:dyDescent="0.2">
      <c r="A676" s="2">
        <v>7</v>
      </c>
      <c r="B676" s="1" t="s">
        <v>74</v>
      </c>
      <c r="C676" s="4">
        <v>17</v>
      </c>
      <c r="D676" s="8">
        <v>4.21</v>
      </c>
      <c r="E676" s="4">
        <v>12</v>
      </c>
      <c r="F676" s="8">
        <v>4.78</v>
      </c>
      <c r="G676" s="4">
        <v>5</v>
      </c>
      <c r="H676" s="8">
        <v>3.65</v>
      </c>
      <c r="I676" s="4">
        <v>0</v>
      </c>
    </row>
    <row r="677" spans="1:9" x14ac:dyDescent="0.2">
      <c r="A677" s="2">
        <v>8</v>
      </c>
      <c r="B677" s="1" t="s">
        <v>65</v>
      </c>
      <c r="C677" s="4">
        <v>15</v>
      </c>
      <c r="D677" s="8">
        <v>3.71</v>
      </c>
      <c r="E677" s="4">
        <v>10</v>
      </c>
      <c r="F677" s="8">
        <v>3.98</v>
      </c>
      <c r="G677" s="4">
        <v>5</v>
      </c>
      <c r="H677" s="8">
        <v>3.65</v>
      </c>
      <c r="I677" s="4">
        <v>0</v>
      </c>
    </row>
    <row r="678" spans="1:9" x14ac:dyDescent="0.2">
      <c r="A678" s="2">
        <v>9</v>
      </c>
      <c r="B678" s="1" t="s">
        <v>72</v>
      </c>
      <c r="C678" s="4">
        <v>14</v>
      </c>
      <c r="D678" s="8">
        <v>3.47</v>
      </c>
      <c r="E678" s="4">
        <v>9</v>
      </c>
      <c r="F678" s="8">
        <v>3.59</v>
      </c>
      <c r="G678" s="4">
        <v>5</v>
      </c>
      <c r="H678" s="8">
        <v>3.65</v>
      </c>
      <c r="I678" s="4">
        <v>0</v>
      </c>
    </row>
    <row r="679" spans="1:9" x14ac:dyDescent="0.2">
      <c r="A679" s="2">
        <v>10</v>
      </c>
      <c r="B679" s="1" t="s">
        <v>81</v>
      </c>
      <c r="C679" s="4">
        <v>13</v>
      </c>
      <c r="D679" s="8">
        <v>3.22</v>
      </c>
      <c r="E679" s="4">
        <v>10</v>
      </c>
      <c r="F679" s="8">
        <v>3.98</v>
      </c>
      <c r="G679" s="4">
        <v>3</v>
      </c>
      <c r="H679" s="8">
        <v>2.19</v>
      </c>
      <c r="I679" s="4">
        <v>0</v>
      </c>
    </row>
    <row r="680" spans="1:9" x14ac:dyDescent="0.2">
      <c r="A680" s="2">
        <v>11</v>
      </c>
      <c r="B680" s="1" t="s">
        <v>70</v>
      </c>
      <c r="C680" s="4">
        <v>11</v>
      </c>
      <c r="D680" s="8">
        <v>2.72</v>
      </c>
      <c r="E680" s="4">
        <v>7</v>
      </c>
      <c r="F680" s="8">
        <v>2.79</v>
      </c>
      <c r="G680" s="4">
        <v>4</v>
      </c>
      <c r="H680" s="8">
        <v>2.92</v>
      </c>
      <c r="I680" s="4">
        <v>0</v>
      </c>
    </row>
    <row r="681" spans="1:9" x14ac:dyDescent="0.2">
      <c r="A681" s="2">
        <v>12</v>
      </c>
      <c r="B681" s="1" t="s">
        <v>67</v>
      </c>
      <c r="C681" s="4">
        <v>9</v>
      </c>
      <c r="D681" s="8">
        <v>2.23</v>
      </c>
      <c r="E681" s="4">
        <v>3</v>
      </c>
      <c r="F681" s="8">
        <v>1.2</v>
      </c>
      <c r="G681" s="4">
        <v>6</v>
      </c>
      <c r="H681" s="8">
        <v>4.38</v>
      </c>
      <c r="I681" s="4">
        <v>0</v>
      </c>
    </row>
    <row r="682" spans="1:9" x14ac:dyDescent="0.2">
      <c r="A682" s="2">
        <v>12</v>
      </c>
      <c r="B682" s="1" t="s">
        <v>83</v>
      </c>
      <c r="C682" s="4">
        <v>9</v>
      </c>
      <c r="D682" s="8">
        <v>2.23</v>
      </c>
      <c r="E682" s="4">
        <v>7</v>
      </c>
      <c r="F682" s="8">
        <v>2.79</v>
      </c>
      <c r="G682" s="4">
        <v>2</v>
      </c>
      <c r="H682" s="8">
        <v>1.46</v>
      </c>
      <c r="I682" s="4">
        <v>0</v>
      </c>
    </row>
    <row r="683" spans="1:9" x14ac:dyDescent="0.2">
      <c r="A683" s="2">
        <v>14</v>
      </c>
      <c r="B683" s="1" t="s">
        <v>79</v>
      </c>
      <c r="C683" s="4">
        <v>8</v>
      </c>
      <c r="D683" s="8">
        <v>1.98</v>
      </c>
      <c r="E683" s="4">
        <v>7</v>
      </c>
      <c r="F683" s="8">
        <v>2.79</v>
      </c>
      <c r="G683" s="4">
        <v>0</v>
      </c>
      <c r="H683" s="8">
        <v>0</v>
      </c>
      <c r="I683" s="4">
        <v>1</v>
      </c>
    </row>
    <row r="684" spans="1:9" x14ac:dyDescent="0.2">
      <c r="A684" s="2">
        <v>14</v>
      </c>
      <c r="B684" s="1" t="s">
        <v>82</v>
      </c>
      <c r="C684" s="4">
        <v>8</v>
      </c>
      <c r="D684" s="8">
        <v>1.98</v>
      </c>
      <c r="E684" s="4">
        <v>0</v>
      </c>
      <c r="F684" s="8">
        <v>0</v>
      </c>
      <c r="G684" s="4">
        <v>8</v>
      </c>
      <c r="H684" s="8">
        <v>5.84</v>
      </c>
      <c r="I684" s="4">
        <v>0</v>
      </c>
    </row>
    <row r="685" spans="1:9" x14ac:dyDescent="0.2">
      <c r="A685" s="2">
        <v>16</v>
      </c>
      <c r="B685" s="1" t="s">
        <v>66</v>
      </c>
      <c r="C685" s="4">
        <v>7</v>
      </c>
      <c r="D685" s="8">
        <v>1.73</v>
      </c>
      <c r="E685" s="4">
        <v>2</v>
      </c>
      <c r="F685" s="8">
        <v>0.8</v>
      </c>
      <c r="G685" s="4">
        <v>5</v>
      </c>
      <c r="H685" s="8">
        <v>3.65</v>
      </c>
      <c r="I685" s="4">
        <v>0</v>
      </c>
    </row>
    <row r="686" spans="1:9" x14ac:dyDescent="0.2">
      <c r="A686" s="2">
        <v>16</v>
      </c>
      <c r="B686" s="1" t="s">
        <v>76</v>
      </c>
      <c r="C686" s="4">
        <v>7</v>
      </c>
      <c r="D686" s="8">
        <v>1.73</v>
      </c>
      <c r="E686" s="4">
        <v>3</v>
      </c>
      <c r="F686" s="8">
        <v>1.2</v>
      </c>
      <c r="G686" s="4">
        <v>4</v>
      </c>
      <c r="H686" s="8">
        <v>2.92</v>
      </c>
      <c r="I686" s="4">
        <v>0</v>
      </c>
    </row>
    <row r="687" spans="1:9" x14ac:dyDescent="0.2">
      <c r="A687" s="2">
        <v>18</v>
      </c>
      <c r="B687" s="1" t="s">
        <v>92</v>
      </c>
      <c r="C687" s="4">
        <v>5</v>
      </c>
      <c r="D687" s="8">
        <v>1.24</v>
      </c>
      <c r="E687" s="4">
        <v>1</v>
      </c>
      <c r="F687" s="8">
        <v>0.4</v>
      </c>
      <c r="G687" s="4">
        <v>4</v>
      </c>
      <c r="H687" s="8">
        <v>2.92</v>
      </c>
      <c r="I687" s="4">
        <v>0</v>
      </c>
    </row>
    <row r="688" spans="1:9" x14ac:dyDescent="0.2">
      <c r="A688" s="2">
        <v>18</v>
      </c>
      <c r="B688" s="1" t="s">
        <v>75</v>
      </c>
      <c r="C688" s="4">
        <v>5</v>
      </c>
      <c r="D688" s="8">
        <v>1.24</v>
      </c>
      <c r="E688" s="4">
        <v>5</v>
      </c>
      <c r="F688" s="8">
        <v>1.99</v>
      </c>
      <c r="G688" s="4">
        <v>0</v>
      </c>
      <c r="H688" s="8">
        <v>0</v>
      </c>
      <c r="I688" s="4">
        <v>0</v>
      </c>
    </row>
    <row r="689" spans="1:9" x14ac:dyDescent="0.2">
      <c r="A689" s="2">
        <v>20</v>
      </c>
      <c r="B689" s="1" t="s">
        <v>88</v>
      </c>
      <c r="C689" s="4">
        <v>3</v>
      </c>
      <c r="D689" s="8">
        <v>0.74</v>
      </c>
      <c r="E689" s="4">
        <v>0</v>
      </c>
      <c r="F689" s="8">
        <v>0</v>
      </c>
      <c r="G689" s="4">
        <v>3</v>
      </c>
      <c r="H689" s="8">
        <v>2.19</v>
      </c>
      <c r="I689" s="4">
        <v>0</v>
      </c>
    </row>
    <row r="690" spans="1:9" x14ac:dyDescent="0.2">
      <c r="A690" s="2">
        <v>20</v>
      </c>
      <c r="B690" s="1" t="s">
        <v>115</v>
      </c>
      <c r="C690" s="4">
        <v>3</v>
      </c>
      <c r="D690" s="8">
        <v>0.74</v>
      </c>
      <c r="E690" s="4">
        <v>2</v>
      </c>
      <c r="F690" s="8">
        <v>0.8</v>
      </c>
      <c r="G690" s="4">
        <v>1</v>
      </c>
      <c r="H690" s="8">
        <v>0.73</v>
      </c>
      <c r="I690" s="4">
        <v>0</v>
      </c>
    </row>
    <row r="691" spans="1:9" x14ac:dyDescent="0.2">
      <c r="A691" s="2">
        <v>20</v>
      </c>
      <c r="B691" s="1" t="s">
        <v>104</v>
      </c>
      <c r="C691" s="4">
        <v>3</v>
      </c>
      <c r="D691" s="8">
        <v>0.74</v>
      </c>
      <c r="E691" s="4">
        <v>0</v>
      </c>
      <c r="F691" s="8">
        <v>0</v>
      </c>
      <c r="G691" s="4">
        <v>3</v>
      </c>
      <c r="H691" s="8">
        <v>2.19</v>
      </c>
      <c r="I691" s="4">
        <v>0</v>
      </c>
    </row>
    <row r="692" spans="1:9" x14ac:dyDescent="0.2">
      <c r="A692" s="2">
        <v>20</v>
      </c>
      <c r="B692" s="1" t="s">
        <v>84</v>
      </c>
      <c r="C692" s="4">
        <v>3</v>
      </c>
      <c r="D692" s="8">
        <v>0.74</v>
      </c>
      <c r="E692" s="4">
        <v>1</v>
      </c>
      <c r="F692" s="8">
        <v>0.4</v>
      </c>
      <c r="G692" s="4">
        <v>2</v>
      </c>
      <c r="H692" s="8">
        <v>1.46</v>
      </c>
      <c r="I692" s="4">
        <v>0</v>
      </c>
    </row>
    <row r="693" spans="1:9" x14ac:dyDescent="0.2">
      <c r="A693" s="2">
        <v>20</v>
      </c>
      <c r="B693" s="1" t="s">
        <v>96</v>
      </c>
      <c r="C693" s="4">
        <v>3</v>
      </c>
      <c r="D693" s="8">
        <v>0.74</v>
      </c>
      <c r="E693" s="4">
        <v>3</v>
      </c>
      <c r="F693" s="8">
        <v>1.2</v>
      </c>
      <c r="G693" s="4">
        <v>0</v>
      </c>
      <c r="H693" s="8">
        <v>0</v>
      </c>
      <c r="I693" s="4">
        <v>0</v>
      </c>
    </row>
    <row r="694" spans="1:9" x14ac:dyDescent="0.2">
      <c r="A694" s="1"/>
      <c r="C694" s="4"/>
      <c r="D694" s="8"/>
      <c r="E694" s="4"/>
      <c r="F694" s="8"/>
      <c r="G694" s="4"/>
      <c r="H694" s="8"/>
      <c r="I694" s="4"/>
    </row>
    <row r="695" spans="1:9" x14ac:dyDescent="0.2">
      <c r="A695" s="1" t="s">
        <v>29</v>
      </c>
      <c r="C695" s="4"/>
      <c r="D695" s="8"/>
      <c r="E695" s="4"/>
      <c r="F695" s="8"/>
      <c r="G695" s="4"/>
      <c r="H695" s="8"/>
      <c r="I695" s="4"/>
    </row>
    <row r="696" spans="1:9" x14ac:dyDescent="0.2">
      <c r="A696" s="2">
        <v>1</v>
      </c>
      <c r="B696" s="1" t="s">
        <v>64</v>
      </c>
      <c r="C696" s="4">
        <v>31</v>
      </c>
      <c r="D696" s="8">
        <v>12.35</v>
      </c>
      <c r="E696" s="4">
        <v>1</v>
      </c>
      <c r="F696" s="8">
        <v>1.04</v>
      </c>
      <c r="G696" s="4">
        <v>30</v>
      </c>
      <c r="H696" s="8">
        <v>20</v>
      </c>
      <c r="I696" s="4">
        <v>0</v>
      </c>
    </row>
    <row r="697" spans="1:9" x14ac:dyDescent="0.2">
      <c r="A697" s="2">
        <v>2</v>
      </c>
      <c r="B697" s="1" t="s">
        <v>78</v>
      </c>
      <c r="C697" s="4">
        <v>25</v>
      </c>
      <c r="D697" s="8">
        <v>9.9600000000000009</v>
      </c>
      <c r="E697" s="4">
        <v>24</v>
      </c>
      <c r="F697" s="8">
        <v>25</v>
      </c>
      <c r="G697" s="4">
        <v>1</v>
      </c>
      <c r="H697" s="8">
        <v>0.67</v>
      </c>
      <c r="I697" s="4">
        <v>0</v>
      </c>
    </row>
    <row r="698" spans="1:9" x14ac:dyDescent="0.2">
      <c r="A698" s="2">
        <v>3</v>
      </c>
      <c r="B698" s="1" t="s">
        <v>77</v>
      </c>
      <c r="C698" s="4">
        <v>22</v>
      </c>
      <c r="D698" s="8">
        <v>8.76</v>
      </c>
      <c r="E698" s="4">
        <v>18</v>
      </c>
      <c r="F698" s="8">
        <v>18.75</v>
      </c>
      <c r="G698" s="4">
        <v>4</v>
      </c>
      <c r="H698" s="8">
        <v>2.67</v>
      </c>
      <c r="I698" s="4">
        <v>0</v>
      </c>
    </row>
    <row r="699" spans="1:9" x14ac:dyDescent="0.2">
      <c r="A699" s="2">
        <v>4</v>
      </c>
      <c r="B699" s="1" t="s">
        <v>66</v>
      </c>
      <c r="C699" s="4">
        <v>21</v>
      </c>
      <c r="D699" s="8">
        <v>8.3699999999999992</v>
      </c>
      <c r="E699" s="4">
        <v>3</v>
      </c>
      <c r="F699" s="8">
        <v>3.13</v>
      </c>
      <c r="G699" s="4">
        <v>18</v>
      </c>
      <c r="H699" s="8">
        <v>12</v>
      </c>
      <c r="I699" s="4">
        <v>0</v>
      </c>
    </row>
    <row r="700" spans="1:9" x14ac:dyDescent="0.2">
      <c r="A700" s="2">
        <v>5</v>
      </c>
      <c r="B700" s="1" t="s">
        <v>71</v>
      </c>
      <c r="C700" s="4">
        <v>18</v>
      </c>
      <c r="D700" s="8">
        <v>7.17</v>
      </c>
      <c r="E700" s="4">
        <v>14</v>
      </c>
      <c r="F700" s="8">
        <v>14.58</v>
      </c>
      <c r="G700" s="4">
        <v>4</v>
      </c>
      <c r="H700" s="8">
        <v>2.67</v>
      </c>
      <c r="I700" s="4">
        <v>0</v>
      </c>
    </row>
    <row r="701" spans="1:9" x14ac:dyDescent="0.2">
      <c r="A701" s="2">
        <v>6</v>
      </c>
      <c r="B701" s="1" t="s">
        <v>73</v>
      </c>
      <c r="C701" s="4">
        <v>16</v>
      </c>
      <c r="D701" s="8">
        <v>6.37</v>
      </c>
      <c r="E701" s="4">
        <v>8</v>
      </c>
      <c r="F701" s="8">
        <v>8.33</v>
      </c>
      <c r="G701" s="4">
        <v>8</v>
      </c>
      <c r="H701" s="8">
        <v>5.33</v>
      </c>
      <c r="I701" s="4">
        <v>0</v>
      </c>
    </row>
    <row r="702" spans="1:9" x14ac:dyDescent="0.2">
      <c r="A702" s="2">
        <v>7</v>
      </c>
      <c r="B702" s="1" t="s">
        <v>86</v>
      </c>
      <c r="C702" s="4">
        <v>13</v>
      </c>
      <c r="D702" s="8">
        <v>5.18</v>
      </c>
      <c r="E702" s="4">
        <v>2</v>
      </c>
      <c r="F702" s="8">
        <v>2.08</v>
      </c>
      <c r="G702" s="4">
        <v>11</v>
      </c>
      <c r="H702" s="8">
        <v>7.33</v>
      </c>
      <c r="I702" s="4">
        <v>0</v>
      </c>
    </row>
    <row r="703" spans="1:9" x14ac:dyDescent="0.2">
      <c r="A703" s="2">
        <v>8</v>
      </c>
      <c r="B703" s="1" t="s">
        <v>76</v>
      </c>
      <c r="C703" s="4">
        <v>11</v>
      </c>
      <c r="D703" s="8">
        <v>4.38</v>
      </c>
      <c r="E703" s="4">
        <v>3</v>
      </c>
      <c r="F703" s="8">
        <v>3.13</v>
      </c>
      <c r="G703" s="4">
        <v>8</v>
      </c>
      <c r="H703" s="8">
        <v>5.33</v>
      </c>
      <c r="I703" s="4">
        <v>0</v>
      </c>
    </row>
    <row r="704" spans="1:9" x14ac:dyDescent="0.2">
      <c r="A704" s="2">
        <v>9</v>
      </c>
      <c r="B704" s="1" t="s">
        <v>65</v>
      </c>
      <c r="C704" s="4">
        <v>9</v>
      </c>
      <c r="D704" s="8">
        <v>3.59</v>
      </c>
      <c r="E704" s="4">
        <v>2</v>
      </c>
      <c r="F704" s="8">
        <v>2.08</v>
      </c>
      <c r="G704" s="4">
        <v>7</v>
      </c>
      <c r="H704" s="8">
        <v>4.67</v>
      </c>
      <c r="I704" s="4">
        <v>0</v>
      </c>
    </row>
    <row r="705" spans="1:9" x14ac:dyDescent="0.2">
      <c r="A705" s="2">
        <v>10</v>
      </c>
      <c r="B705" s="1" t="s">
        <v>84</v>
      </c>
      <c r="C705" s="4">
        <v>6</v>
      </c>
      <c r="D705" s="8">
        <v>2.39</v>
      </c>
      <c r="E705" s="4">
        <v>0</v>
      </c>
      <c r="F705" s="8">
        <v>0</v>
      </c>
      <c r="G705" s="4">
        <v>6</v>
      </c>
      <c r="H705" s="8">
        <v>4</v>
      </c>
      <c r="I705" s="4">
        <v>0</v>
      </c>
    </row>
    <row r="706" spans="1:9" x14ac:dyDescent="0.2">
      <c r="A706" s="2">
        <v>10</v>
      </c>
      <c r="B706" s="1" t="s">
        <v>68</v>
      </c>
      <c r="C706" s="4">
        <v>6</v>
      </c>
      <c r="D706" s="8">
        <v>2.39</v>
      </c>
      <c r="E706" s="4">
        <v>0</v>
      </c>
      <c r="F706" s="8">
        <v>0</v>
      </c>
      <c r="G706" s="4">
        <v>6</v>
      </c>
      <c r="H706" s="8">
        <v>4</v>
      </c>
      <c r="I706" s="4">
        <v>0</v>
      </c>
    </row>
    <row r="707" spans="1:9" x14ac:dyDescent="0.2">
      <c r="A707" s="2">
        <v>12</v>
      </c>
      <c r="B707" s="1" t="s">
        <v>114</v>
      </c>
      <c r="C707" s="4">
        <v>5</v>
      </c>
      <c r="D707" s="8">
        <v>1.99</v>
      </c>
      <c r="E707" s="4">
        <v>0</v>
      </c>
      <c r="F707" s="8">
        <v>0</v>
      </c>
      <c r="G707" s="4">
        <v>5</v>
      </c>
      <c r="H707" s="8">
        <v>3.33</v>
      </c>
      <c r="I707" s="4">
        <v>0</v>
      </c>
    </row>
    <row r="708" spans="1:9" x14ac:dyDescent="0.2">
      <c r="A708" s="2">
        <v>12</v>
      </c>
      <c r="B708" s="1" t="s">
        <v>91</v>
      </c>
      <c r="C708" s="4">
        <v>5</v>
      </c>
      <c r="D708" s="8">
        <v>1.99</v>
      </c>
      <c r="E708" s="4">
        <v>0</v>
      </c>
      <c r="F708" s="8">
        <v>0</v>
      </c>
      <c r="G708" s="4">
        <v>5</v>
      </c>
      <c r="H708" s="8">
        <v>3.33</v>
      </c>
      <c r="I708" s="4">
        <v>0</v>
      </c>
    </row>
    <row r="709" spans="1:9" x14ac:dyDescent="0.2">
      <c r="A709" s="2">
        <v>14</v>
      </c>
      <c r="B709" s="1" t="s">
        <v>70</v>
      </c>
      <c r="C709" s="4">
        <v>4</v>
      </c>
      <c r="D709" s="8">
        <v>1.59</v>
      </c>
      <c r="E709" s="4">
        <v>3</v>
      </c>
      <c r="F709" s="8">
        <v>3.13</v>
      </c>
      <c r="G709" s="4">
        <v>1</v>
      </c>
      <c r="H709" s="8">
        <v>0.67</v>
      </c>
      <c r="I709" s="4">
        <v>0</v>
      </c>
    </row>
    <row r="710" spans="1:9" x14ac:dyDescent="0.2">
      <c r="A710" s="2">
        <v>14</v>
      </c>
      <c r="B710" s="1" t="s">
        <v>90</v>
      </c>
      <c r="C710" s="4">
        <v>4</v>
      </c>
      <c r="D710" s="8">
        <v>1.59</v>
      </c>
      <c r="E710" s="4">
        <v>0</v>
      </c>
      <c r="F710" s="8">
        <v>0</v>
      </c>
      <c r="G710" s="4">
        <v>3</v>
      </c>
      <c r="H710" s="8">
        <v>2</v>
      </c>
      <c r="I710" s="4">
        <v>0</v>
      </c>
    </row>
    <row r="711" spans="1:9" x14ac:dyDescent="0.2">
      <c r="A711" s="2">
        <v>14</v>
      </c>
      <c r="B711" s="1" t="s">
        <v>80</v>
      </c>
      <c r="C711" s="4">
        <v>4</v>
      </c>
      <c r="D711" s="8">
        <v>1.59</v>
      </c>
      <c r="E711" s="4">
        <v>3</v>
      </c>
      <c r="F711" s="8">
        <v>3.13</v>
      </c>
      <c r="G711" s="4">
        <v>0</v>
      </c>
      <c r="H711" s="8">
        <v>0</v>
      </c>
      <c r="I711" s="4">
        <v>0</v>
      </c>
    </row>
    <row r="712" spans="1:9" x14ac:dyDescent="0.2">
      <c r="A712" s="2">
        <v>14</v>
      </c>
      <c r="B712" s="1" t="s">
        <v>81</v>
      </c>
      <c r="C712" s="4">
        <v>4</v>
      </c>
      <c r="D712" s="8">
        <v>1.59</v>
      </c>
      <c r="E712" s="4">
        <v>4</v>
      </c>
      <c r="F712" s="8">
        <v>4.17</v>
      </c>
      <c r="G712" s="4">
        <v>0</v>
      </c>
      <c r="H712" s="8">
        <v>0</v>
      </c>
      <c r="I712" s="4">
        <v>0</v>
      </c>
    </row>
    <row r="713" spans="1:9" x14ac:dyDescent="0.2">
      <c r="A713" s="2">
        <v>18</v>
      </c>
      <c r="B713" s="1" t="s">
        <v>69</v>
      </c>
      <c r="C713" s="4">
        <v>3</v>
      </c>
      <c r="D713" s="8">
        <v>1.2</v>
      </c>
      <c r="E713" s="4">
        <v>0</v>
      </c>
      <c r="F713" s="8">
        <v>0</v>
      </c>
      <c r="G713" s="4">
        <v>3</v>
      </c>
      <c r="H713" s="8">
        <v>2</v>
      </c>
      <c r="I713" s="4">
        <v>0</v>
      </c>
    </row>
    <row r="714" spans="1:9" x14ac:dyDescent="0.2">
      <c r="A714" s="2">
        <v>18</v>
      </c>
      <c r="B714" s="1" t="s">
        <v>72</v>
      </c>
      <c r="C714" s="4">
        <v>3</v>
      </c>
      <c r="D714" s="8">
        <v>1.2</v>
      </c>
      <c r="E714" s="4">
        <v>3</v>
      </c>
      <c r="F714" s="8">
        <v>3.13</v>
      </c>
      <c r="G714" s="4">
        <v>0</v>
      </c>
      <c r="H714" s="8">
        <v>0</v>
      </c>
      <c r="I714" s="4">
        <v>0</v>
      </c>
    </row>
    <row r="715" spans="1:9" x14ac:dyDescent="0.2">
      <c r="A715" s="2">
        <v>18</v>
      </c>
      <c r="B715" s="1" t="s">
        <v>74</v>
      </c>
      <c r="C715" s="4">
        <v>3</v>
      </c>
      <c r="D715" s="8">
        <v>1.2</v>
      </c>
      <c r="E715" s="4">
        <v>2</v>
      </c>
      <c r="F715" s="8">
        <v>2.08</v>
      </c>
      <c r="G715" s="4">
        <v>1</v>
      </c>
      <c r="H715" s="8">
        <v>0.67</v>
      </c>
      <c r="I715" s="4">
        <v>0</v>
      </c>
    </row>
    <row r="716" spans="1:9" x14ac:dyDescent="0.2">
      <c r="A716" s="2">
        <v>18</v>
      </c>
      <c r="B716" s="1" t="s">
        <v>101</v>
      </c>
      <c r="C716" s="4">
        <v>3</v>
      </c>
      <c r="D716" s="8">
        <v>1.2</v>
      </c>
      <c r="E716" s="4">
        <v>1</v>
      </c>
      <c r="F716" s="8">
        <v>1.04</v>
      </c>
      <c r="G716" s="4">
        <v>2</v>
      </c>
      <c r="H716" s="8">
        <v>1.33</v>
      </c>
      <c r="I716" s="4">
        <v>0</v>
      </c>
    </row>
    <row r="717" spans="1:9" x14ac:dyDescent="0.2">
      <c r="A717" s="1"/>
      <c r="C717" s="4"/>
      <c r="D717" s="8"/>
      <c r="E717" s="4"/>
      <c r="F717" s="8"/>
      <c r="G717" s="4"/>
      <c r="H717" s="8"/>
      <c r="I717" s="4"/>
    </row>
    <row r="718" spans="1:9" x14ac:dyDescent="0.2">
      <c r="A718" s="1" t="s">
        <v>30</v>
      </c>
      <c r="C718" s="4"/>
      <c r="D718" s="8"/>
      <c r="E718" s="4"/>
      <c r="F718" s="8"/>
      <c r="G718" s="4"/>
      <c r="H718" s="8"/>
      <c r="I718" s="4"/>
    </row>
    <row r="719" spans="1:9" x14ac:dyDescent="0.2">
      <c r="A719" s="2">
        <v>1</v>
      </c>
      <c r="B719" s="1" t="s">
        <v>78</v>
      </c>
      <c r="C719" s="4">
        <v>64</v>
      </c>
      <c r="D719" s="8">
        <v>14.55</v>
      </c>
      <c r="E719" s="4">
        <v>57</v>
      </c>
      <c r="F719" s="8">
        <v>22.53</v>
      </c>
      <c r="G719" s="4">
        <v>7</v>
      </c>
      <c r="H719" s="8">
        <v>3.78</v>
      </c>
      <c r="I719" s="4">
        <v>0</v>
      </c>
    </row>
    <row r="720" spans="1:9" x14ac:dyDescent="0.2">
      <c r="A720" s="2">
        <v>2</v>
      </c>
      <c r="B720" s="1" t="s">
        <v>77</v>
      </c>
      <c r="C720" s="4">
        <v>52</v>
      </c>
      <c r="D720" s="8">
        <v>11.82</v>
      </c>
      <c r="E720" s="4">
        <v>45</v>
      </c>
      <c r="F720" s="8">
        <v>17.79</v>
      </c>
      <c r="G720" s="4">
        <v>7</v>
      </c>
      <c r="H720" s="8">
        <v>3.78</v>
      </c>
      <c r="I720" s="4">
        <v>0</v>
      </c>
    </row>
    <row r="721" spans="1:9" x14ac:dyDescent="0.2">
      <c r="A721" s="2">
        <v>3</v>
      </c>
      <c r="B721" s="1" t="s">
        <v>64</v>
      </c>
      <c r="C721" s="4">
        <v>36</v>
      </c>
      <c r="D721" s="8">
        <v>8.18</v>
      </c>
      <c r="E721" s="4">
        <v>10</v>
      </c>
      <c r="F721" s="8">
        <v>3.95</v>
      </c>
      <c r="G721" s="4">
        <v>26</v>
      </c>
      <c r="H721" s="8">
        <v>14.05</v>
      </c>
      <c r="I721" s="4">
        <v>0</v>
      </c>
    </row>
    <row r="722" spans="1:9" x14ac:dyDescent="0.2">
      <c r="A722" s="2">
        <v>4</v>
      </c>
      <c r="B722" s="1" t="s">
        <v>73</v>
      </c>
      <c r="C722" s="4">
        <v>33</v>
      </c>
      <c r="D722" s="8">
        <v>7.5</v>
      </c>
      <c r="E722" s="4">
        <v>16</v>
      </c>
      <c r="F722" s="8">
        <v>6.32</v>
      </c>
      <c r="G722" s="4">
        <v>17</v>
      </c>
      <c r="H722" s="8">
        <v>9.19</v>
      </c>
      <c r="I722" s="4">
        <v>0</v>
      </c>
    </row>
    <row r="723" spans="1:9" x14ac:dyDescent="0.2">
      <c r="A723" s="2">
        <v>5</v>
      </c>
      <c r="B723" s="1" t="s">
        <v>65</v>
      </c>
      <c r="C723" s="4">
        <v>29</v>
      </c>
      <c r="D723" s="8">
        <v>6.59</v>
      </c>
      <c r="E723" s="4">
        <v>9</v>
      </c>
      <c r="F723" s="8">
        <v>3.56</v>
      </c>
      <c r="G723" s="4">
        <v>20</v>
      </c>
      <c r="H723" s="8">
        <v>10.81</v>
      </c>
      <c r="I723" s="4">
        <v>0</v>
      </c>
    </row>
    <row r="724" spans="1:9" x14ac:dyDescent="0.2">
      <c r="A724" s="2">
        <v>6</v>
      </c>
      <c r="B724" s="1" t="s">
        <v>71</v>
      </c>
      <c r="C724" s="4">
        <v>26</v>
      </c>
      <c r="D724" s="8">
        <v>5.91</v>
      </c>
      <c r="E724" s="4">
        <v>20</v>
      </c>
      <c r="F724" s="8">
        <v>7.91</v>
      </c>
      <c r="G724" s="4">
        <v>5</v>
      </c>
      <c r="H724" s="8">
        <v>2.7</v>
      </c>
      <c r="I724" s="4">
        <v>1</v>
      </c>
    </row>
    <row r="725" spans="1:9" x14ac:dyDescent="0.2">
      <c r="A725" s="2">
        <v>7</v>
      </c>
      <c r="B725" s="1" t="s">
        <v>70</v>
      </c>
      <c r="C725" s="4">
        <v>21</v>
      </c>
      <c r="D725" s="8">
        <v>4.7699999999999996</v>
      </c>
      <c r="E725" s="4">
        <v>2</v>
      </c>
      <c r="F725" s="8">
        <v>0.79</v>
      </c>
      <c r="G725" s="4">
        <v>19</v>
      </c>
      <c r="H725" s="8">
        <v>10.27</v>
      </c>
      <c r="I725" s="4">
        <v>0</v>
      </c>
    </row>
    <row r="726" spans="1:9" x14ac:dyDescent="0.2">
      <c r="A726" s="2">
        <v>8</v>
      </c>
      <c r="B726" s="1" t="s">
        <v>80</v>
      </c>
      <c r="C726" s="4">
        <v>20</v>
      </c>
      <c r="D726" s="8">
        <v>4.55</v>
      </c>
      <c r="E726" s="4">
        <v>15</v>
      </c>
      <c r="F726" s="8">
        <v>5.93</v>
      </c>
      <c r="G726" s="4">
        <v>5</v>
      </c>
      <c r="H726" s="8">
        <v>2.7</v>
      </c>
      <c r="I726" s="4">
        <v>0</v>
      </c>
    </row>
    <row r="727" spans="1:9" x14ac:dyDescent="0.2">
      <c r="A727" s="2">
        <v>9</v>
      </c>
      <c r="B727" s="1" t="s">
        <v>72</v>
      </c>
      <c r="C727" s="4">
        <v>15</v>
      </c>
      <c r="D727" s="8">
        <v>3.41</v>
      </c>
      <c r="E727" s="4">
        <v>12</v>
      </c>
      <c r="F727" s="8">
        <v>4.74</v>
      </c>
      <c r="G727" s="4">
        <v>3</v>
      </c>
      <c r="H727" s="8">
        <v>1.62</v>
      </c>
      <c r="I727" s="4">
        <v>0</v>
      </c>
    </row>
    <row r="728" spans="1:9" x14ac:dyDescent="0.2">
      <c r="A728" s="2">
        <v>9</v>
      </c>
      <c r="B728" s="1" t="s">
        <v>74</v>
      </c>
      <c r="C728" s="4">
        <v>15</v>
      </c>
      <c r="D728" s="8">
        <v>3.41</v>
      </c>
      <c r="E728" s="4">
        <v>11</v>
      </c>
      <c r="F728" s="8">
        <v>4.3499999999999996</v>
      </c>
      <c r="G728" s="4">
        <v>4</v>
      </c>
      <c r="H728" s="8">
        <v>2.16</v>
      </c>
      <c r="I728" s="4">
        <v>0</v>
      </c>
    </row>
    <row r="729" spans="1:9" x14ac:dyDescent="0.2">
      <c r="A729" s="2">
        <v>9</v>
      </c>
      <c r="B729" s="1" t="s">
        <v>81</v>
      </c>
      <c r="C729" s="4">
        <v>15</v>
      </c>
      <c r="D729" s="8">
        <v>3.41</v>
      </c>
      <c r="E729" s="4">
        <v>13</v>
      </c>
      <c r="F729" s="8">
        <v>5.14</v>
      </c>
      <c r="G729" s="4">
        <v>2</v>
      </c>
      <c r="H729" s="8">
        <v>1.08</v>
      </c>
      <c r="I729" s="4">
        <v>0</v>
      </c>
    </row>
    <row r="730" spans="1:9" x14ac:dyDescent="0.2">
      <c r="A730" s="2">
        <v>12</v>
      </c>
      <c r="B730" s="1" t="s">
        <v>66</v>
      </c>
      <c r="C730" s="4">
        <v>12</v>
      </c>
      <c r="D730" s="8">
        <v>2.73</v>
      </c>
      <c r="E730" s="4">
        <v>3</v>
      </c>
      <c r="F730" s="8">
        <v>1.19</v>
      </c>
      <c r="G730" s="4">
        <v>9</v>
      </c>
      <c r="H730" s="8">
        <v>4.8600000000000003</v>
      </c>
      <c r="I730" s="4">
        <v>0</v>
      </c>
    </row>
    <row r="731" spans="1:9" x14ac:dyDescent="0.2">
      <c r="A731" s="2">
        <v>13</v>
      </c>
      <c r="B731" s="1" t="s">
        <v>79</v>
      </c>
      <c r="C731" s="4">
        <v>8</v>
      </c>
      <c r="D731" s="8">
        <v>1.82</v>
      </c>
      <c r="E731" s="4">
        <v>6</v>
      </c>
      <c r="F731" s="8">
        <v>2.37</v>
      </c>
      <c r="G731" s="4">
        <v>2</v>
      </c>
      <c r="H731" s="8">
        <v>1.08</v>
      </c>
      <c r="I731" s="4">
        <v>0</v>
      </c>
    </row>
    <row r="732" spans="1:9" x14ac:dyDescent="0.2">
      <c r="A732" s="2">
        <v>14</v>
      </c>
      <c r="B732" s="1" t="s">
        <v>76</v>
      </c>
      <c r="C732" s="4">
        <v>7</v>
      </c>
      <c r="D732" s="8">
        <v>1.59</v>
      </c>
      <c r="E732" s="4">
        <v>4</v>
      </c>
      <c r="F732" s="8">
        <v>1.58</v>
      </c>
      <c r="G732" s="4">
        <v>3</v>
      </c>
      <c r="H732" s="8">
        <v>1.62</v>
      </c>
      <c r="I732" s="4">
        <v>0</v>
      </c>
    </row>
    <row r="733" spans="1:9" x14ac:dyDescent="0.2">
      <c r="A733" s="2">
        <v>14</v>
      </c>
      <c r="B733" s="1" t="s">
        <v>86</v>
      </c>
      <c r="C733" s="4">
        <v>7</v>
      </c>
      <c r="D733" s="8">
        <v>1.59</v>
      </c>
      <c r="E733" s="4">
        <v>4</v>
      </c>
      <c r="F733" s="8">
        <v>1.58</v>
      </c>
      <c r="G733" s="4">
        <v>3</v>
      </c>
      <c r="H733" s="8">
        <v>1.62</v>
      </c>
      <c r="I733" s="4">
        <v>0</v>
      </c>
    </row>
    <row r="734" spans="1:9" x14ac:dyDescent="0.2">
      <c r="A734" s="2">
        <v>14</v>
      </c>
      <c r="B734" s="1" t="s">
        <v>82</v>
      </c>
      <c r="C734" s="4">
        <v>7</v>
      </c>
      <c r="D734" s="8">
        <v>1.59</v>
      </c>
      <c r="E734" s="4">
        <v>0</v>
      </c>
      <c r="F734" s="8">
        <v>0</v>
      </c>
      <c r="G734" s="4">
        <v>7</v>
      </c>
      <c r="H734" s="8">
        <v>3.78</v>
      </c>
      <c r="I734" s="4">
        <v>0</v>
      </c>
    </row>
    <row r="735" spans="1:9" x14ac:dyDescent="0.2">
      <c r="A735" s="2">
        <v>17</v>
      </c>
      <c r="B735" s="1" t="s">
        <v>68</v>
      </c>
      <c r="C735" s="4">
        <v>6</v>
      </c>
      <c r="D735" s="8">
        <v>1.36</v>
      </c>
      <c r="E735" s="4">
        <v>1</v>
      </c>
      <c r="F735" s="8">
        <v>0.4</v>
      </c>
      <c r="G735" s="4">
        <v>5</v>
      </c>
      <c r="H735" s="8">
        <v>2.7</v>
      </c>
      <c r="I735" s="4">
        <v>0</v>
      </c>
    </row>
    <row r="736" spans="1:9" x14ac:dyDescent="0.2">
      <c r="A736" s="2">
        <v>17</v>
      </c>
      <c r="B736" s="1" t="s">
        <v>87</v>
      </c>
      <c r="C736" s="4">
        <v>6</v>
      </c>
      <c r="D736" s="8">
        <v>1.36</v>
      </c>
      <c r="E736" s="4">
        <v>0</v>
      </c>
      <c r="F736" s="8">
        <v>0</v>
      </c>
      <c r="G736" s="4">
        <v>6</v>
      </c>
      <c r="H736" s="8">
        <v>3.24</v>
      </c>
      <c r="I736" s="4">
        <v>0</v>
      </c>
    </row>
    <row r="737" spans="1:9" x14ac:dyDescent="0.2">
      <c r="A737" s="2">
        <v>17</v>
      </c>
      <c r="B737" s="1" t="s">
        <v>75</v>
      </c>
      <c r="C737" s="4">
        <v>6</v>
      </c>
      <c r="D737" s="8">
        <v>1.36</v>
      </c>
      <c r="E737" s="4">
        <v>5</v>
      </c>
      <c r="F737" s="8">
        <v>1.98</v>
      </c>
      <c r="G737" s="4">
        <v>1</v>
      </c>
      <c r="H737" s="8">
        <v>0.54</v>
      </c>
      <c r="I737" s="4">
        <v>0</v>
      </c>
    </row>
    <row r="738" spans="1:9" x14ac:dyDescent="0.2">
      <c r="A738" s="2">
        <v>20</v>
      </c>
      <c r="B738" s="1" t="s">
        <v>83</v>
      </c>
      <c r="C738" s="4">
        <v>5</v>
      </c>
      <c r="D738" s="8">
        <v>1.1399999999999999</v>
      </c>
      <c r="E738" s="4">
        <v>4</v>
      </c>
      <c r="F738" s="8">
        <v>1.58</v>
      </c>
      <c r="G738" s="4">
        <v>1</v>
      </c>
      <c r="H738" s="8">
        <v>0.54</v>
      </c>
      <c r="I738" s="4">
        <v>0</v>
      </c>
    </row>
    <row r="739" spans="1:9" x14ac:dyDescent="0.2">
      <c r="A739" s="1"/>
      <c r="C739" s="4"/>
      <c r="D739" s="8"/>
      <c r="E739" s="4"/>
      <c r="F739" s="8"/>
      <c r="G739" s="4"/>
      <c r="H739" s="8"/>
      <c r="I739" s="4"/>
    </row>
    <row r="740" spans="1:9" x14ac:dyDescent="0.2">
      <c r="A740" s="1" t="s">
        <v>31</v>
      </c>
      <c r="C740" s="4"/>
      <c r="D740" s="8"/>
      <c r="E740" s="4"/>
      <c r="F740" s="8"/>
      <c r="G740" s="4"/>
      <c r="H740" s="8"/>
      <c r="I740" s="4"/>
    </row>
    <row r="741" spans="1:9" x14ac:dyDescent="0.2">
      <c r="A741" s="2">
        <v>1</v>
      </c>
      <c r="B741" s="1" t="s">
        <v>77</v>
      </c>
      <c r="C741" s="4">
        <v>34</v>
      </c>
      <c r="D741" s="8">
        <v>17.350000000000001</v>
      </c>
      <c r="E741" s="4">
        <v>33</v>
      </c>
      <c r="F741" s="8">
        <v>22.92</v>
      </c>
      <c r="G741" s="4">
        <v>1</v>
      </c>
      <c r="H741" s="8">
        <v>1.92</v>
      </c>
      <c r="I741" s="4">
        <v>0</v>
      </c>
    </row>
    <row r="742" spans="1:9" x14ac:dyDescent="0.2">
      <c r="A742" s="2">
        <v>2</v>
      </c>
      <c r="B742" s="1" t="s">
        <v>74</v>
      </c>
      <c r="C742" s="4">
        <v>24</v>
      </c>
      <c r="D742" s="8">
        <v>12.24</v>
      </c>
      <c r="E742" s="4">
        <v>24</v>
      </c>
      <c r="F742" s="8">
        <v>16.670000000000002</v>
      </c>
      <c r="G742" s="4">
        <v>0</v>
      </c>
      <c r="H742" s="8">
        <v>0</v>
      </c>
      <c r="I742" s="4">
        <v>0</v>
      </c>
    </row>
    <row r="743" spans="1:9" x14ac:dyDescent="0.2">
      <c r="A743" s="2">
        <v>3</v>
      </c>
      <c r="B743" s="1" t="s">
        <v>78</v>
      </c>
      <c r="C743" s="4">
        <v>22</v>
      </c>
      <c r="D743" s="8">
        <v>11.22</v>
      </c>
      <c r="E743" s="4">
        <v>21</v>
      </c>
      <c r="F743" s="8">
        <v>14.58</v>
      </c>
      <c r="G743" s="4">
        <v>1</v>
      </c>
      <c r="H743" s="8">
        <v>1.92</v>
      </c>
      <c r="I743" s="4">
        <v>0</v>
      </c>
    </row>
    <row r="744" spans="1:9" x14ac:dyDescent="0.2">
      <c r="A744" s="2">
        <v>4</v>
      </c>
      <c r="B744" s="1" t="s">
        <v>64</v>
      </c>
      <c r="C744" s="4">
        <v>17</v>
      </c>
      <c r="D744" s="8">
        <v>8.67</v>
      </c>
      <c r="E744" s="4">
        <v>11</v>
      </c>
      <c r="F744" s="8">
        <v>7.64</v>
      </c>
      <c r="G744" s="4">
        <v>6</v>
      </c>
      <c r="H744" s="8">
        <v>11.54</v>
      </c>
      <c r="I744" s="4">
        <v>0</v>
      </c>
    </row>
    <row r="745" spans="1:9" x14ac:dyDescent="0.2">
      <c r="A745" s="2">
        <v>5</v>
      </c>
      <c r="B745" s="1" t="s">
        <v>73</v>
      </c>
      <c r="C745" s="4">
        <v>13</v>
      </c>
      <c r="D745" s="8">
        <v>6.63</v>
      </c>
      <c r="E745" s="4">
        <v>10</v>
      </c>
      <c r="F745" s="8">
        <v>6.94</v>
      </c>
      <c r="G745" s="4">
        <v>3</v>
      </c>
      <c r="H745" s="8">
        <v>5.77</v>
      </c>
      <c r="I745" s="4">
        <v>0</v>
      </c>
    </row>
    <row r="746" spans="1:9" x14ac:dyDescent="0.2">
      <c r="A746" s="2">
        <v>6</v>
      </c>
      <c r="B746" s="1" t="s">
        <v>65</v>
      </c>
      <c r="C746" s="4">
        <v>10</v>
      </c>
      <c r="D746" s="8">
        <v>5.0999999999999996</v>
      </c>
      <c r="E746" s="4">
        <v>6</v>
      </c>
      <c r="F746" s="8">
        <v>4.17</v>
      </c>
      <c r="G746" s="4">
        <v>4</v>
      </c>
      <c r="H746" s="8">
        <v>7.69</v>
      </c>
      <c r="I746" s="4">
        <v>0</v>
      </c>
    </row>
    <row r="747" spans="1:9" x14ac:dyDescent="0.2">
      <c r="A747" s="2">
        <v>7</v>
      </c>
      <c r="B747" s="1" t="s">
        <v>71</v>
      </c>
      <c r="C747" s="4">
        <v>8</v>
      </c>
      <c r="D747" s="8">
        <v>4.08</v>
      </c>
      <c r="E747" s="4">
        <v>6</v>
      </c>
      <c r="F747" s="8">
        <v>4.17</v>
      </c>
      <c r="G747" s="4">
        <v>2</v>
      </c>
      <c r="H747" s="8">
        <v>3.85</v>
      </c>
      <c r="I747" s="4">
        <v>0</v>
      </c>
    </row>
    <row r="748" spans="1:9" x14ac:dyDescent="0.2">
      <c r="A748" s="2">
        <v>8</v>
      </c>
      <c r="B748" s="1" t="s">
        <v>72</v>
      </c>
      <c r="C748" s="4">
        <v>6</v>
      </c>
      <c r="D748" s="8">
        <v>3.06</v>
      </c>
      <c r="E748" s="4">
        <v>2</v>
      </c>
      <c r="F748" s="8">
        <v>1.39</v>
      </c>
      <c r="G748" s="4">
        <v>4</v>
      </c>
      <c r="H748" s="8">
        <v>7.69</v>
      </c>
      <c r="I748" s="4">
        <v>0</v>
      </c>
    </row>
    <row r="749" spans="1:9" x14ac:dyDescent="0.2">
      <c r="A749" s="2">
        <v>8</v>
      </c>
      <c r="B749" s="1" t="s">
        <v>86</v>
      </c>
      <c r="C749" s="4">
        <v>6</v>
      </c>
      <c r="D749" s="8">
        <v>3.06</v>
      </c>
      <c r="E749" s="4">
        <v>6</v>
      </c>
      <c r="F749" s="8">
        <v>4.17</v>
      </c>
      <c r="G749" s="4">
        <v>0</v>
      </c>
      <c r="H749" s="8">
        <v>0</v>
      </c>
      <c r="I749" s="4">
        <v>0</v>
      </c>
    </row>
    <row r="750" spans="1:9" x14ac:dyDescent="0.2">
      <c r="A750" s="2">
        <v>10</v>
      </c>
      <c r="B750" s="1" t="s">
        <v>66</v>
      </c>
      <c r="C750" s="4">
        <v>4</v>
      </c>
      <c r="D750" s="8">
        <v>2.04</v>
      </c>
      <c r="E750" s="4">
        <v>2</v>
      </c>
      <c r="F750" s="8">
        <v>1.39</v>
      </c>
      <c r="G750" s="4">
        <v>2</v>
      </c>
      <c r="H750" s="8">
        <v>3.85</v>
      </c>
      <c r="I750" s="4">
        <v>0</v>
      </c>
    </row>
    <row r="751" spans="1:9" x14ac:dyDescent="0.2">
      <c r="A751" s="2">
        <v>10</v>
      </c>
      <c r="B751" s="1" t="s">
        <v>97</v>
      </c>
      <c r="C751" s="4">
        <v>4</v>
      </c>
      <c r="D751" s="8">
        <v>2.04</v>
      </c>
      <c r="E751" s="4">
        <v>3</v>
      </c>
      <c r="F751" s="8">
        <v>2.08</v>
      </c>
      <c r="G751" s="4">
        <v>1</v>
      </c>
      <c r="H751" s="8">
        <v>1.92</v>
      </c>
      <c r="I751" s="4">
        <v>0</v>
      </c>
    </row>
    <row r="752" spans="1:9" x14ac:dyDescent="0.2">
      <c r="A752" s="2">
        <v>12</v>
      </c>
      <c r="B752" s="1" t="s">
        <v>102</v>
      </c>
      <c r="C752" s="4">
        <v>3</v>
      </c>
      <c r="D752" s="8">
        <v>1.53</v>
      </c>
      <c r="E752" s="4">
        <v>2</v>
      </c>
      <c r="F752" s="8">
        <v>1.39</v>
      </c>
      <c r="G752" s="4">
        <v>1</v>
      </c>
      <c r="H752" s="8">
        <v>1.92</v>
      </c>
      <c r="I752" s="4">
        <v>0</v>
      </c>
    </row>
    <row r="753" spans="1:9" x14ac:dyDescent="0.2">
      <c r="A753" s="2">
        <v>12</v>
      </c>
      <c r="B753" s="1" t="s">
        <v>67</v>
      </c>
      <c r="C753" s="4">
        <v>3</v>
      </c>
      <c r="D753" s="8">
        <v>1.53</v>
      </c>
      <c r="E753" s="4">
        <v>1</v>
      </c>
      <c r="F753" s="8">
        <v>0.69</v>
      </c>
      <c r="G753" s="4">
        <v>2</v>
      </c>
      <c r="H753" s="8">
        <v>3.85</v>
      </c>
      <c r="I753" s="4">
        <v>0</v>
      </c>
    </row>
    <row r="754" spans="1:9" x14ac:dyDescent="0.2">
      <c r="A754" s="2">
        <v>12</v>
      </c>
      <c r="B754" s="1" t="s">
        <v>70</v>
      </c>
      <c r="C754" s="4">
        <v>3</v>
      </c>
      <c r="D754" s="8">
        <v>1.53</v>
      </c>
      <c r="E754" s="4">
        <v>2</v>
      </c>
      <c r="F754" s="8">
        <v>1.39</v>
      </c>
      <c r="G754" s="4">
        <v>1</v>
      </c>
      <c r="H754" s="8">
        <v>1.92</v>
      </c>
      <c r="I754" s="4">
        <v>0</v>
      </c>
    </row>
    <row r="755" spans="1:9" x14ac:dyDescent="0.2">
      <c r="A755" s="2">
        <v>12</v>
      </c>
      <c r="B755" s="1" t="s">
        <v>100</v>
      </c>
      <c r="C755" s="4">
        <v>3</v>
      </c>
      <c r="D755" s="8">
        <v>1.53</v>
      </c>
      <c r="E755" s="4">
        <v>0</v>
      </c>
      <c r="F755" s="8">
        <v>0</v>
      </c>
      <c r="G755" s="4">
        <v>3</v>
      </c>
      <c r="H755" s="8">
        <v>5.77</v>
      </c>
      <c r="I755" s="4">
        <v>0</v>
      </c>
    </row>
    <row r="756" spans="1:9" x14ac:dyDescent="0.2">
      <c r="A756" s="2">
        <v>12</v>
      </c>
      <c r="B756" s="1" t="s">
        <v>76</v>
      </c>
      <c r="C756" s="4">
        <v>3</v>
      </c>
      <c r="D756" s="8">
        <v>1.53</v>
      </c>
      <c r="E756" s="4">
        <v>1</v>
      </c>
      <c r="F756" s="8">
        <v>0.69</v>
      </c>
      <c r="G756" s="4">
        <v>2</v>
      </c>
      <c r="H756" s="8">
        <v>3.85</v>
      </c>
      <c r="I756" s="4">
        <v>0</v>
      </c>
    </row>
    <row r="757" spans="1:9" x14ac:dyDescent="0.2">
      <c r="A757" s="2">
        <v>12</v>
      </c>
      <c r="B757" s="1" t="s">
        <v>79</v>
      </c>
      <c r="C757" s="4">
        <v>3</v>
      </c>
      <c r="D757" s="8">
        <v>1.53</v>
      </c>
      <c r="E757" s="4">
        <v>3</v>
      </c>
      <c r="F757" s="8">
        <v>2.08</v>
      </c>
      <c r="G757" s="4">
        <v>0</v>
      </c>
      <c r="H757" s="8">
        <v>0</v>
      </c>
      <c r="I757" s="4">
        <v>0</v>
      </c>
    </row>
    <row r="758" spans="1:9" x14ac:dyDescent="0.2">
      <c r="A758" s="2">
        <v>18</v>
      </c>
      <c r="B758" s="1" t="s">
        <v>88</v>
      </c>
      <c r="C758" s="4">
        <v>2</v>
      </c>
      <c r="D758" s="8">
        <v>1.02</v>
      </c>
      <c r="E758" s="4">
        <v>0</v>
      </c>
      <c r="F758" s="8">
        <v>0</v>
      </c>
      <c r="G758" s="4">
        <v>2</v>
      </c>
      <c r="H758" s="8">
        <v>3.85</v>
      </c>
      <c r="I758" s="4">
        <v>0</v>
      </c>
    </row>
    <row r="759" spans="1:9" x14ac:dyDescent="0.2">
      <c r="A759" s="2">
        <v>18</v>
      </c>
      <c r="B759" s="1" t="s">
        <v>95</v>
      </c>
      <c r="C759" s="4">
        <v>2</v>
      </c>
      <c r="D759" s="8">
        <v>1.02</v>
      </c>
      <c r="E759" s="4">
        <v>2</v>
      </c>
      <c r="F759" s="8">
        <v>1.39</v>
      </c>
      <c r="G759" s="4">
        <v>0</v>
      </c>
      <c r="H759" s="8">
        <v>0</v>
      </c>
      <c r="I759" s="4">
        <v>0</v>
      </c>
    </row>
    <row r="760" spans="1:9" x14ac:dyDescent="0.2">
      <c r="A760" s="2">
        <v>18</v>
      </c>
      <c r="B760" s="1" t="s">
        <v>68</v>
      </c>
      <c r="C760" s="4">
        <v>2</v>
      </c>
      <c r="D760" s="8">
        <v>1.02</v>
      </c>
      <c r="E760" s="4">
        <v>0</v>
      </c>
      <c r="F760" s="8">
        <v>0</v>
      </c>
      <c r="G760" s="4">
        <v>2</v>
      </c>
      <c r="H760" s="8">
        <v>3.85</v>
      </c>
      <c r="I760" s="4">
        <v>0</v>
      </c>
    </row>
    <row r="761" spans="1:9" x14ac:dyDescent="0.2">
      <c r="A761" s="2">
        <v>18</v>
      </c>
      <c r="B761" s="1" t="s">
        <v>89</v>
      </c>
      <c r="C761" s="4">
        <v>2</v>
      </c>
      <c r="D761" s="8">
        <v>1.02</v>
      </c>
      <c r="E761" s="4">
        <v>0</v>
      </c>
      <c r="F761" s="8">
        <v>0</v>
      </c>
      <c r="G761" s="4">
        <v>2</v>
      </c>
      <c r="H761" s="8">
        <v>3.85</v>
      </c>
      <c r="I761" s="4">
        <v>0</v>
      </c>
    </row>
    <row r="762" spans="1:9" x14ac:dyDescent="0.2">
      <c r="A762" s="2">
        <v>18</v>
      </c>
      <c r="B762" s="1" t="s">
        <v>80</v>
      </c>
      <c r="C762" s="4">
        <v>2</v>
      </c>
      <c r="D762" s="8">
        <v>1.02</v>
      </c>
      <c r="E762" s="4">
        <v>2</v>
      </c>
      <c r="F762" s="8">
        <v>1.39</v>
      </c>
      <c r="G762" s="4">
        <v>0</v>
      </c>
      <c r="H762" s="8">
        <v>0</v>
      </c>
      <c r="I762" s="4">
        <v>0</v>
      </c>
    </row>
    <row r="763" spans="1:9" x14ac:dyDescent="0.2">
      <c r="A763" s="2">
        <v>18</v>
      </c>
      <c r="B763" s="1" t="s">
        <v>81</v>
      </c>
      <c r="C763" s="4">
        <v>2</v>
      </c>
      <c r="D763" s="8">
        <v>1.02</v>
      </c>
      <c r="E763" s="4">
        <v>2</v>
      </c>
      <c r="F763" s="8">
        <v>1.39</v>
      </c>
      <c r="G763" s="4">
        <v>0</v>
      </c>
      <c r="H763" s="8">
        <v>0</v>
      </c>
      <c r="I763" s="4">
        <v>0</v>
      </c>
    </row>
    <row r="764" spans="1:9" x14ac:dyDescent="0.2">
      <c r="A764" s="2">
        <v>18</v>
      </c>
      <c r="B764" s="1" t="s">
        <v>101</v>
      </c>
      <c r="C764" s="4">
        <v>2</v>
      </c>
      <c r="D764" s="8">
        <v>1.02</v>
      </c>
      <c r="E764" s="4">
        <v>0</v>
      </c>
      <c r="F764" s="8">
        <v>0</v>
      </c>
      <c r="G764" s="4">
        <v>2</v>
      </c>
      <c r="H764" s="8">
        <v>3.85</v>
      </c>
      <c r="I764" s="4">
        <v>0</v>
      </c>
    </row>
    <row r="765" spans="1:9" x14ac:dyDescent="0.2">
      <c r="A765" s="2">
        <v>18</v>
      </c>
      <c r="B765" s="1" t="s">
        <v>91</v>
      </c>
      <c r="C765" s="4">
        <v>2</v>
      </c>
      <c r="D765" s="8">
        <v>1.02</v>
      </c>
      <c r="E765" s="4">
        <v>0</v>
      </c>
      <c r="F765" s="8">
        <v>0</v>
      </c>
      <c r="G765" s="4">
        <v>2</v>
      </c>
      <c r="H765" s="8">
        <v>3.85</v>
      </c>
      <c r="I765" s="4">
        <v>0</v>
      </c>
    </row>
    <row r="766" spans="1:9" x14ac:dyDescent="0.2">
      <c r="A766" s="1"/>
      <c r="C766" s="4"/>
      <c r="D766" s="8"/>
      <c r="E766" s="4"/>
      <c r="F766" s="8"/>
      <c r="G766" s="4"/>
      <c r="H766" s="8"/>
      <c r="I766" s="4"/>
    </row>
    <row r="767" spans="1:9" x14ac:dyDescent="0.2">
      <c r="A767" s="1" t="s">
        <v>32</v>
      </c>
      <c r="C767" s="4"/>
      <c r="D767" s="8"/>
      <c r="E767" s="4"/>
      <c r="F767" s="8"/>
      <c r="G767" s="4"/>
      <c r="H767" s="8"/>
      <c r="I767" s="4"/>
    </row>
    <row r="768" spans="1:9" x14ac:dyDescent="0.2">
      <c r="A768" s="2">
        <v>1</v>
      </c>
      <c r="B768" s="1" t="s">
        <v>71</v>
      </c>
      <c r="C768" s="4">
        <v>32</v>
      </c>
      <c r="D768" s="8">
        <v>20.65</v>
      </c>
      <c r="E768" s="4">
        <v>29</v>
      </c>
      <c r="F768" s="8">
        <v>36.25</v>
      </c>
      <c r="G768" s="4">
        <v>3</v>
      </c>
      <c r="H768" s="8">
        <v>4.2300000000000004</v>
      </c>
      <c r="I768" s="4">
        <v>0</v>
      </c>
    </row>
    <row r="769" spans="1:9" x14ac:dyDescent="0.2">
      <c r="A769" s="2">
        <v>2</v>
      </c>
      <c r="B769" s="1" t="s">
        <v>86</v>
      </c>
      <c r="C769" s="4">
        <v>16</v>
      </c>
      <c r="D769" s="8">
        <v>10.32</v>
      </c>
      <c r="E769" s="4">
        <v>6</v>
      </c>
      <c r="F769" s="8">
        <v>7.5</v>
      </c>
      <c r="G769" s="4">
        <v>10</v>
      </c>
      <c r="H769" s="8">
        <v>14.08</v>
      </c>
      <c r="I769" s="4">
        <v>0</v>
      </c>
    </row>
    <row r="770" spans="1:9" x14ac:dyDescent="0.2">
      <c r="A770" s="2">
        <v>3</v>
      </c>
      <c r="B770" s="1" t="s">
        <v>77</v>
      </c>
      <c r="C770" s="4">
        <v>14</v>
      </c>
      <c r="D770" s="8">
        <v>9.0299999999999994</v>
      </c>
      <c r="E770" s="4">
        <v>8</v>
      </c>
      <c r="F770" s="8">
        <v>10</v>
      </c>
      <c r="G770" s="4">
        <v>6</v>
      </c>
      <c r="H770" s="8">
        <v>8.4499999999999993</v>
      </c>
      <c r="I770" s="4">
        <v>0</v>
      </c>
    </row>
    <row r="771" spans="1:9" x14ac:dyDescent="0.2">
      <c r="A771" s="2">
        <v>4</v>
      </c>
      <c r="B771" s="1" t="s">
        <v>64</v>
      </c>
      <c r="C771" s="4">
        <v>11</v>
      </c>
      <c r="D771" s="8">
        <v>7.1</v>
      </c>
      <c r="E771" s="4">
        <v>8</v>
      </c>
      <c r="F771" s="8">
        <v>10</v>
      </c>
      <c r="G771" s="4">
        <v>3</v>
      </c>
      <c r="H771" s="8">
        <v>4.2300000000000004</v>
      </c>
      <c r="I771" s="4">
        <v>0</v>
      </c>
    </row>
    <row r="772" spans="1:9" x14ac:dyDescent="0.2">
      <c r="A772" s="2">
        <v>5</v>
      </c>
      <c r="B772" s="1" t="s">
        <v>78</v>
      </c>
      <c r="C772" s="4">
        <v>9</v>
      </c>
      <c r="D772" s="8">
        <v>5.81</v>
      </c>
      <c r="E772" s="4">
        <v>9</v>
      </c>
      <c r="F772" s="8">
        <v>11.25</v>
      </c>
      <c r="G772" s="4">
        <v>0</v>
      </c>
      <c r="H772" s="8">
        <v>0</v>
      </c>
      <c r="I772" s="4">
        <v>0</v>
      </c>
    </row>
    <row r="773" spans="1:9" x14ac:dyDescent="0.2">
      <c r="A773" s="2">
        <v>6</v>
      </c>
      <c r="B773" s="1" t="s">
        <v>73</v>
      </c>
      <c r="C773" s="4">
        <v>8</v>
      </c>
      <c r="D773" s="8">
        <v>5.16</v>
      </c>
      <c r="E773" s="4">
        <v>3</v>
      </c>
      <c r="F773" s="8">
        <v>3.75</v>
      </c>
      <c r="G773" s="4">
        <v>5</v>
      </c>
      <c r="H773" s="8">
        <v>7.04</v>
      </c>
      <c r="I773" s="4">
        <v>0</v>
      </c>
    </row>
    <row r="774" spans="1:9" x14ac:dyDescent="0.2">
      <c r="A774" s="2">
        <v>7</v>
      </c>
      <c r="B774" s="1" t="s">
        <v>66</v>
      </c>
      <c r="C774" s="4">
        <v>6</v>
      </c>
      <c r="D774" s="8">
        <v>3.87</v>
      </c>
      <c r="E774" s="4">
        <v>1</v>
      </c>
      <c r="F774" s="8">
        <v>1.25</v>
      </c>
      <c r="G774" s="4">
        <v>5</v>
      </c>
      <c r="H774" s="8">
        <v>7.04</v>
      </c>
      <c r="I774" s="4">
        <v>0</v>
      </c>
    </row>
    <row r="775" spans="1:9" x14ac:dyDescent="0.2">
      <c r="A775" s="2">
        <v>7</v>
      </c>
      <c r="B775" s="1" t="s">
        <v>103</v>
      </c>
      <c r="C775" s="4">
        <v>6</v>
      </c>
      <c r="D775" s="8">
        <v>3.87</v>
      </c>
      <c r="E775" s="4">
        <v>0</v>
      </c>
      <c r="F775" s="8">
        <v>0</v>
      </c>
      <c r="G775" s="4">
        <v>6</v>
      </c>
      <c r="H775" s="8">
        <v>8.4499999999999993</v>
      </c>
      <c r="I775" s="4">
        <v>0</v>
      </c>
    </row>
    <row r="776" spans="1:9" x14ac:dyDescent="0.2">
      <c r="A776" s="2">
        <v>9</v>
      </c>
      <c r="B776" s="1" t="s">
        <v>74</v>
      </c>
      <c r="C776" s="4">
        <v>5</v>
      </c>
      <c r="D776" s="8">
        <v>3.23</v>
      </c>
      <c r="E776" s="4">
        <v>0</v>
      </c>
      <c r="F776" s="8">
        <v>0</v>
      </c>
      <c r="G776" s="4">
        <v>5</v>
      </c>
      <c r="H776" s="8">
        <v>7.04</v>
      </c>
      <c r="I776" s="4">
        <v>0</v>
      </c>
    </row>
    <row r="777" spans="1:9" x14ac:dyDescent="0.2">
      <c r="A777" s="2">
        <v>10</v>
      </c>
      <c r="B777" s="1" t="s">
        <v>100</v>
      </c>
      <c r="C777" s="4">
        <v>4</v>
      </c>
      <c r="D777" s="8">
        <v>2.58</v>
      </c>
      <c r="E777" s="4">
        <v>1</v>
      </c>
      <c r="F777" s="8">
        <v>1.25</v>
      </c>
      <c r="G777" s="4">
        <v>3</v>
      </c>
      <c r="H777" s="8">
        <v>4.2300000000000004</v>
      </c>
      <c r="I777" s="4">
        <v>0</v>
      </c>
    </row>
    <row r="778" spans="1:9" x14ac:dyDescent="0.2">
      <c r="A778" s="2">
        <v>10</v>
      </c>
      <c r="B778" s="1" t="s">
        <v>90</v>
      </c>
      <c r="C778" s="4">
        <v>4</v>
      </c>
      <c r="D778" s="8">
        <v>2.58</v>
      </c>
      <c r="E778" s="4">
        <v>1</v>
      </c>
      <c r="F778" s="8">
        <v>1.25</v>
      </c>
      <c r="G778" s="4">
        <v>3</v>
      </c>
      <c r="H778" s="8">
        <v>4.2300000000000004</v>
      </c>
      <c r="I778" s="4">
        <v>0</v>
      </c>
    </row>
    <row r="779" spans="1:9" x14ac:dyDescent="0.2">
      <c r="A779" s="2">
        <v>10</v>
      </c>
      <c r="B779" s="1" t="s">
        <v>83</v>
      </c>
      <c r="C779" s="4">
        <v>4</v>
      </c>
      <c r="D779" s="8">
        <v>2.58</v>
      </c>
      <c r="E779" s="4">
        <v>4</v>
      </c>
      <c r="F779" s="8">
        <v>5</v>
      </c>
      <c r="G779" s="4">
        <v>0</v>
      </c>
      <c r="H779" s="8">
        <v>0</v>
      </c>
      <c r="I779" s="4">
        <v>0</v>
      </c>
    </row>
    <row r="780" spans="1:9" x14ac:dyDescent="0.2">
      <c r="A780" s="2">
        <v>13</v>
      </c>
      <c r="B780" s="1" t="s">
        <v>65</v>
      </c>
      <c r="C780" s="4">
        <v>3</v>
      </c>
      <c r="D780" s="8">
        <v>1.94</v>
      </c>
      <c r="E780" s="4">
        <v>2</v>
      </c>
      <c r="F780" s="8">
        <v>2.5</v>
      </c>
      <c r="G780" s="4">
        <v>1</v>
      </c>
      <c r="H780" s="8">
        <v>1.41</v>
      </c>
      <c r="I780" s="4">
        <v>0</v>
      </c>
    </row>
    <row r="781" spans="1:9" x14ac:dyDescent="0.2">
      <c r="A781" s="2">
        <v>13</v>
      </c>
      <c r="B781" s="1" t="s">
        <v>84</v>
      </c>
      <c r="C781" s="4">
        <v>3</v>
      </c>
      <c r="D781" s="8">
        <v>1.94</v>
      </c>
      <c r="E781" s="4">
        <v>0</v>
      </c>
      <c r="F781" s="8">
        <v>0</v>
      </c>
      <c r="G781" s="4">
        <v>3</v>
      </c>
      <c r="H781" s="8">
        <v>4.2300000000000004</v>
      </c>
      <c r="I781" s="4">
        <v>0</v>
      </c>
    </row>
    <row r="782" spans="1:9" x14ac:dyDescent="0.2">
      <c r="A782" s="2">
        <v>13</v>
      </c>
      <c r="B782" s="1" t="s">
        <v>80</v>
      </c>
      <c r="C782" s="4">
        <v>3</v>
      </c>
      <c r="D782" s="8">
        <v>1.94</v>
      </c>
      <c r="E782" s="4">
        <v>1</v>
      </c>
      <c r="F782" s="8">
        <v>1.25</v>
      </c>
      <c r="G782" s="4">
        <v>2</v>
      </c>
      <c r="H782" s="8">
        <v>2.82</v>
      </c>
      <c r="I782" s="4">
        <v>0</v>
      </c>
    </row>
    <row r="783" spans="1:9" x14ac:dyDescent="0.2">
      <c r="A783" s="2">
        <v>16</v>
      </c>
      <c r="B783" s="1" t="s">
        <v>98</v>
      </c>
      <c r="C783" s="4">
        <v>2</v>
      </c>
      <c r="D783" s="8">
        <v>1.29</v>
      </c>
      <c r="E783" s="4">
        <v>0</v>
      </c>
      <c r="F783" s="8">
        <v>0</v>
      </c>
      <c r="G783" s="4">
        <v>0</v>
      </c>
      <c r="H783" s="8">
        <v>0</v>
      </c>
      <c r="I783" s="4">
        <v>0</v>
      </c>
    </row>
    <row r="784" spans="1:9" x14ac:dyDescent="0.2">
      <c r="A784" s="2">
        <v>16</v>
      </c>
      <c r="B784" s="1" t="s">
        <v>70</v>
      </c>
      <c r="C784" s="4">
        <v>2</v>
      </c>
      <c r="D784" s="8">
        <v>1.29</v>
      </c>
      <c r="E784" s="4">
        <v>2</v>
      </c>
      <c r="F784" s="8">
        <v>2.5</v>
      </c>
      <c r="G784" s="4">
        <v>0</v>
      </c>
      <c r="H784" s="8">
        <v>0</v>
      </c>
      <c r="I784" s="4">
        <v>0</v>
      </c>
    </row>
    <row r="785" spans="1:9" x14ac:dyDescent="0.2">
      <c r="A785" s="2">
        <v>16</v>
      </c>
      <c r="B785" s="1" t="s">
        <v>76</v>
      </c>
      <c r="C785" s="4">
        <v>2</v>
      </c>
      <c r="D785" s="8">
        <v>1.29</v>
      </c>
      <c r="E785" s="4">
        <v>0</v>
      </c>
      <c r="F785" s="8">
        <v>0</v>
      </c>
      <c r="G785" s="4">
        <v>2</v>
      </c>
      <c r="H785" s="8">
        <v>2.82</v>
      </c>
      <c r="I785" s="4">
        <v>0</v>
      </c>
    </row>
    <row r="786" spans="1:9" x14ac:dyDescent="0.2">
      <c r="A786" s="2">
        <v>16</v>
      </c>
      <c r="B786" s="1" t="s">
        <v>79</v>
      </c>
      <c r="C786" s="4">
        <v>2</v>
      </c>
      <c r="D786" s="8">
        <v>1.29</v>
      </c>
      <c r="E786" s="4">
        <v>1</v>
      </c>
      <c r="F786" s="8">
        <v>1.25</v>
      </c>
      <c r="G786" s="4">
        <v>0</v>
      </c>
      <c r="H786" s="8">
        <v>0</v>
      </c>
      <c r="I786" s="4">
        <v>0</v>
      </c>
    </row>
    <row r="787" spans="1:9" x14ac:dyDescent="0.2">
      <c r="A787" s="2">
        <v>16</v>
      </c>
      <c r="B787" s="1" t="s">
        <v>89</v>
      </c>
      <c r="C787" s="4">
        <v>2</v>
      </c>
      <c r="D787" s="8">
        <v>1.29</v>
      </c>
      <c r="E787" s="4">
        <v>0</v>
      </c>
      <c r="F787" s="8">
        <v>0</v>
      </c>
      <c r="G787" s="4">
        <v>1</v>
      </c>
      <c r="H787" s="8">
        <v>1.41</v>
      </c>
      <c r="I787" s="4">
        <v>0</v>
      </c>
    </row>
    <row r="788" spans="1:9" x14ac:dyDescent="0.2">
      <c r="A788" s="2">
        <v>16</v>
      </c>
      <c r="B788" s="1" t="s">
        <v>81</v>
      </c>
      <c r="C788" s="4">
        <v>2</v>
      </c>
      <c r="D788" s="8">
        <v>1.29</v>
      </c>
      <c r="E788" s="4">
        <v>2</v>
      </c>
      <c r="F788" s="8">
        <v>2.5</v>
      </c>
      <c r="G788" s="4">
        <v>0</v>
      </c>
      <c r="H788" s="8">
        <v>0</v>
      </c>
      <c r="I788" s="4">
        <v>0</v>
      </c>
    </row>
    <row r="789" spans="1:9" x14ac:dyDescent="0.2">
      <c r="A789" s="1"/>
      <c r="C789" s="4"/>
      <c r="D789" s="8"/>
      <c r="E789" s="4"/>
      <c r="F789" s="8"/>
      <c r="G789" s="4"/>
      <c r="H789" s="8"/>
      <c r="I789" s="4"/>
    </row>
    <row r="790" spans="1:9" x14ac:dyDescent="0.2">
      <c r="A790" s="1" t="s">
        <v>33</v>
      </c>
      <c r="C790" s="4"/>
      <c r="D790" s="8"/>
      <c r="E790" s="4"/>
      <c r="F790" s="8"/>
      <c r="G790" s="4"/>
      <c r="H790" s="8"/>
      <c r="I790" s="4"/>
    </row>
    <row r="791" spans="1:9" x14ac:dyDescent="0.2">
      <c r="A791" s="2">
        <v>1</v>
      </c>
      <c r="B791" s="1" t="s">
        <v>71</v>
      </c>
      <c r="C791" s="4">
        <v>9</v>
      </c>
      <c r="D791" s="8">
        <v>16.670000000000002</v>
      </c>
      <c r="E791" s="4">
        <v>9</v>
      </c>
      <c r="F791" s="8">
        <v>20</v>
      </c>
      <c r="G791" s="4">
        <v>0</v>
      </c>
      <c r="H791" s="8">
        <v>0</v>
      </c>
      <c r="I791" s="4">
        <v>0</v>
      </c>
    </row>
    <row r="792" spans="1:9" x14ac:dyDescent="0.2">
      <c r="A792" s="2">
        <v>1</v>
      </c>
      <c r="B792" s="1" t="s">
        <v>86</v>
      </c>
      <c r="C792" s="4">
        <v>9</v>
      </c>
      <c r="D792" s="8">
        <v>16.670000000000002</v>
      </c>
      <c r="E792" s="4">
        <v>6</v>
      </c>
      <c r="F792" s="8">
        <v>13.33</v>
      </c>
      <c r="G792" s="4">
        <v>3</v>
      </c>
      <c r="H792" s="8">
        <v>42.86</v>
      </c>
      <c r="I792" s="4">
        <v>0</v>
      </c>
    </row>
    <row r="793" spans="1:9" x14ac:dyDescent="0.2">
      <c r="A793" s="2">
        <v>3</v>
      </c>
      <c r="B793" s="1" t="s">
        <v>78</v>
      </c>
      <c r="C793" s="4">
        <v>8</v>
      </c>
      <c r="D793" s="8">
        <v>14.81</v>
      </c>
      <c r="E793" s="4">
        <v>8</v>
      </c>
      <c r="F793" s="8">
        <v>17.78</v>
      </c>
      <c r="G793" s="4">
        <v>0</v>
      </c>
      <c r="H793" s="8">
        <v>0</v>
      </c>
      <c r="I793" s="4">
        <v>0</v>
      </c>
    </row>
    <row r="794" spans="1:9" x14ac:dyDescent="0.2">
      <c r="A794" s="2">
        <v>4</v>
      </c>
      <c r="B794" s="1" t="s">
        <v>64</v>
      </c>
      <c r="C794" s="4">
        <v>5</v>
      </c>
      <c r="D794" s="8">
        <v>9.26</v>
      </c>
      <c r="E794" s="4">
        <v>4</v>
      </c>
      <c r="F794" s="8">
        <v>8.89</v>
      </c>
      <c r="G794" s="4">
        <v>1</v>
      </c>
      <c r="H794" s="8">
        <v>14.29</v>
      </c>
      <c r="I794" s="4">
        <v>0</v>
      </c>
    </row>
    <row r="795" spans="1:9" x14ac:dyDescent="0.2">
      <c r="A795" s="2">
        <v>4</v>
      </c>
      <c r="B795" s="1" t="s">
        <v>77</v>
      </c>
      <c r="C795" s="4">
        <v>5</v>
      </c>
      <c r="D795" s="8">
        <v>9.26</v>
      </c>
      <c r="E795" s="4">
        <v>5</v>
      </c>
      <c r="F795" s="8">
        <v>11.11</v>
      </c>
      <c r="G795" s="4">
        <v>0</v>
      </c>
      <c r="H795" s="8">
        <v>0</v>
      </c>
      <c r="I795" s="4">
        <v>0</v>
      </c>
    </row>
    <row r="796" spans="1:9" x14ac:dyDescent="0.2">
      <c r="A796" s="2">
        <v>6</v>
      </c>
      <c r="B796" s="1" t="s">
        <v>65</v>
      </c>
      <c r="C796" s="4">
        <v>3</v>
      </c>
      <c r="D796" s="8">
        <v>5.56</v>
      </c>
      <c r="E796" s="4">
        <v>2</v>
      </c>
      <c r="F796" s="8">
        <v>4.4400000000000004</v>
      </c>
      <c r="G796" s="4">
        <v>1</v>
      </c>
      <c r="H796" s="8">
        <v>14.29</v>
      </c>
      <c r="I796" s="4">
        <v>0</v>
      </c>
    </row>
    <row r="797" spans="1:9" x14ac:dyDescent="0.2">
      <c r="A797" s="2">
        <v>6</v>
      </c>
      <c r="B797" s="1" t="s">
        <v>73</v>
      </c>
      <c r="C797" s="4">
        <v>3</v>
      </c>
      <c r="D797" s="8">
        <v>5.56</v>
      </c>
      <c r="E797" s="4">
        <v>3</v>
      </c>
      <c r="F797" s="8">
        <v>6.67</v>
      </c>
      <c r="G797" s="4">
        <v>0</v>
      </c>
      <c r="H797" s="8">
        <v>0</v>
      </c>
      <c r="I797" s="4">
        <v>0</v>
      </c>
    </row>
    <row r="798" spans="1:9" x14ac:dyDescent="0.2">
      <c r="A798" s="2">
        <v>8</v>
      </c>
      <c r="B798" s="1" t="s">
        <v>115</v>
      </c>
      <c r="C798" s="4">
        <v>2</v>
      </c>
      <c r="D798" s="8">
        <v>3.7</v>
      </c>
      <c r="E798" s="4">
        <v>0</v>
      </c>
      <c r="F798" s="8">
        <v>0</v>
      </c>
      <c r="G798" s="4">
        <v>2</v>
      </c>
      <c r="H798" s="8">
        <v>28.57</v>
      </c>
      <c r="I798" s="4">
        <v>0</v>
      </c>
    </row>
    <row r="799" spans="1:9" x14ac:dyDescent="0.2">
      <c r="A799" s="2">
        <v>9</v>
      </c>
      <c r="B799" s="1" t="s">
        <v>66</v>
      </c>
      <c r="C799" s="4">
        <v>1</v>
      </c>
      <c r="D799" s="8">
        <v>1.85</v>
      </c>
      <c r="E799" s="4">
        <v>1</v>
      </c>
      <c r="F799" s="8">
        <v>2.2200000000000002</v>
      </c>
      <c r="G799" s="4">
        <v>0</v>
      </c>
      <c r="H799" s="8">
        <v>0</v>
      </c>
      <c r="I799" s="4">
        <v>0</v>
      </c>
    </row>
    <row r="800" spans="1:9" x14ac:dyDescent="0.2">
      <c r="A800" s="2">
        <v>9</v>
      </c>
      <c r="B800" s="1" t="s">
        <v>88</v>
      </c>
      <c r="C800" s="4">
        <v>1</v>
      </c>
      <c r="D800" s="8">
        <v>1.85</v>
      </c>
      <c r="E800" s="4">
        <v>1</v>
      </c>
      <c r="F800" s="8">
        <v>2.2200000000000002</v>
      </c>
      <c r="G800" s="4">
        <v>0</v>
      </c>
      <c r="H800" s="8">
        <v>0</v>
      </c>
      <c r="I800" s="4">
        <v>0</v>
      </c>
    </row>
    <row r="801" spans="1:9" x14ac:dyDescent="0.2">
      <c r="A801" s="2">
        <v>9</v>
      </c>
      <c r="B801" s="1" t="s">
        <v>102</v>
      </c>
      <c r="C801" s="4">
        <v>1</v>
      </c>
      <c r="D801" s="8">
        <v>1.85</v>
      </c>
      <c r="E801" s="4">
        <v>1</v>
      </c>
      <c r="F801" s="8">
        <v>2.2200000000000002</v>
      </c>
      <c r="G801" s="4">
        <v>0</v>
      </c>
      <c r="H801" s="8">
        <v>0</v>
      </c>
      <c r="I801" s="4">
        <v>0</v>
      </c>
    </row>
    <row r="802" spans="1:9" x14ac:dyDescent="0.2">
      <c r="A802" s="2">
        <v>9</v>
      </c>
      <c r="B802" s="1" t="s">
        <v>98</v>
      </c>
      <c r="C802" s="4">
        <v>1</v>
      </c>
      <c r="D802" s="8">
        <v>1.85</v>
      </c>
      <c r="E802" s="4">
        <v>0</v>
      </c>
      <c r="F802" s="8">
        <v>0</v>
      </c>
      <c r="G802" s="4">
        <v>0</v>
      </c>
      <c r="H802" s="8">
        <v>0</v>
      </c>
      <c r="I802" s="4">
        <v>0</v>
      </c>
    </row>
    <row r="803" spans="1:9" x14ac:dyDescent="0.2">
      <c r="A803" s="2">
        <v>9</v>
      </c>
      <c r="B803" s="1" t="s">
        <v>104</v>
      </c>
      <c r="C803" s="4">
        <v>1</v>
      </c>
      <c r="D803" s="8">
        <v>1.85</v>
      </c>
      <c r="E803" s="4">
        <v>1</v>
      </c>
      <c r="F803" s="8">
        <v>2.2200000000000002</v>
      </c>
      <c r="G803" s="4">
        <v>0</v>
      </c>
      <c r="H803" s="8">
        <v>0</v>
      </c>
      <c r="I803" s="4">
        <v>0</v>
      </c>
    </row>
    <row r="804" spans="1:9" x14ac:dyDescent="0.2">
      <c r="A804" s="2">
        <v>9</v>
      </c>
      <c r="B804" s="1" t="s">
        <v>67</v>
      </c>
      <c r="C804" s="4">
        <v>1</v>
      </c>
      <c r="D804" s="8">
        <v>1.85</v>
      </c>
      <c r="E804" s="4">
        <v>1</v>
      </c>
      <c r="F804" s="8">
        <v>2.2200000000000002</v>
      </c>
      <c r="G804" s="4">
        <v>0</v>
      </c>
      <c r="H804" s="8">
        <v>0</v>
      </c>
      <c r="I804" s="4">
        <v>0</v>
      </c>
    </row>
    <row r="805" spans="1:9" x14ac:dyDescent="0.2">
      <c r="A805" s="2">
        <v>9</v>
      </c>
      <c r="B805" s="1" t="s">
        <v>72</v>
      </c>
      <c r="C805" s="4">
        <v>1</v>
      </c>
      <c r="D805" s="8">
        <v>1.85</v>
      </c>
      <c r="E805" s="4">
        <v>1</v>
      </c>
      <c r="F805" s="8">
        <v>2.2200000000000002</v>
      </c>
      <c r="G805" s="4">
        <v>0</v>
      </c>
      <c r="H805" s="8">
        <v>0</v>
      </c>
      <c r="I805" s="4">
        <v>0</v>
      </c>
    </row>
    <row r="806" spans="1:9" x14ac:dyDescent="0.2">
      <c r="A806" s="2">
        <v>9</v>
      </c>
      <c r="B806" s="1" t="s">
        <v>79</v>
      </c>
      <c r="C806" s="4">
        <v>1</v>
      </c>
      <c r="D806" s="8">
        <v>1.85</v>
      </c>
      <c r="E806" s="4">
        <v>1</v>
      </c>
      <c r="F806" s="8">
        <v>2.2200000000000002</v>
      </c>
      <c r="G806" s="4">
        <v>0</v>
      </c>
      <c r="H806" s="8">
        <v>0</v>
      </c>
      <c r="I806" s="4">
        <v>0</v>
      </c>
    </row>
    <row r="807" spans="1:9" x14ac:dyDescent="0.2">
      <c r="A807" s="2">
        <v>9</v>
      </c>
      <c r="B807" s="1" t="s">
        <v>80</v>
      </c>
      <c r="C807" s="4">
        <v>1</v>
      </c>
      <c r="D807" s="8">
        <v>1.85</v>
      </c>
      <c r="E807" s="4">
        <v>0</v>
      </c>
      <c r="F807" s="8">
        <v>0</v>
      </c>
      <c r="G807" s="4">
        <v>0</v>
      </c>
      <c r="H807" s="8">
        <v>0</v>
      </c>
      <c r="I807" s="4">
        <v>0</v>
      </c>
    </row>
    <row r="808" spans="1:9" x14ac:dyDescent="0.2">
      <c r="A808" s="2">
        <v>9</v>
      </c>
      <c r="B808" s="1" t="s">
        <v>83</v>
      </c>
      <c r="C808" s="4">
        <v>1</v>
      </c>
      <c r="D808" s="8">
        <v>1.85</v>
      </c>
      <c r="E808" s="4">
        <v>1</v>
      </c>
      <c r="F808" s="8">
        <v>2.2200000000000002</v>
      </c>
      <c r="G808" s="4">
        <v>0</v>
      </c>
      <c r="H808" s="8">
        <v>0</v>
      </c>
      <c r="I808" s="4">
        <v>0</v>
      </c>
    </row>
    <row r="809" spans="1:9" x14ac:dyDescent="0.2">
      <c r="A809" s="1"/>
      <c r="C809" s="4"/>
      <c r="D809" s="8"/>
      <c r="E809" s="4"/>
      <c r="F809" s="8"/>
      <c r="G809" s="4"/>
      <c r="H809" s="8"/>
      <c r="I809" s="4"/>
    </row>
    <row r="810" spans="1:9" x14ac:dyDescent="0.2">
      <c r="A810" s="1" t="s">
        <v>34</v>
      </c>
      <c r="C810" s="4"/>
      <c r="D810" s="8"/>
      <c r="E810" s="4"/>
      <c r="F810" s="8"/>
      <c r="G810" s="4"/>
      <c r="H810" s="8"/>
      <c r="I810" s="4"/>
    </row>
    <row r="811" spans="1:9" x14ac:dyDescent="0.2">
      <c r="A811" s="2">
        <v>1</v>
      </c>
      <c r="B811" s="1" t="s">
        <v>71</v>
      </c>
      <c r="C811" s="4">
        <v>8</v>
      </c>
      <c r="D811" s="8">
        <v>11.94</v>
      </c>
      <c r="E811" s="4">
        <v>5</v>
      </c>
      <c r="F811" s="8">
        <v>10.199999999999999</v>
      </c>
      <c r="G811" s="4">
        <v>2</v>
      </c>
      <c r="H811" s="8">
        <v>13.33</v>
      </c>
      <c r="I811" s="4">
        <v>1</v>
      </c>
    </row>
    <row r="812" spans="1:9" x14ac:dyDescent="0.2">
      <c r="A812" s="2">
        <v>2</v>
      </c>
      <c r="B812" s="1" t="s">
        <v>73</v>
      </c>
      <c r="C812" s="4">
        <v>7</v>
      </c>
      <c r="D812" s="8">
        <v>10.45</v>
      </c>
      <c r="E812" s="4">
        <v>5</v>
      </c>
      <c r="F812" s="8">
        <v>10.199999999999999</v>
      </c>
      <c r="G812" s="4">
        <v>2</v>
      </c>
      <c r="H812" s="8">
        <v>13.33</v>
      </c>
      <c r="I812" s="4">
        <v>0</v>
      </c>
    </row>
    <row r="813" spans="1:9" x14ac:dyDescent="0.2">
      <c r="A813" s="2">
        <v>2</v>
      </c>
      <c r="B813" s="1" t="s">
        <v>77</v>
      </c>
      <c r="C813" s="4">
        <v>7</v>
      </c>
      <c r="D813" s="8">
        <v>10.45</v>
      </c>
      <c r="E813" s="4">
        <v>7</v>
      </c>
      <c r="F813" s="8">
        <v>14.29</v>
      </c>
      <c r="G813" s="4">
        <v>0</v>
      </c>
      <c r="H813" s="8">
        <v>0</v>
      </c>
      <c r="I813" s="4">
        <v>0</v>
      </c>
    </row>
    <row r="814" spans="1:9" x14ac:dyDescent="0.2">
      <c r="A814" s="2">
        <v>4</v>
      </c>
      <c r="B814" s="1" t="s">
        <v>64</v>
      </c>
      <c r="C814" s="4">
        <v>6</v>
      </c>
      <c r="D814" s="8">
        <v>8.9600000000000009</v>
      </c>
      <c r="E814" s="4">
        <v>3</v>
      </c>
      <c r="F814" s="8">
        <v>6.12</v>
      </c>
      <c r="G814" s="4">
        <v>3</v>
      </c>
      <c r="H814" s="8">
        <v>20</v>
      </c>
      <c r="I814" s="4">
        <v>0</v>
      </c>
    </row>
    <row r="815" spans="1:9" x14ac:dyDescent="0.2">
      <c r="A815" s="2">
        <v>4</v>
      </c>
      <c r="B815" s="1" t="s">
        <v>86</v>
      </c>
      <c r="C815" s="4">
        <v>6</v>
      </c>
      <c r="D815" s="8">
        <v>8.9600000000000009</v>
      </c>
      <c r="E815" s="4">
        <v>5</v>
      </c>
      <c r="F815" s="8">
        <v>10.199999999999999</v>
      </c>
      <c r="G815" s="4">
        <v>1</v>
      </c>
      <c r="H815" s="8">
        <v>6.67</v>
      </c>
      <c r="I815" s="4">
        <v>0</v>
      </c>
    </row>
    <row r="816" spans="1:9" x14ac:dyDescent="0.2">
      <c r="A816" s="2">
        <v>4</v>
      </c>
      <c r="B816" s="1" t="s">
        <v>78</v>
      </c>
      <c r="C816" s="4">
        <v>6</v>
      </c>
      <c r="D816" s="8">
        <v>8.9600000000000009</v>
      </c>
      <c r="E816" s="4">
        <v>6</v>
      </c>
      <c r="F816" s="8">
        <v>12.24</v>
      </c>
      <c r="G816" s="4">
        <v>0</v>
      </c>
      <c r="H816" s="8">
        <v>0</v>
      </c>
      <c r="I816" s="4">
        <v>0</v>
      </c>
    </row>
    <row r="817" spans="1:9" x14ac:dyDescent="0.2">
      <c r="A817" s="2">
        <v>7</v>
      </c>
      <c r="B817" s="1" t="s">
        <v>65</v>
      </c>
      <c r="C817" s="4">
        <v>5</v>
      </c>
      <c r="D817" s="8">
        <v>7.46</v>
      </c>
      <c r="E817" s="4">
        <v>4</v>
      </c>
      <c r="F817" s="8">
        <v>8.16</v>
      </c>
      <c r="G817" s="4">
        <v>1</v>
      </c>
      <c r="H817" s="8">
        <v>6.67</v>
      </c>
      <c r="I817" s="4">
        <v>0</v>
      </c>
    </row>
    <row r="818" spans="1:9" x14ac:dyDescent="0.2">
      <c r="A818" s="2">
        <v>8</v>
      </c>
      <c r="B818" s="1" t="s">
        <v>72</v>
      </c>
      <c r="C818" s="4">
        <v>3</v>
      </c>
      <c r="D818" s="8">
        <v>4.4800000000000004</v>
      </c>
      <c r="E818" s="4">
        <v>3</v>
      </c>
      <c r="F818" s="8">
        <v>6.12</v>
      </c>
      <c r="G818" s="4">
        <v>0</v>
      </c>
      <c r="H818" s="8">
        <v>0</v>
      </c>
      <c r="I818" s="4">
        <v>0</v>
      </c>
    </row>
    <row r="819" spans="1:9" x14ac:dyDescent="0.2">
      <c r="A819" s="2">
        <v>8</v>
      </c>
      <c r="B819" s="1" t="s">
        <v>74</v>
      </c>
      <c r="C819" s="4">
        <v>3</v>
      </c>
      <c r="D819" s="8">
        <v>4.4800000000000004</v>
      </c>
      <c r="E819" s="4">
        <v>3</v>
      </c>
      <c r="F819" s="8">
        <v>6.12</v>
      </c>
      <c r="G819" s="4">
        <v>0</v>
      </c>
      <c r="H819" s="8">
        <v>0</v>
      </c>
      <c r="I819" s="4">
        <v>0</v>
      </c>
    </row>
    <row r="820" spans="1:9" x14ac:dyDescent="0.2">
      <c r="A820" s="2">
        <v>10</v>
      </c>
      <c r="B820" s="1" t="s">
        <v>70</v>
      </c>
      <c r="C820" s="4">
        <v>2</v>
      </c>
      <c r="D820" s="8">
        <v>2.99</v>
      </c>
      <c r="E820" s="4">
        <v>2</v>
      </c>
      <c r="F820" s="8">
        <v>4.08</v>
      </c>
      <c r="G820" s="4">
        <v>0</v>
      </c>
      <c r="H820" s="8">
        <v>0</v>
      </c>
      <c r="I820" s="4">
        <v>0</v>
      </c>
    </row>
    <row r="821" spans="1:9" x14ac:dyDescent="0.2">
      <c r="A821" s="2">
        <v>10</v>
      </c>
      <c r="B821" s="1" t="s">
        <v>81</v>
      </c>
      <c r="C821" s="4">
        <v>2</v>
      </c>
      <c r="D821" s="8">
        <v>2.99</v>
      </c>
      <c r="E821" s="4">
        <v>1</v>
      </c>
      <c r="F821" s="8">
        <v>2.04</v>
      </c>
      <c r="G821" s="4">
        <v>0</v>
      </c>
      <c r="H821" s="8">
        <v>0</v>
      </c>
      <c r="I821" s="4">
        <v>1</v>
      </c>
    </row>
    <row r="822" spans="1:9" x14ac:dyDescent="0.2">
      <c r="A822" s="2">
        <v>12</v>
      </c>
      <c r="B822" s="1" t="s">
        <v>88</v>
      </c>
      <c r="C822" s="4">
        <v>1</v>
      </c>
      <c r="D822" s="8">
        <v>1.49</v>
      </c>
      <c r="E822" s="4">
        <v>0</v>
      </c>
      <c r="F822" s="8">
        <v>0</v>
      </c>
      <c r="G822" s="4">
        <v>1</v>
      </c>
      <c r="H822" s="8">
        <v>6.67</v>
      </c>
      <c r="I822" s="4">
        <v>0</v>
      </c>
    </row>
    <row r="823" spans="1:9" x14ac:dyDescent="0.2">
      <c r="A823" s="2">
        <v>12</v>
      </c>
      <c r="B823" s="1" t="s">
        <v>115</v>
      </c>
      <c r="C823" s="4">
        <v>1</v>
      </c>
      <c r="D823" s="8">
        <v>1.49</v>
      </c>
      <c r="E823" s="4">
        <v>0</v>
      </c>
      <c r="F823" s="8">
        <v>0</v>
      </c>
      <c r="G823" s="4">
        <v>1</v>
      </c>
      <c r="H823" s="8">
        <v>6.67</v>
      </c>
      <c r="I823" s="4">
        <v>0</v>
      </c>
    </row>
    <row r="824" spans="1:9" x14ac:dyDescent="0.2">
      <c r="A824" s="2">
        <v>12</v>
      </c>
      <c r="B824" s="1" t="s">
        <v>95</v>
      </c>
      <c r="C824" s="4">
        <v>1</v>
      </c>
      <c r="D824" s="8">
        <v>1.49</v>
      </c>
      <c r="E824" s="4">
        <v>1</v>
      </c>
      <c r="F824" s="8">
        <v>2.04</v>
      </c>
      <c r="G824" s="4">
        <v>0</v>
      </c>
      <c r="H824" s="8">
        <v>0</v>
      </c>
      <c r="I824" s="4">
        <v>0</v>
      </c>
    </row>
    <row r="825" spans="1:9" x14ac:dyDescent="0.2">
      <c r="A825" s="2">
        <v>12</v>
      </c>
      <c r="B825" s="1" t="s">
        <v>97</v>
      </c>
      <c r="C825" s="4">
        <v>1</v>
      </c>
      <c r="D825" s="8">
        <v>1.49</v>
      </c>
      <c r="E825" s="4">
        <v>1</v>
      </c>
      <c r="F825" s="8">
        <v>2.04</v>
      </c>
      <c r="G825" s="4">
        <v>0</v>
      </c>
      <c r="H825" s="8">
        <v>0</v>
      </c>
      <c r="I825" s="4">
        <v>0</v>
      </c>
    </row>
    <row r="826" spans="1:9" x14ac:dyDescent="0.2">
      <c r="A826" s="2">
        <v>12</v>
      </c>
      <c r="B826" s="1" t="s">
        <v>94</v>
      </c>
      <c r="C826" s="4">
        <v>1</v>
      </c>
      <c r="D826" s="8">
        <v>1.49</v>
      </c>
      <c r="E826" s="4">
        <v>1</v>
      </c>
      <c r="F826" s="8">
        <v>2.04</v>
      </c>
      <c r="G826" s="4">
        <v>0</v>
      </c>
      <c r="H826" s="8">
        <v>0</v>
      </c>
      <c r="I826" s="4">
        <v>0</v>
      </c>
    </row>
    <row r="827" spans="1:9" x14ac:dyDescent="0.2">
      <c r="A827" s="2">
        <v>12</v>
      </c>
      <c r="B827" s="1" t="s">
        <v>98</v>
      </c>
      <c r="C827" s="4">
        <v>1</v>
      </c>
      <c r="D827" s="8">
        <v>1.49</v>
      </c>
      <c r="E827" s="4">
        <v>0</v>
      </c>
      <c r="F827" s="8">
        <v>0</v>
      </c>
      <c r="G827" s="4">
        <v>0</v>
      </c>
      <c r="H827" s="8">
        <v>0</v>
      </c>
      <c r="I827" s="4">
        <v>0</v>
      </c>
    </row>
    <row r="828" spans="1:9" x14ac:dyDescent="0.2">
      <c r="A828" s="2">
        <v>12</v>
      </c>
      <c r="B828" s="1" t="s">
        <v>117</v>
      </c>
      <c r="C828" s="4">
        <v>1</v>
      </c>
      <c r="D828" s="8">
        <v>1.49</v>
      </c>
      <c r="E828" s="4">
        <v>0</v>
      </c>
      <c r="F828" s="8">
        <v>0</v>
      </c>
      <c r="G828" s="4">
        <v>1</v>
      </c>
      <c r="H828" s="8">
        <v>6.67</v>
      </c>
      <c r="I828" s="4">
        <v>0</v>
      </c>
    </row>
    <row r="829" spans="1:9" x14ac:dyDescent="0.2">
      <c r="A829" s="2">
        <v>12</v>
      </c>
      <c r="B829" s="1" t="s">
        <v>104</v>
      </c>
      <c r="C829" s="4">
        <v>1</v>
      </c>
      <c r="D829" s="8">
        <v>1.49</v>
      </c>
      <c r="E829" s="4">
        <v>1</v>
      </c>
      <c r="F829" s="8">
        <v>2.04</v>
      </c>
      <c r="G829" s="4">
        <v>0</v>
      </c>
      <c r="H829" s="8">
        <v>0</v>
      </c>
      <c r="I829" s="4">
        <v>0</v>
      </c>
    </row>
    <row r="830" spans="1:9" x14ac:dyDescent="0.2">
      <c r="A830" s="2">
        <v>12</v>
      </c>
      <c r="B830" s="1" t="s">
        <v>118</v>
      </c>
      <c r="C830" s="4">
        <v>1</v>
      </c>
      <c r="D830" s="8">
        <v>1.49</v>
      </c>
      <c r="E830" s="4">
        <v>1</v>
      </c>
      <c r="F830" s="8">
        <v>2.04</v>
      </c>
      <c r="G830" s="4">
        <v>0</v>
      </c>
      <c r="H830" s="8">
        <v>0</v>
      </c>
      <c r="I830" s="4">
        <v>0</v>
      </c>
    </row>
    <row r="831" spans="1:9" x14ac:dyDescent="0.2">
      <c r="A831" s="2">
        <v>12</v>
      </c>
      <c r="B831" s="1" t="s">
        <v>84</v>
      </c>
      <c r="C831" s="4">
        <v>1</v>
      </c>
      <c r="D831" s="8">
        <v>1.49</v>
      </c>
      <c r="E831" s="4">
        <v>0</v>
      </c>
      <c r="F831" s="8">
        <v>0</v>
      </c>
      <c r="G831" s="4">
        <v>1</v>
      </c>
      <c r="H831" s="8">
        <v>6.67</v>
      </c>
      <c r="I831" s="4">
        <v>0</v>
      </c>
    </row>
    <row r="832" spans="1:9" x14ac:dyDescent="0.2">
      <c r="A832" s="2">
        <v>12</v>
      </c>
      <c r="B832" s="1" t="s">
        <v>92</v>
      </c>
      <c r="C832" s="4">
        <v>1</v>
      </c>
      <c r="D832" s="8">
        <v>1.49</v>
      </c>
      <c r="E832" s="4">
        <v>0</v>
      </c>
      <c r="F832" s="8">
        <v>0</v>
      </c>
      <c r="G832" s="4">
        <v>1</v>
      </c>
      <c r="H832" s="8">
        <v>6.67</v>
      </c>
      <c r="I832" s="4">
        <v>0</v>
      </c>
    </row>
    <row r="833" spans="1:9" x14ac:dyDescent="0.2">
      <c r="A833" s="2">
        <v>12</v>
      </c>
      <c r="B833" s="1" t="s">
        <v>83</v>
      </c>
      <c r="C833" s="4">
        <v>1</v>
      </c>
      <c r="D833" s="8">
        <v>1.49</v>
      </c>
      <c r="E833" s="4">
        <v>0</v>
      </c>
      <c r="F833" s="8">
        <v>0</v>
      </c>
      <c r="G833" s="4">
        <v>1</v>
      </c>
      <c r="H833" s="8">
        <v>6.67</v>
      </c>
      <c r="I833" s="4">
        <v>0</v>
      </c>
    </row>
    <row r="834" spans="1:9" x14ac:dyDescent="0.2">
      <c r="A834" s="1"/>
      <c r="C834" s="4"/>
      <c r="D834" s="8"/>
      <c r="E834" s="4"/>
      <c r="F834" s="8"/>
      <c r="G834" s="4"/>
      <c r="H834" s="8"/>
      <c r="I834" s="4"/>
    </row>
    <row r="835" spans="1:9" x14ac:dyDescent="0.2">
      <c r="A835" s="1" t="s">
        <v>35</v>
      </c>
      <c r="C835" s="4"/>
      <c r="D835" s="8"/>
      <c r="E835" s="4"/>
      <c r="F835" s="8"/>
      <c r="G835" s="4"/>
      <c r="H835" s="8"/>
      <c r="I835" s="4"/>
    </row>
    <row r="836" spans="1:9" x14ac:dyDescent="0.2">
      <c r="A836" s="2">
        <v>1</v>
      </c>
      <c r="B836" s="1" t="s">
        <v>78</v>
      </c>
      <c r="C836" s="4">
        <v>35</v>
      </c>
      <c r="D836" s="8">
        <v>12.37</v>
      </c>
      <c r="E836" s="4">
        <v>31</v>
      </c>
      <c r="F836" s="8">
        <v>16.670000000000002</v>
      </c>
      <c r="G836" s="4">
        <v>4</v>
      </c>
      <c r="H836" s="8">
        <v>4.49</v>
      </c>
      <c r="I836" s="4">
        <v>0</v>
      </c>
    </row>
    <row r="837" spans="1:9" x14ac:dyDescent="0.2">
      <c r="A837" s="2">
        <v>2</v>
      </c>
      <c r="B837" s="1" t="s">
        <v>71</v>
      </c>
      <c r="C837" s="4">
        <v>32</v>
      </c>
      <c r="D837" s="8">
        <v>11.31</v>
      </c>
      <c r="E837" s="4">
        <v>28</v>
      </c>
      <c r="F837" s="8">
        <v>15.05</v>
      </c>
      <c r="G837" s="4">
        <v>4</v>
      </c>
      <c r="H837" s="8">
        <v>4.49</v>
      </c>
      <c r="I837" s="4">
        <v>0</v>
      </c>
    </row>
    <row r="838" spans="1:9" x14ac:dyDescent="0.2">
      <c r="A838" s="2">
        <v>3</v>
      </c>
      <c r="B838" s="1" t="s">
        <v>73</v>
      </c>
      <c r="C838" s="4">
        <v>27</v>
      </c>
      <c r="D838" s="8">
        <v>9.5399999999999991</v>
      </c>
      <c r="E838" s="4">
        <v>18</v>
      </c>
      <c r="F838" s="8">
        <v>9.68</v>
      </c>
      <c r="G838" s="4">
        <v>9</v>
      </c>
      <c r="H838" s="8">
        <v>10.11</v>
      </c>
      <c r="I838" s="4">
        <v>0</v>
      </c>
    </row>
    <row r="839" spans="1:9" x14ac:dyDescent="0.2">
      <c r="A839" s="2">
        <v>4</v>
      </c>
      <c r="B839" s="1" t="s">
        <v>77</v>
      </c>
      <c r="C839" s="4">
        <v>23</v>
      </c>
      <c r="D839" s="8">
        <v>8.1300000000000008</v>
      </c>
      <c r="E839" s="4">
        <v>21</v>
      </c>
      <c r="F839" s="8">
        <v>11.29</v>
      </c>
      <c r="G839" s="4">
        <v>2</v>
      </c>
      <c r="H839" s="8">
        <v>2.25</v>
      </c>
      <c r="I839" s="4">
        <v>0</v>
      </c>
    </row>
    <row r="840" spans="1:9" x14ac:dyDescent="0.2">
      <c r="A840" s="2">
        <v>5</v>
      </c>
      <c r="B840" s="1" t="s">
        <v>65</v>
      </c>
      <c r="C840" s="4">
        <v>20</v>
      </c>
      <c r="D840" s="8">
        <v>7.07</v>
      </c>
      <c r="E840" s="4">
        <v>14</v>
      </c>
      <c r="F840" s="8">
        <v>7.53</v>
      </c>
      <c r="G840" s="4">
        <v>6</v>
      </c>
      <c r="H840" s="8">
        <v>6.74</v>
      </c>
      <c r="I840" s="4">
        <v>0</v>
      </c>
    </row>
    <row r="841" spans="1:9" x14ac:dyDescent="0.2">
      <c r="A841" s="2">
        <v>6</v>
      </c>
      <c r="B841" s="1" t="s">
        <v>64</v>
      </c>
      <c r="C841" s="4">
        <v>17</v>
      </c>
      <c r="D841" s="8">
        <v>6.01</v>
      </c>
      <c r="E841" s="4">
        <v>7</v>
      </c>
      <c r="F841" s="8">
        <v>3.76</v>
      </c>
      <c r="G841" s="4">
        <v>10</v>
      </c>
      <c r="H841" s="8">
        <v>11.24</v>
      </c>
      <c r="I841" s="4">
        <v>0</v>
      </c>
    </row>
    <row r="842" spans="1:9" x14ac:dyDescent="0.2">
      <c r="A842" s="2">
        <v>7</v>
      </c>
      <c r="B842" s="1" t="s">
        <v>66</v>
      </c>
      <c r="C842" s="4">
        <v>11</v>
      </c>
      <c r="D842" s="8">
        <v>3.89</v>
      </c>
      <c r="E842" s="4">
        <v>4</v>
      </c>
      <c r="F842" s="8">
        <v>2.15</v>
      </c>
      <c r="G842" s="4">
        <v>7</v>
      </c>
      <c r="H842" s="8">
        <v>7.87</v>
      </c>
      <c r="I842" s="4">
        <v>0</v>
      </c>
    </row>
    <row r="843" spans="1:9" x14ac:dyDescent="0.2">
      <c r="A843" s="2">
        <v>8</v>
      </c>
      <c r="B843" s="1" t="s">
        <v>83</v>
      </c>
      <c r="C843" s="4">
        <v>10</v>
      </c>
      <c r="D843" s="8">
        <v>3.53</v>
      </c>
      <c r="E843" s="4">
        <v>9</v>
      </c>
      <c r="F843" s="8">
        <v>4.84</v>
      </c>
      <c r="G843" s="4">
        <v>1</v>
      </c>
      <c r="H843" s="8">
        <v>1.1200000000000001</v>
      </c>
      <c r="I843" s="4">
        <v>0</v>
      </c>
    </row>
    <row r="844" spans="1:9" x14ac:dyDescent="0.2">
      <c r="A844" s="2">
        <v>9</v>
      </c>
      <c r="B844" s="1" t="s">
        <v>72</v>
      </c>
      <c r="C844" s="4">
        <v>9</v>
      </c>
      <c r="D844" s="8">
        <v>3.18</v>
      </c>
      <c r="E844" s="4">
        <v>4</v>
      </c>
      <c r="F844" s="8">
        <v>2.15</v>
      </c>
      <c r="G844" s="4">
        <v>5</v>
      </c>
      <c r="H844" s="8">
        <v>5.62</v>
      </c>
      <c r="I844" s="4">
        <v>0</v>
      </c>
    </row>
    <row r="845" spans="1:9" x14ac:dyDescent="0.2">
      <c r="A845" s="2">
        <v>10</v>
      </c>
      <c r="B845" s="1" t="s">
        <v>81</v>
      </c>
      <c r="C845" s="4">
        <v>8</v>
      </c>
      <c r="D845" s="8">
        <v>2.83</v>
      </c>
      <c r="E845" s="4">
        <v>7</v>
      </c>
      <c r="F845" s="8">
        <v>3.76</v>
      </c>
      <c r="G845" s="4">
        <v>1</v>
      </c>
      <c r="H845" s="8">
        <v>1.1200000000000001</v>
      </c>
      <c r="I845" s="4">
        <v>0</v>
      </c>
    </row>
    <row r="846" spans="1:9" x14ac:dyDescent="0.2">
      <c r="A846" s="2">
        <v>11</v>
      </c>
      <c r="B846" s="1" t="s">
        <v>88</v>
      </c>
      <c r="C846" s="4">
        <v>7</v>
      </c>
      <c r="D846" s="8">
        <v>2.4700000000000002</v>
      </c>
      <c r="E846" s="4">
        <v>3</v>
      </c>
      <c r="F846" s="8">
        <v>1.61</v>
      </c>
      <c r="G846" s="4">
        <v>4</v>
      </c>
      <c r="H846" s="8">
        <v>4.49</v>
      </c>
      <c r="I846" s="4">
        <v>0</v>
      </c>
    </row>
    <row r="847" spans="1:9" x14ac:dyDescent="0.2">
      <c r="A847" s="2">
        <v>11</v>
      </c>
      <c r="B847" s="1" t="s">
        <v>74</v>
      </c>
      <c r="C847" s="4">
        <v>7</v>
      </c>
      <c r="D847" s="8">
        <v>2.4700000000000002</v>
      </c>
      <c r="E847" s="4">
        <v>4</v>
      </c>
      <c r="F847" s="8">
        <v>2.15</v>
      </c>
      <c r="G847" s="4">
        <v>3</v>
      </c>
      <c r="H847" s="8">
        <v>3.37</v>
      </c>
      <c r="I847" s="4">
        <v>0</v>
      </c>
    </row>
    <row r="848" spans="1:9" x14ac:dyDescent="0.2">
      <c r="A848" s="2">
        <v>13</v>
      </c>
      <c r="B848" s="1" t="s">
        <v>70</v>
      </c>
      <c r="C848" s="4">
        <v>6</v>
      </c>
      <c r="D848" s="8">
        <v>2.12</v>
      </c>
      <c r="E848" s="4">
        <v>2</v>
      </c>
      <c r="F848" s="8">
        <v>1.08</v>
      </c>
      <c r="G848" s="4">
        <v>4</v>
      </c>
      <c r="H848" s="8">
        <v>4.49</v>
      </c>
      <c r="I848" s="4">
        <v>0</v>
      </c>
    </row>
    <row r="849" spans="1:9" x14ac:dyDescent="0.2">
      <c r="A849" s="2">
        <v>13</v>
      </c>
      <c r="B849" s="1" t="s">
        <v>92</v>
      </c>
      <c r="C849" s="4">
        <v>6</v>
      </c>
      <c r="D849" s="8">
        <v>2.12</v>
      </c>
      <c r="E849" s="4">
        <v>3</v>
      </c>
      <c r="F849" s="8">
        <v>1.61</v>
      </c>
      <c r="G849" s="4">
        <v>3</v>
      </c>
      <c r="H849" s="8">
        <v>3.37</v>
      </c>
      <c r="I849" s="4">
        <v>0</v>
      </c>
    </row>
    <row r="850" spans="1:9" x14ac:dyDescent="0.2">
      <c r="A850" s="2">
        <v>13</v>
      </c>
      <c r="B850" s="1" t="s">
        <v>79</v>
      </c>
      <c r="C850" s="4">
        <v>6</v>
      </c>
      <c r="D850" s="8">
        <v>2.12</v>
      </c>
      <c r="E850" s="4">
        <v>3</v>
      </c>
      <c r="F850" s="8">
        <v>1.61</v>
      </c>
      <c r="G850" s="4">
        <v>3</v>
      </c>
      <c r="H850" s="8">
        <v>3.37</v>
      </c>
      <c r="I850" s="4">
        <v>0</v>
      </c>
    </row>
    <row r="851" spans="1:9" x14ac:dyDescent="0.2">
      <c r="A851" s="2">
        <v>13</v>
      </c>
      <c r="B851" s="1" t="s">
        <v>80</v>
      </c>
      <c r="C851" s="4">
        <v>6</v>
      </c>
      <c r="D851" s="8">
        <v>2.12</v>
      </c>
      <c r="E851" s="4">
        <v>4</v>
      </c>
      <c r="F851" s="8">
        <v>2.15</v>
      </c>
      <c r="G851" s="4">
        <v>0</v>
      </c>
      <c r="H851" s="8">
        <v>0</v>
      </c>
      <c r="I851" s="4">
        <v>0</v>
      </c>
    </row>
    <row r="852" spans="1:9" x14ac:dyDescent="0.2">
      <c r="A852" s="2">
        <v>17</v>
      </c>
      <c r="B852" s="1" t="s">
        <v>69</v>
      </c>
      <c r="C852" s="4">
        <v>5</v>
      </c>
      <c r="D852" s="8">
        <v>1.77</v>
      </c>
      <c r="E852" s="4">
        <v>3</v>
      </c>
      <c r="F852" s="8">
        <v>1.61</v>
      </c>
      <c r="G852" s="4">
        <v>2</v>
      </c>
      <c r="H852" s="8">
        <v>2.25</v>
      </c>
      <c r="I852" s="4">
        <v>0</v>
      </c>
    </row>
    <row r="853" spans="1:9" x14ac:dyDescent="0.2">
      <c r="A853" s="2">
        <v>17</v>
      </c>
      <c r="B853" s="1" t="s">
        <v>76</v>
      </c>
      <c r="C853" s="4">
        <v>5</v>
      </c>
      <c r="D853" s="8">
        <v>1.77</v>
      </c>
      <c r="E853" s="4">
        <v>4</v>
      </c>
      <c r="F853" s="8">
        <v>2.15</v>
      </c>
      <c r="G853" s="4">
        <v>1</v>
      </c>
      <c r="H853" s="8">
        <v>1.1200000000000001</v>
      </c>
      <c r="I853" s="4">
        <v>0</v>
      </c>
    </row>
    <row r="854" spans="1:9" x14ac:dyDescent="0.2">
      <c r="A854" s="2">
        <v>19</v>
      </c>
      <c r="B854" s="1" t="s">
        <v>67</v>
      </c>
      <c r="C854" s="4">
        <v>4</v>
      </c>
      <c r="D854" s="8">
        <v>1.41</v>
      </c>
      <c r="E854" s="4">
        <v>3</v>
      </c>
      <c r="F854" s="8">
        <v>1.61</v>
      </c>
      <c r="G854" s="4">
        <v>1</v>
      </c>
      <c r="H854" s="8">
        <v>1.1200000000000001</v>
      </c>
      <c r="I854" s="4">
        <v>0</v>
      </c>
    </row>
    <row r="855" spans="1:9" x14ac:dyDescent="0.2">
      <c r="A855" s="2">
        <v>20</v>
      </c>
      <c r="B855" s="1" t="s">
        <v>116</v>
      </c>
      <c r="C855" s="4">
        <v>3</v>
      </c>
      <c r="D855" s="8">
        <v>1.06</v>
      </c>
      <c r="E855" s="4">
        <v>1</v>
      </c>
      <c r="F855" s="8">
        <v>0.54</v>
      </c>
      <c r="G855" s="4">
        <v>2</v>
      </c>
      <c r="H855" s="8">
        <v>2.25</v>
      </c>
      <c r="I855" s="4">
        <v>0</v>
      </c>
    </row>
    <row r="856" spans="1:9" x14ac:dyDescent="0.2">
      <c r="A856" s="2">
        <v>20</v>
      </c>
      <c r="B856" s="1" t="s">
        <v>84</v>
      </c>
      <c r="C856" s="4">
        <v>3</v>
      </c>
      <c r="D856" s="8">
        <v>1.06</v>
      </c>
      <c r="E856" s="4">
        <v>2</v>
      </c>
      <c r="F856" s="8">
        <v>1.08</v>
      </c>
      <c r="G856" s="4">
        <v>1</v>
      </c>
      <c r="H856" s="8">
        <v>1.1200000000000001</v>
      </c>
      <c r="I856" s="4">
        <v>0</v>
      </c>
    </row>
    <row r="857" spans="1:9" x14ac:dyDescent="0.2">
      <c r="A857" s="2">
        <v>20</v>
      </c>
      <c r="B857" s="1" t="s">
        <v>75</v>
      </c>
      <c r="C857" s="4">
        <v>3</v>
      </c>
      <c r="D857" s="8">
        <v>1.06</v>
      </c>
      <c r="E857" s="4">
        <v>2</v>
      </c>
      <c r="F857" s="8">
        <v>1.08</v>
      </c>
      <c r="G857" s="4">
        <v>1</v>
      </c>
      <c r="H857" s="8">
        <v>1.1200000000000001</v>
      </c>
      <c r="I857" s="4">
        <v>0</v>
      </c>
    </row>
    <row r="858" spans="1:9" x14ac:dyDescent="0.2">
      <c r="A858" s="2">
        <v>20</v>
      </c>
      <c r="B858" s="1" t="s">
        <v>82</v>
      </c>
      <c r="C858" s="4">
        <v>3</v>
      </c>
      <c r="D858" s="8">
        <v>1.06</v>
      </c>
      <c r="E858" s="4">
        <v>0</v>
      </c>
      <c r="F858" s="8">
        <v>0</v>
      </c>
      <c r="G858" s="4">
        <v>1</v>
      </c>
      <c r="H858" s="8">
        <v>1.1200000000000001</v>
      </c>
      <c r="I858" s="4">
        <v>0</v>
      </c>
    </row>
    <row r="859" spans="1:9" x14ac:dyDescent="0.2">
      <c r="A859" s="1"/>
      <c r="C859" s="4"/>
      <c r="D859" s="8"/>
      <c r="E859" s="4"/>
      <c r="F859" s="8"/>
      <c r="G859" s="4"/>
      <c r="H859" s="8"/>
      <c r="I859" s="4"/>
    </row>
    <row r="860" spans="1:9" x14ac:dyDescent="0.2">
      <c r="A860" s="1" t="s">
        <v>36</v>
      </c>
      <c r="C860" s="4"/>
      <c r="D860" s="8"/>
      <c r="E860" s="4"/>
      <c r="F860" s="8"/>
      <c r="G860" s="4"/>
      <c r="H860" s="8"/>
      <c r="I860" s="4"/>
    </row>
    <row r="861" spans="1:9" x14ac:dyDescent="0.2">
      <c r="A861" s="2">
        <v>1</v>
      </c>
      <c r="B861" s="1" t="s">
        <v>78</v>
      </c>
      <c r="C861" s="4">
        <v>46</v>
      </c>
      <c r="D861" s="8">
        <v>13.57</v>
      </c>
      <c r="E861" s="4">
        <v>44</v>
      </c>
      <c r="F861" s="8">
        <v>20.66</v>
      </c>
      <c r="G861" s="4">
        <v>2</v>
      </c>
      <c r="H861" s="8">
        <v>1.64</v>
      </c>
      <c r="I861" s="4">
        <v>0</v>
      </c>
    </row>
    <row r="862" spans="1:9" x14ac:dyDescent="0.2">
      <c r="A862" s="2">
        <v>2</v>
      </c>
      <c r="B862" s="1" t="s">
        <v>77</v>
      </c>
      <c r="C862" s="4">
        <v>37</v>
      </c>
      <c r="D862" s="8">
        <v>10.91</v>
      </c>
      <c r="E862" s="4">
        <v>31</v>
      </c>
      <c r="F862" s="8">
        <v>14.55</v>
      </c>
      <c r="G862" s="4">
        <v>6</v>
      </c>
      <c r="H862" s="8">
        <v>4.92</v>
      </c>
      <c r="I862" s="4">
        <v>0</v>
      </c>
    </row>
    <row r="863" spans="1:9" x14ac:dyDescent="0.2">
      <c r="A863" s="2">
        <v>3</v>
      </c>
      <c r="B863" s="1" t="s">
        <v>73</v>
      </c>
      <c r="C863" s="4">
        <v>34</v>
      </c>
      <c r="D863" s="8">
        <v>10.029999999999999</v>
      </c>
      <c r="E863" s="4">
        <v>20</v>
      </c>
      <c r="F863" s="8">
        <v>9.39</v>
      </c>
      <c r="G863" s="4">
        <v>14</v>
      </c>
      <c r="H863" s="8">
        <v>11.48</v>
      </c>
      <c r="I863" s="4">
        <v>0</v>
      </c>
    </row>
    <row r="864" spans="1:9" x14ac:dyDescent="0.2">
      <c r="A864" s="2">
        <v>4</v>
      </c>
      <c r="B864" s="1" t="s">
        <v>71</v>
      </c>
      <c r="C864" s="4">
        <v>32</v>
      </c>
      <c r="D864" s="8">
        <v>9.44</v>
      </c>
      <c r="E864" s="4">
        <v>29</v>
      </c>
      <c r="F864" s="8">
        <v>13.62</v>
      </c>
      <c r="G864" s="4">
        <v>3</v>
      </c>
      <c r="H864" s="8">
        <v>2.46</v>
      </c>
      <c r="I864" s="4">
        <v>0</v>
      </c>
    </row>
    <row r="865" spans="1:9" x14ac:dyDescent="0.2">
      <c r="A865" s="2">
        <v>5</v>
      </c>
      <c r="B865" s="1" t="s">
        <v>66</v>
      </c>
      <c r="C865" s="4">
        <v>15</v>
      </c>
      <c r="D865" s="8">
        <v>4.42</v>
      </c>
      <c r="E865" s="4">
        <v>4</v>
      </c>
      <c r="F865" s="8">
        <v>1.88</v>
      </c>
      <c r="G865" s="4">
        <v>11</v>
      </c>
      <c r="H865" s="8">
        <v>9.02</v>
      </c>
      <c r="I865" s="4">
        <v>0</v>
      </c>
    </row>
    <row r="866" spans="1:9" x14ac:dyDescent="0.2">
      <c r="A866" s="2">
        <v>6</v>
      </c>
      <c r="B866" s="1" t="s">
        <v>72</v>
      </c>
      <c r="C866" s="4">
        <v>12</v>
      </c>
      <c r="D866" s="8">
        <v>3.54</v>
      </c>
      <c r="E866" s="4">
        <v>7</v>
      </c>
      <c r="F866" s="8">
        <v>3.29</v>
      </c>
      <c r="G866" s="4">
        <v>5</v>
      </c>
      <c r="H866" s="8">
        <v>4.0999999999999996</v>
      </c>
      <c r="I866" s="4">
        <v>0</v>
      </c>
    </row>
    <row r="867" spans="1:9" x14ac:dyDescent="0.2">
      <c r="A867" s="2">
        <v>6</v>
      </c>
      <c r="B867" s="1" t="s">
        <v>81</v>
      </c>
      <c r="C867" s="4">
        <v>12</v>
      </c>
      <c r="D867" s="8">
        <v>3.54</v>
      </c>
      <c r="E867" s="4">
        <v>11</v>
      </c>
      <c r="F867" s="8">
        <v>5.16</v>
      </c>
      <c r="G867" s="4">
        <v>1</v>
      </c>
      <c r="H867" s="8">
        <v>0.82</v>
      </c>
      <c r="I867" s="4">
        <v>0</v>
      </c>
    </row>
    <row r="868" spans="1:9" x14ac:dyDescent="0.2">
      <c r="A868" s="2">
        <v>8</v>
      </c>
      <c r="B868" s="1" t="s">
        <v>64</v>
      </c>
      <c r="C868" s="4">
        <v>11</v>
      </c>
      <c r="D868" s="8">
        <v>3.24</v>
      </c>
      <c r="E868" s="4">
        <v>0</v>
      </c>
      <c r="F868" s="8">
        <v>0</v>
      </c>
      <c r="G868" s="4">
        <v>11</v>
      </c>
      <c r="H868" s="8">
        <v>9.02</v>
      </c>
      <c r="I868" s="4">
        <v>0</v>
      </c>
    </row>
    <row r="869" spans="1:9" x14ac:dyDescent="0.2">
      <c r="A869" s="2">
        <v>8</v>
      </c>
      <c r="B869" s="1" t="s">
        <v>70</v>
      </c>
      <c r="C869" s="4">
        <v>11</v>
      </c>
      <c r="D869" s="8">
        <v>3.24</v>
      </c>
      <c r="E869" s="4">
        <v>7</v>
      </c>
      <c r="F869" s="8">
        <v>3.29</v>
      </c>
      <c r="G869" s="4">
        <v>4</v>
      </c>
      <c r="H869" s="8">
        <v>3.28</v>
      </c>
      <c r="I869" s="4">
        <v>0</v>
      </c>
    </row>
    <row r="870" spans="1:9" x14ac:dyDescent="0.2">
      <c r="A870" s="2">
        <v>10</v>
      </c>
      <c r="B870" s="1" t="s">
        <v>65</v>
      </c>
      <c r="C870" s="4">
        <v>10</v>
      </c>
      <c r="D870" s="8">
        <v>2.95</v>
      </c>
      <c r="E870" s="4">
        <v>4</v>
      </c>
      <c r="F870" s="8">
        <v>1.88</v>
      </c>
      <c r="G870" s="4">
        <v>6</v>
      </c>
      <c r="H870" s="8">
        <v>4.92</v>
      </c>
      <c r="I870" s="4">
        <v>0</v>
      </c>
    </row>
    <row r="871" spans="1:9" x14ac:dyDescent="0.2">
      <c r="A871" s="2">
        <v>10</v>
      </c>
      <c r="B871" s="1" t="s">
        <v>79</v>
      </c>
      <c r="C871" s="4">
        <v>10</v>
      </c>
      <c r="D871" s="8">
        <v>2.95</v>
      </c>
      <c r="E871" s="4">
        <v>5</v>
      </c>
      <c r="F871" s="8">
        <v>2.35</v>
      </c>
      <c r="G871" s="4">
        <v>4</v>
      </c>
      <c r="H871" s="8">
        <v>3.28</v>
      </c>
      <c r="I871" s="4">
        <v>1</v>
      </c>
    </row>
    <row r="872" spans="1:9" x14ac:dyDescent="0.2">
      <c r="A872" s="2">
        <v>12</v>
      </c>
      <c r="B872" s="1" t="s">
        <v>88</v>
      </c>
      <c r="C872" s="4">
        <v>8</v>
      </c>
      <c r="D872" s="8">
        <v>2.36</v>
      </c>
      <c r="E872" s="4">
        <v>7</v>
      </c>
      <c r="F872" s="8">
        <v>3.29</v>
      </c>
      <c r="G872" s="4">
        <v>1</v>
      </c>
      <c r="H872" s="8">
        <v>0.82</v>
      </c>
      <c r="I872" s="4">
        <v>0</v>
      </c>
    </row>
    <row r="873" spans="1:9" x14ac:dyDescent="0.2">
      <c r="A873" s="2">
        <v>13</v>
      </c>
      <c r="B873" s="1" t="s">
        <v>74</v>
      </c>
      <c r="C873" s="4">
        <v>7</v>
      </c>
      <c r="D873" s="8">
        <v>2.06</v>
      </c>
      <c r="E873" s="4">
        <v>4</v>
      </c>
      <c r="F873" s="8">
        <v>1.88</v>
      </c>
      <c r="G873" s="4">
        <v>3</v>
      </c>
      <c r="H873" s="8">
        <v>2.46</v>
      </c>
      <c r="I873" s="4">
        <v>0</v>
      </c>
    </row>
    <row r="874" spans="1:9" x14ac:dyDescent="0.2">
      <c r="A874" s="2">
        <v>13</v>
      </c>
      <c r="B874" s="1" t="s">
        <v>80</v>
      </c>
      <c r="C874" s="4">
        <v>7</v>
      </c>
      <c r="D874" s="8">
        <v>2.06</v>
      </c>
      <c r="E874" s="4">
        <v>6</v>
      </c>
      <c r="F874" s="8">
        <v>2.82</v>
      </c>
      <c r="G874" s="4">
        <v>0</v>
      </c>
      <c r="H874" s="8">
        <v>0</v>
      </c>
      <c r="I874" s="4">
        <v>0</v>
      </c>
    </row>
    <row r="875" spans="1:9" x14ac:dyDescent="0.2">
      <c r="A875" s="2">
        <v>13</v>
      </c>
      <c r="B875" s="1" t="s">
        <v>83</v>
      </c>
      <c r="C875" s="4">
        <v>7</v>
      </c>
      <c r="D875" s="8">
        <v>2.06</v>
      </c>
      <c r="E875" s="4">
        <v>7</v>
      </c>
      <c r="F875" s="8">
        <v>3.29</v>
      </c>
      <c r="G875" s="4">
        <v>0</v>
      </c>
      <c r="H875" s="8">
        <v>0</v>
      </c>
      <c r="I875" s="4">
        <v>0</v>
      </c>
    </row>
    <row r="876" spans="1:9" x14ac:dyDescent="0.2">
      <c r="A876" s="2">
        <v>16</v>
      </c>
      <c r="B876" s="1" t="s">
        <v>115</v>
      </c>
      <c r="C876" s="4">
        <v>6</v>
      </c>
      <c r="D876" s="8">
        <v>1.77</v>
      </c>
      <c r="E876" s="4">
        <v>1</v>
      </c>
      <c r="F876" s="8">
        <v>0.47</v>
      </c>
      <c r="G876" s="4">
        <v>5</v>
      </c>
      <c r="H876" s="8">
        <v>4.0999999999999996</v>
      </c>
      <c r="I876" s="4">
        <v>0</v>
      </c>
    </row>
    <row r="877" spans="1:9" x14ac:dyDescent="0.2">
      <c r="A877" s="2">
        <v>16</v>
      </c>
      <c r="B877" s="1" t="s">
        <v>69</v>
      </c>
      <c r="C877" s="4">
        <v>6</v>
      </c>
      <c r="D877" s="8">
        <v>1.77</v>
      </c>
      <c r="E877" s="4">
        <v>2</v>
      </c>
      <c r="F877" s="8">
        <v>0.94</v>
      </c>
      <c r="G877" s="4">
        <v>4</v>
      </c>
      <c r="H877" s="8">
        <v>3.28</v>
      </c>
      <c r="I877" s="4">
        <v>0</v>
      </c>
    </row>
    <row r="878" spans="1:9" x14ac:dyDescent="0.2">
      <c r="A878" s="2">
        <v>16</v>
      </c>
      <c r="B878" s="1" t="s">
        <v>101</v>
      </c>
      <c r="C878" s="4">
        <v>6</v>
      </c>
      <c r="D878" s="8">
        <v>1.77</v>
      </c>
      <c r="E878" s="4">
        <v>1</v>
      </c>
      <c r="F878" s="8">
        <v>0.47</v>
      </c>
      <c r="G878" s="4">
        <v>5</v>
      </c>
      <c r="H878" s="8">
        <v>4.0999999999999996</v>
      </c>
      <c r="I878" s="4">
        <v>0</v>
      </c>
    </row>
    <row r="879" spans="1:9" x14ac:dyDescent="0.2">
      <c r="A879" s="2">
        <v>19</v>
      </c>
      <c r="B879" s="1" t="s">
        <v>102</v>
      </c>
      <c r="C879" s="4">
        <v>5</v>
      </c>
      <c r="D879" s="8">
        <v>1.47</v>
      </c>
      <c r="E879" s="4">
        <v>1</v>
      </c>
      <c r="F879" s="8">
        <v>0.47</v>
      </c>
      <c r="G879" s="4">
        <v>4</v>
      </c>
      <c r="H879" s="8">
        <v>3.28</v>
      </c>
      <c r="I879" s="4">
        <v>0</v>
      </c>
    </row>
    <row r="880" spans="1:9" x14ac:dyDescent="0.2">
      <c r="A880" s="2">
        <v>19</v>
      </c>
      <c r="B880" s="1" t="s">
        <v>92</v>
      </c>
      <c r="C880" s="4">
        <v>5</v>
      </c>
      <c r="D880" s="8">
        <v>1.47</v>
      </c>
      <c r="E880" s="4">
        <v>0</v>
      </c>
      <c r="F880" s="8">
        <v>0</v>
      </c>
      <c r="G880" s="4">
        <v>5</v>
      </c>
      <c r="H880" s="8">
        <v>4.0999999999999996</v>
      </c>
      <c r="I880" s="4">
        <v>0</v>
      </c>
    </row>
    <row r="881" spans="1:9" x14ac:dyDescent="0.2">
      <c r="A881" s="2">
        <v>19</v>
      </c>
      <c r="B881" s="1" t="s">
        <v>76</v>
      </c>
      <c r="C881" s="4">
        <v>5</v>
      </c>
      <c r="D881" s="8">
        <v>1.47</v>
      </c>
      <c r="E881" s="4">
        <v>3</v>
      </c>
      <c r="F881" s="8">
        <v>1.41</v>
      </c>
      <c r="G881" s="4">
        <v>2</v>
      </c>
      <c r="H881" s="8">
        <v>1.64</v>
      </c>
      <c r="I881" s="4">
        <v>0</v>
      </c>
    </row>
    <row r="882" spans="1:9" x14ac:dyDescent="0.2">
      <c r="A882" s="1"/>
      <c r="C882" s="4"/>
      <c r="D882" s="8"/>
      <c r="E882" s="4"/>
      <c r="F882" s="8"/>
      <c r="G882" s="4"/>
      <c r="H882" s="8"/>
      <c r="I882" s="4"/>
    </row>
    <row r="883" spans="1:9" x14ac:dyDescent="0.2">
      <c r="A883" s="1" t="s">
        <v>37</v>
      </c>
      <c r="C883" s="4"/>
      <c r="D883" s="8"/>
      <c r="E883" s="4"/>
      <c r="F883" s="8"/>
      <c r="G883" s="4"/>
      <c r="H883" s="8"/>
      <c r="I883" s="4"/>
    </row>
    <row r="884" spans="1:9" x14ac:dyDescent="0.2">
      <c r="A884" s="2">
        <v>1</v>
      </c>
      <c r="B884" s="1" t="s">
        <v>78</v>
      </c>
      <c r="C884" s="4">
        <v>26</v>
      </c>
      <c r="D884" s="8">
        <v>17.809999999999999</v>
      </c>
      <c r="E884" s="4">
        <v>24</v>
      </c>
      <c r="F884" s="8">
        <v>25.26</v>
      </c>
      <c r="G884" s="4">
        <v>2</v>
      </c>
      <c r="H884" s="8">
        <v>4.55</v>
      </c>
      <c r="I884" s="4">
        <v>0</v>
      </c>
    </row>
    <row r="885" spans="1:9" x14ac:dyDescent="0.2">
      <c r="A885" s="2">
        <v>2</v>
      </c>
      <c r="B885" s="1" t="s">
        <v>64</v>
      </c>
      <c r="C885" s="4">
        <v>18</v>
      </c>
      <c r="D885" s="8">
        <v>12.33</v>
      </c>
      <c r="E885" s="4">
        <v>8</v>
      </c>
      <c r="F885" s="8">
        <v>8.42</v>
      </c>
      <c r="G885" s="4">
        <v>10</v>
      </c>
      <c r="H885" s="8">
        <v>22.73</v>
      </c>
      <c r="I885" s="4">
        <v>0</v>
      </c>
    </row>
    <row r="886" spans="1:9" x14ac:dyDescent="0.2">
      <c r="A886" s="2">
        <v>3</v>
      </c>
      <c r="B886" s="1" t="s">
        <v>71</v>
      </c>
      <c r="C886" s="4">
        <v>14</v>
      </c>
      <c r="D886" s="8">
        <v>9.59</v>
      </c>
      <c r="E886" s="4">
        <v>12</v>
      </c>
      <c r="F886" s="8">
        <v>12.63</v>
      </c>
      <c r="G886" s="4">
        <v>2</v>
      </c>
      <c r="H886" s="8">
        <v>4.55</v>
      </c>
      <c r="I886" s="4">
        <v>0</v>
      </c>
    </row>
    <row r="887" spans="1:9" x14ac:dyDescent="0.2">
      <c r="A887" s="2">
        <v>4</v>
      </c>
      <c r="B887" s="1" t="s">
        <v>73</v>
      </c>
      <c r="C887" s="4">
        <v>12</v>
      </c>
      <c r="D887" s="8">
        <v>8.2200000000000006</v>
      </c>
      <c r="E887" s="4">
        <v>6</v>
      </c>
      <c r="F887" s="8">
        <v>6.32</v>
      </c>
      <c r="G887" s="4">
        <v>6</v>
      </c>
      <c r="H887" s="8">
        <v>13.64</v>
      </c>
      <c r="I887" s="4">
        <v>0</v>
      </c>
    </row>
    <row r="888" spans="1:9" x14ac:dyDescent="0.2">
      <c r="A888" s="2">
        <v>5</v>
      </c>
      <c r="B888" s="1" t="s">
        <v>77</v>
      </c>
      <c r="C888" s="4">
        <v>11</v>
      </c>
      <c r="D888" s="8">
        <v>7.53</v>
      </c>
      <c r="E888" s="4">
        <v>11</v>
      </c>
      <c r="F888" s="8">
        <v>11.58</v>
      </c>
      <c r="G888" s="4">
        <v>0</v>
      </c>
      <c r="H888" s="8">
        <v>0</v>
      </c>
      <c r="I888" s="4">
        <v>0</v>
      </c>
    </row>
    <row r="889" spans="1:9" x14ac:dyDescent="0.2">
      <c r="A889" s="2">
        <v>6</v>
      </c>
      <c r="B889" s="1" t="s">
        <v>88</v>
      </c>
      <c r="C889" s="4">
        <v>9</v>
      </c>
      <c r="D889" s="8">
        <v>6.16</v>
      </c>
      <c r="E889" s="4">
        <v>5</v>
      </c>
      <c r="F889" s="8">
        <v>5.26</v>
      </c>
      <c r="G889" s="4">
        <v>4</v>
      </c>
      <c r="H889" s="8">
        <v>9.09</v>
      </c>
      <c r="I889" s="4">
        <v>0</v>
      </c>
    </row>
    <row r="890" spans="1:9" x14ac:dyDescent="0.2">
      <c r="A890" s="2">
        <v>7</v>
      </c>
      <c r="B890" s="1" t="s">
        <v>65</v>
      </c>
      <c r="C890" s="4">
        <v>8</v>
      </c>
      <c r="D890" s="8">
        <v>5.48</v>
      </c>
      <c r="E890" s="4">
        <v>4</v>
      </c>
      <c r="F890" s="8">
        <v>4.21</v>
      </c>
      <c r="G890" s="4">
        <v>4</v>
      </c>
      <c r="H890" s="8">
        <v>9.09</v>
      </c>
      <c r="I890" s="4">
        <v>0</v>
      </c>
    </row>
    <row r="891" spans="1:9" x14ac:dyDescent="0.2">
      <c r="A891" s="2">
        <v>8</v>
      </c>
      <c r="B891" s="1" t="s">
        <v>86</v>
      </c>
      <c r="C891" s="4">
        <v>5</v>
      </c>
      <c r="D891" s="8">
        <v>3.42</v>
      </c>
      <c r="E891" s="4">
        <v>5</v>
      </c>
      <c r="F891" s="8">
        <v>5.26</v>
      </c>
      <c r="G891" s="4">
        <v>0</v>
      </c>
      <c r="H891" s="8">
        <v>0</v>
      </c>
      <c r="I891" s="4">
        <v>0</v>
      </c>
    </row>
    <row r="892" spans="1:9" x14ac:dyDescent="0.2">
      <c r="A892" s="2">
        <v>8</v>
      </c>
      <c r="B892" s="1" t="s">
        <v>80</v>
      </c>
      <c r="C892" s="4">
        <v>5</v>
      </c>
      <c r="D892" s="8">
        <v>3.42</v>
      </c>
      <c r="E892" s="4">
        <v>2</v>
      </c>
      <c r="F892" s="8">
        <v>2.11</v>
      </c>
      <c r="G892" s="4">
        <v>0</v>
      </c>
      <c r="H892" s="8">
        <v>0</v>
      </c>
      <c r="I892" s="4">
        <v>0</v>
      </c>
    </row>
    <row r="893" spans="1:9" x14ac:dyDescent="0.2">
      <c r="A893" s="2">
        <v>10</v>
      </c>
      <c r="B893" s="1" t="s">
        <v>74</v>
      </c>
      <c r="C893" s="4">
        <v>4</v>
      </c>
      <c r="D893" s="8">
        <v>2.74</v>
      </c>
      <c r="E893" s="4">
        <v>4</v>
      </c>
      <c r="F893" s="8">
        <v>4.21</v>
      </c>
      <c r="G893" s="4">
        <v>0</v>
      </c>
      <c r="H893" s="8">
        <v>0</v>
      </c>
      <c r="I893" s="4">
        <v>0</v>
      </c>
    </row>
    <row r="894" spans="1:9" x14ac:dyDescent="0.2">
      <c r="A894" s="2">
        <v>11</v>
      </c>
      <c r="B894" s="1" t="s">
        <v>66</v>
      </c>
      <c r="C894" s="4">
        <v>3</v>
      </c>
      <c r="D894" s="8">
        <v>2.0499999999999998</v>
      </c>
      <c r="E894" s="4">
        <v>0</v>
      </c>
      <c r="F894" s="8">
        <v>0</v>
      </c>
      <c r="G894" s="4">
        <v>3</v>
      </c>
      <c r="H894" s="8">
        <v>6.82</v>
      </c>
      <c r="I894" s="4">
        <v>0</v>
      </c>
    </row>
    <row r="895" spans="1:9" x14ac:dyDescent="0.2">
      <c r="A895" s="2">
        <v>11</v>
      </c>
      <c r="B895" s="1" t="s">
        <v>99</v>
      </c>
      <c r="C895" s="4">
        <v>3</v>
      </c>
      <c r="D895" s="8">
        <v>2.0499999999999998</v>
      </c>
      <c r="E895" s="4">
        <v>2</v>
      </c>
      <c r="F895" s="8">
        <v>2.11</v>
      </c>
      <c r="G895" s="4">
        <v>1</v>
      </c>
      <c r="H895" s="8">
        <v>2.27</v>
      </c>
      <c r="I895" s="4">
        <v>0</v>
      </c>
    </row>
    <row r="896" spans="1:9" x14ac:dyDescent="0.2">
      <c r="A896" s="2">
        <v>11</v>
      </c>
      <c r="B896" s="1" t="s">
        <v>72</v>
      </c>
      <c r="C896" s="4">
        <v>3</v>
      </c>
      <c r="D896" s="8">
        <v>2.0499999999999998</v>
      </c>
      <c r="E896" s="4">
        <v>2</v>
      </c>
      <c r="F896" s="8">
        <v>2.11</v>
      </c>
      <c r="G896" s="4">
        <v>1</v>
      </c>
      <c r="H896" s="8">
        <v>2.27</v>
      </c>
      <c r="I896" s="4">
        <v>0</v>
      </c>
    </row>
    <row r="897" spans="1:9" x14ac:dyDescent="0.2">
      <c r="A897" s="2">
        <v>11</v>
      </c>
      <c r="B897" s="1" t="s">
        <v>83</v>
      </c>
      <c r="C897" s="4">
        <v>3</v>
      </c>
      <c r="D897" s="8">
        <v>2.0499999999999998</v>
      </c>
      <c r="E897" s="4">
        <v>2</v>
      </c>
      <c r="F897" s="8">
        <v>2.11</v>
      </c>
      <c r="G897" s="4">
        <v>1</v>
      </c>
      <c r="H897" s="8">
        <v>2.27</v>
      </c>
      <c r="I897" s="4">
        <v>0</v>
      </c>
    </row>
    <row r="898" spans="1:9" x14ac:dyDescent="0.2">
      <c r="A898" s="2">
        <v>15</v>
      </c>
      <c r="B898" s="1" t="s">
        <v>95</v>
      </c>
      <c r="C898" s="4">
        <v>2</v>
      </c>
      <c r="D898" s="8">
        <v>1.37</v>
      </c>
      <c r="E898" s="4">
        <v>1</v>
      </c>
      <c r="F898" s="8">
        <v>1.05</v>
      </c>
      <c r="G898" s="4">
        <v>1</v>
      </c>
      <c r="H898" s="8">
        <v>2.27</v>
      </c>
      <c r="I898" s="4">
        <v>0</v>
      </c>
    </row>
    <row r="899" spans="1:9" x14ac:dyDescent="0.2">
      <c r="A899" s="2">
        <v>15</v>
      </c>
      <c r="B899" s="1" t="s">
        <v>68</v>
      </c>
      <c r="C899" s="4">
        <v>2</v>
      </c>
      <c r="D899" s="8">
        <v>1.37</v>
      </c>
      <c r="E899" s="4">
        <v>0</v>
      </c>
      <c r="F899" s="8">
        <v>0</v>
      </c>
      <c r="G899" s="4">
        <v>2</v>
      </c>
      <c r="H899" s="8">
        <v>4.55</v>
      </c>
      <c r="I899" s="4">
        <v>0</v>
      </c>
    </row>
    <row r="900" spans="1:9" x14ac:dyDescent="0.2">
      <c r="A900" s="2">
        <v>15</v>
      </c>
      <c r="B900" s="1" t="s">
        <v>70</v>
      </c>
      <c r="C900" s="4">
        <v>2</v>
      </c>
      <c r="D900" s="8">
        <v>1.37</v>
      </c>
      <c r="E900" s="4">
        <v>1</v>
      </c>
      <c r="F900" s="8">
        <v>1.05</v>
      </c>
      <c r="G900" s="4">
        <v>1</v>
      </c>
      <c r="H900" s="8">
        <v>2.27</v>
      </c>
      <c r="I900" s="4">
        <v>0</v>
      </c>
    </row>
    <row r="901" spans="1:9" x14ac:dyDescent="0.2">
      <c r="A901" s="2">
        <v>15</v>
      </c>
      <c r="B901" s="1" t="s">
        <v>90</v>
      </c>
      <c r="C901" s="4">
        <v>2</v>
      </c>
      <c r="D901" s="8">
        <v>1.37</v>
      </c>
      <c r="E901" s="4">
        <v>0</v>
      </c>
      <c r="F901" s="8">
        <v>0</v>
      </c>
      <c r="G901" s="4">
        <v>1</v>
      </c>
      <c r="H901" s="8">
        <v>2.27</v>
      </c>
      <c r="I901" s="4">
        <v>0</v>
      </c>
    </row>
    <row r="902" spans="1:9" x14ac:dyDescent="0.2">
      <c r="A902" s="2">
        <v>15</v>
      </c>
      <c r="B902" s="1" t="s">
        <v>81</v>
      </c>
      <c r="C902" s="4">
        <v>2</v>
      </c>
      <c r="D902" s="8">
        <v>1.37</v>
      </c>
      <c r="E902" s="4">
        <v>0</v>
      </c>
      <c r="F902" s="8">
        <v>0</v>
      </c>
      <c r="G902" s="4">
        <v>1</v>
      </c>
      <c r="H902" s="8">
        <v>2.27</v>
      </c>
      <c r="I902" s="4">
        <v>0</v>
      </c>
    </row>
    <row r="903" spans="1:9" x14ac:dyDescent="0.2">
      <c r="A903" s="2">
        <v>20</v>
      </c>
      <c r="B903" s="1" t="s">
        <v>102</v>
      </c>
      <c r="C903" s="4">
        <v>1</v>
      </c>
      <c r="D903" s="8">
        <v>0.68</v>
      </c>
      <c r="E903" s="4">
        <v>1</v>
      </c>
      <c r="F903" s="8">
        <v>1.05</v>
      </c>
      <c r="G903" s="4">
        <v>0</v>
      </c>
      <c r="H903" s="8">
        <v>0</v>
      </c>
      <c r="I903" s="4">
        <v>0</v>
      </c>
    </row>
    <row r="904" spans="1:9" x14ac:dyDescent="0.2">
      <c r="A904" s="2">
        <v>20</v>
      </c>
      <c r="B904" s="1" t="s">
        <v>98</v>
      </c>
      <c r="C904" s="4">
        <v>1</v>
      </c>
      <c r="D904" s="8">
        <v>0.68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2">
      <c r="A905" s="2">
        <v>20</v>
      </c>
      <c r="B905" s="1" t="s">
        <v>117</v>
      </c>
      <c r="C905" s="4">
        <v>1</v>
      </c>
      <c r="D905" s="8">
        <v>0.68</v>
      </c>
      <c r="E905" s="4">
        <v>0</v>
      </c>
      <c r="F905" s="8">
        <v>0</v>
      </c>
      <c r="G905" s="4">
        <v>1</v>
      </c>
      <c r="H905" s="8">
        <v>2.27</v>
      </c>
      <c r="I905" s="4">
        <v>0</v>
      </c>
    </row>
    <row r="906" spans="1:9" x14ac:dyDescent="0.2">
      <c r="A906" s="2">
        <v>20</v>
      </c>
      <c r="B906" s="1" t="s">
        <v>67</v>
      </c>
      <c r="C906" s="4">
        <v>1</v>
      </c>
      <c r="D906" s="8">
        <v>0.68</v>
      </c>
      <c r="E906" s="4">
        <v>1</v>
      </c>
      <c r="F906" s="8">
        <v>1.05</v>
      </c>
      <c r="G906" s="4">
        <v>0</v>
      </c>
      <c r="H906" s="8">
        <v>0</v>
      </c>
      <c r="I906" s="4">
        <v>0</v>
      </c>
    </row>
    <row r="907" spans="1:9" x14ac:dyDescent="0.2">
      <c r="A907" s="2">
        <v>20</v>
      </c>
      <c r="B907" s="1" t="s">
        <v>84</v>
      </c>
      <c r="C907" s="4">
        <v>1</v>
      </c>
      <c r="D907" s="8">
        <v>0.68</v>
      </c>
      <c r="E907" s="4">
        <v>0</v>
      </c>
      <c r="F907" s="8">
        <v>0</v>
      </c>
      <c r="G907" s="4">
        <v>1</v>
      </c>
      <c r="H907" s="8">
        <v>2.27</v>
      </c>
      <c r="I907" s="4">
        <v>0</v>
      </c>
    </row>
    <row r="908" spans="1:9" x14ac:dyDescent="0.2">
      <c r="A908" s="2">
        <v>20</v>
      </c>
      <c r="B908" s="1" t="s">
        <v>69</v>
      </c>
      <c r="C908" s="4">
        <v>1</v>
      </c>
      <c r="D908" s="8">
        <v>0.68</v>
      </c>
      <c r="E908" s="4">
        <v>1</v>
      </c>
      <c r="F908" s="8">
        <v>1.05</v>
      </c>
      <c r="G908" s="4">
        <v>0</v>
      </c>
      <c r="H908" s="8">
        <v>0</v>
      </c>
      <c r="I908" s="4">
        <v>0</v>
      </c>
    </row>
    <row r="909" spans="1:9" x14ac:dyDescent="0.2">
      <c r="A909" s="2">
        <v>20</v>
      </c>
      <c r="B909" s="1" t="s">
        <v>75</v>
      </c>
      <c r="C909" s="4">
        <v>1</v>
      </c>
      <c r="D909" s="8">
        <v>0.68</v>
      </c>
      <c r="E909" s="4">
        <v>0</v>
      </c>
      <c r="F909" s="8">
        <v>0</v>
      </c>
      <c r="G909" s="4">
        <v>1</v>
      </c>
      <c r="H909" s="8">
        <v>2.27</v>
      </c>
      <c r="I909" s="4">
        <v>0</v>
      </c>
    </row>
    <row r="910" spans="1:9" x14ac:dyDescent="0.2">
      <c r="A910" s="2">
        <v>20</v>
      </c>
      <c r="B910" s="1" t="s">
        <v>76</v>
      </c>
      <c r="C910" s="4">
        <v>1</v>
      </c>
      <c r="D910" s="8">
        <v>0.68</v>
      </c>
      <c r="E910" s="4">
        <v>1</v>
      </c>
      <c r="F910" s="8">
        <v>1.05</v>
      </c>
      <c r="G910" s="4">
        <v>0</v>
      </c>
      <c r="H910" s="8">
        <v>0</v>
      </c>
      <c r="I910" s="4">
        <v>0</v>
      </c>
    </row>
    <row r="911" spans="1:9" x14ac:dyDescent="0.2">
      <c r="A911" s="2">
        <v>20</v>
      </c>
      <c r="B911" s="1" t="s">
        <v>79</v>
      </c>
      <c r="C911" s="4">
        <v>1</v>
      </c>
      <c r="D911" s="8">
        <v>0.68</v>
      </c>
      <c r="E911" s="4">
        <v>1</v>
      </c>
      <c r="F911" s="8">
        <v>1.05</v>
      </c>
      <c r="G911" s="4">
        <v>0</v>
      </c>
      <c r="H911" s="8">
        <v>0</v>
      </c>
      <c r="I911" s="4">
        <v>0</v>
      </c>
    </row>
    <row r="912" spans="1:9" x14ac:dyDescent="0.2">
      <c r="A912" s="2">
        <v>20</v>
      </c>
      <c r="B912" s="1" t="s">
        <v>89</v>
      </c>
      <c r="C912" s="4">
        <v>1</v>
      </c>
      <c r="D912" s="8">
        <v>0.68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2">
      <c r="A913" s="2">
        <v>20</v>
      </c>
      <c r="B913" s="1" t="s">
        <v>82</v>
      </c>
      <c r="C913" s="4">
        <v>1</v>
      </c>
      <c r="D913" s="8">
        <v>0.68</v>
      </c>
      <c r="E913" s="4">
        <v>0</v>
      </c>
      <c r="F913" s="8">
        <v>0</v>
      </c>
      <c r="G913" s="4">
        <v>1</v>
      </c>
      <c r="H913" s="8">
        <v>2.27</v>
      </c>
      <c r="I913" s="4">
        <v>0</v>
      </c>
    </row>
    <row r="914" spans="1:9" x14ac:dyDescent="0.2">
      <c r="A914" s="2">
        <v>20</v>
      </c>
      <c r="B914" s="1" t="s">
        <v>101</v>
      </c>
      <c r="C914" s="4">
        <v>1</v>
      </c>
      <c r="D914" s="8">
        <v>0.68</v>
      </c>
      <c r="E914" s="4">
        <v>1</v>
      </c>
      <c r="F914" s="8">
        <v>1.05</v>
      </c>
      <c r="G914" s="4">
        <v>0</v>
      </c>
      <c r="H914" s="8">
        <v>0</v>
      </c>
      <c r="I914" s="4">
        <v>0</v>
      </c>
    </row>
    <row r="915" spans="1:9" x14ac:dyDescent="0.2">
      <c r="A915" s="1"/>
      <c r="C915" s="4"/>
      <c r="D915" s="8"/>
      <c r="E915" s="4"/>
      <c r="F915" s="8"/>
      <c r="G915" s="4"/>
      <c r="H915" s="8"/>
      <c r="I915" s="4"/>
    </row>
    <row r="916" spans="1:9" x14ac:dyDescent="0.2">
      <c r="A916" s="1" t="s">
        <v>38</v>
      </c>
      <c r="C916" s="4"/>
      <c r="D916" s="8"/>
      <c r="E916" s="4"/>
      <c r="F916" s="8"/>
      <c r="G916" s="4"/>
      <c r="H916" s="8"/>
      <c r="I916" s="4"/>
    </row>
    <row r="917" spans="1:9" x14ac:dyDescent="0.2">
      <c r="A917" s="2">
        <v>1</v>
      </c>
      <c r="B917" s="1" t="s">
        <v>78</v>
      </c>
      <c r="C917" s="4">
        <v>60</v>
      </c>
      <c r="D917" s="8">
        <v>17.600000000000001</v>
      </c>
      <c r="E917" s="4">
        <v>57</v>
      </c>
      <c r="F917" s="8">
        <v>27.01</v>
      </c>
      <c r="G917" s="4">
        <v>3</v>
      </c>
      <c r="H917" s="8">
        <v>2.38</v>
      </c>
      <c r="I917" s="4">
        <v>0</v>
      </c>
    </row>
    <row r="918" spans="1:9" x14ac:dyDescent="0.2">
      <c r="A918" s="2">
        <v>2</v>
      </c>
      <c r="B918" s="1" t="s">
        <v>71</v>
      </c>
      <c r="C918" s="4">
        <v>36</v>
      </c>
      <c r="D918" s="8">
        <v>10.56</v>
      </c>
      <c r="E918" s="4">
        <v>32</v>
      </c>
      <c r="F918" s="8">
        <v>15.17</v>
      </c>
      <c r="G918" s="4">
        <v>4</v>
      </c>
      <c r="H918" s="8">
        <v>3.17</v>
      </c>
      <c r="I918" s="4">
        <v>0</v>
      </c>
    </row>
    <row r="919" spans="1:9" x14ac:dyDescent="0.2">
      <c r="A919" s="2">
        <v>3</v>
      </c>
      <c r="B919" s="1" t="s">
        <v>64</v>
      </c>
      <c r="C919" s="4">
        <v>33</v>
      </c>
      <c r="D919" s="8">
        <v>9.68</v>
      </c>
      <c r="E919" s="4">
        <v>12</v>
      </c>
      <c r="F919" s="8">
        <v>5.69</v>
      </c>
      <c r="G919" s="4">
        <v>21</v>
      </c>
      <c r="H919" s="8">
        <v>16.670000000000002</v>
      </c>
      <c r="I919" s="4">
        <v>0</v>
      </c>
    </row>
    <row r="920" spans="1:9" x14ac:dyDescent="0.2">
      <c r="A920" s="2">
        <v>4</v>
      </c>
      <c r="B920" s="1" t="s">
        <v>73</v>
      </c>
      <c r="C920" s="4">
        <v>25</v>
      </c>
      <c r="D920" s="8">
        <v>7.33</v>
      </c>
      <c r="E920" s="4">
        <v>18</v>
      </c>
      <c r="F920" s="8">
        <v>8.5299999999999994</v>
      </c>
      <c r="G920" s="4">
        <v>7</v>
      </c>
      <c r="H920" s="8">
        <v>5.56</v>
      </c>
      <c r="I920" s="4">
        <v>0</v>
      </c>
    </row>
    <row r="921" spans="1:9" x14ac:dyDescent="0.2">
      <c r="A921" s="2">
        <v>5</v>
      </c>
      <c r="B921" s="1" t="s">
        <v>67</v>
      </c>
      <c r="C921" s="4">
        <v>19</v>
      </c>
      <c r="D921" s="8">
        <v>5.57</v>
      </c>
      <c r="E921" s="4">
        <v>8</v>
      </c>
      <c r="F921" s="8">
        <v>3.79</v>
      </c>
      <c r="G921" s="4">
        <v>11</v>
      </c>
      <c r="H921" s="8">
        <v>8.73</v>
      </c>
      <c r="I921" s="4">
        <v>0</v>
      </c>
    </row>
    <row r="922" spans="1:9" x14ac:dyDescent="0.2">
      <c r="A922" s="2">
        <v>6</v>
      </c>
      <c r="B922" s="1" t="s">
        <v>82</v>
      </c>
      <c r="C922" s="4">
        <v>16</v>
      </c>
      <c r="D922" s="8">
        <v>4.6900000000000004</v>
      </c>
      <c r="E922" s="4">
        <v>0</v>
      </c>
      <c r="F922" s="8">
        <v>0</v>
      </c>
      <c r="G922" s="4">
        <v>16</v>
      </c>
      <c r="H922" s="8">
        <v>12.7</v>
      </c>
      <c r="I922" s="4">
        <v>0</v>
      </c>
    </row>
    <row r="923" spans="1:9" x14ac:dyDescent="0.2">
      <c r="A923" s="2">
        <v>7</v>
      </c>
      <c r="B923" s="1" t="s">
        <v>65</v>
      </c>
      <c r="C923" s="4">
        <v>15</v>
      </c>
      <c r="D923" s="8">
        <v>4.4000000000000004</v>
      </c>
      <c r="E923" s="4">
        <v>8</v>
      </c>
      <c r="F923" s="8">
        <v>3.79</v>
      </c>
      <c r="G923" s="4">
        <v>7</v>
      </c>
      <c r="H923" s="8">
        <v>5.56</v>
      </c>
      <c r="I923" s="4">
        <v>0</v>
      </c>
    </row>
    <row r="924" spans="1:9" x14ac:dyDescent="0.2">
      <c r="A924" s="2">
        <v>7</v>
      </c>
      <c r="B924" s="1" t="s">
        <v>77</v>
      </c>
      <c r="C924" s="4">
        <v>15</v>
      </c>
      <c r="D924" s="8">
        <v>4.4000000000000004</v>
      </c>
      <c r="E924" s="4">
        <v>12</v>
      </c>
      <c r="F924" s="8">
        <v>5.69</v>
      </c>
      <c r="G924" s="4">
        <v>3</v>
      </c>
      <c r="H924" s="8">
        <v>2.38</v>
      </c>
      <c r="I924" s="4">
        <v>0</v>
      </c>
    </row>
    <row r="925" spans="1:9" x14ac:dyDescent="0.2">
      <c r="A925" s="2">
        <v>9</v>
      </c>
      <c r="B925" s="1" t="s">
        <v>70</v>
      </c>
      <c r="C925" s="4">
        <v>9</v>
      </c>
      <c r="D925" s="8">
        <v>2.64</v>
      </c>
      <c r="E925" s="4">
        <v>5</v>
      </c>
      <c r="F925" s="8">
        <v>2.37</v>
      </c>
      <c r="G925" s="4">
        <v>4</v>
      </c>
      <c r="H925" s="8">
        <v>3.17</v>
      </c>
      <c r="I925" s="4">
        <v>0</v>
      </c>
    </row>
    <row r="926" spans="1:9" x14ac:dyDescent="0.2">
      <c r="A926" s="2">
        <v>9</v>
      </c>
      <c r="B926" s="1" t="s">
        <v>72</v>
      </c>
      <c r="C926" s="4">
        <v>9</v>
      </c>
      <c r="D926" s="8">
        <v>2.64</v>
      </c>
      <c r="E926" s="4">
        <v>6</v>
      </c>
      <c r="F926" s="8">
        <v>2.84</v>
      </c>
      <c r="G926" s="4">
        <v>3</v>
      </c>
      <c r="H926" s="8">
        <v>2.38</v>
      </c>
      <c r="I926" s="4">
        <v>0</v>
      </c>
    </row>
    <row r="927" spans="1:9" x14ac:dyDescent="0.2">
      <c r="A927" s="2">
        <v>9</v>
      </c>
      <c r="B927" s="1" t="s">
        <v>83</v>
      </c>
      <c r="C927" s="4">
        <v>9</v>
      </c>
      <c r="D927" s="8">
        <v>2.64</v>
      </c>
      <c r="E927" s="4">
        <v>7</v>
      </c>
      <c r="F927" s="8">
        <v>3.32</v>
      </c>
      <c r="G927" s="4">
        <v>2</v>
      </c>
      <c r="H927" s="8">
        <v>1.59</v>
      </c>
      <c r="I927" s="4">
        <v>0</v>
      </c>
    </row>
    <row r="928" spans="1:9" x14ac:dyDescent="0.2">
      <c r="A928" s="2">
        <v>12</v>
      </c>
      <c r="B928" s="1" t="s">
        <v>81</v>
      </c>
      <c r="C928" s="4">
        <v>8</v>
      </c>
      <c r="D928" s="8">
        <v>2.35</v>
      </c>
      <c r="E928" s="4">
        <v>8</v>
      </c>
      <c r="F928" s="8">
        <v>3.79</v>
      </c>
      <c r="G928" s="4">
        <v>0</v>
      </c>
      <c r="H928" s="8">
        <v>0</v>
      </c>
      <c r="I928" s="4">
        <v>0</v>
      </c>
    </row>
    <row r="929" spans="1:9" x14ac:dyDescent="0.2">
      <c r="A929" s="2">
        <v>13</v>
      </c>
      <c r="B929" s="1" t="s">
        <v>115</v>
      </c>
      <c r="C929" s="4">
        <v>6</v>
      </c>
      <c r="D929" s="8">
        <v>1.76</v>
      </c>
      <c r="E929" s="4">
        <v>5</v>
      </c>
      <c r="F929" s="8">
        <v>2.37</v>
      </c>
      <c r="G929" s="4">
        <v>1</v>
      </c>
      <c r="H929" s="8">
        <v>0.79</v>
      </c>
      <c r="I929" s="4">
        <v>0</v>
      </c>
    </row>
    <row r="930" spans="1:9" x14ac:dyDescent="0.2">
      <c r="A930" s="2">
        <v>13</v>
      </c>
      <c r="B930" s="1" t="s">
        <v>84</v>
      </c>
      <c r="C930" s="4">
        <v>6</v>
      </c>
      <c r="D930" s="8">
        <v>1.76</v>
      </c>
      <c r="E930" s="4">
        <v>1</v>
      </c>
      <c r="F930" s="8">
        <v>0.47</v>
      </c>
      <c r="G930" s="4">
        <v>5</v>
      </c>
      <c r="H930" s="8">
        <v>3.97</v>
      </c>
      <c r="I930" s="4">
        <v>0</v>
      </c>
    </row>
    <row r="931" spans="1:9" x14ac:dyDescent="0.2">
      <c r="A931" s="2">
        <v>13</v>
      </c>
      <c r="B931" s="1" t="s">
        <v>76</v>
      </c>
      <c r="C931" s="4">
        <v>6</v>
      </c>
      <c r="D931" s="8">
        <v>1.76</v>
      </c>
      <c r="E931" s="4">
        <v>3</v>
      </c>
      <c r="F931" s="8">
        <v>1.42</v>
      </c>
      <c r="G931" s="4">
        <v>3</v>
      </c>
      <c r="H931" s="8">
        <v>2.38</v>
      </c>
      <c r="I931" s="4">
        <v>0</v>
      </c>
    </row>
    <row r="932" spans="1:9" x14ac:dyDescent="0.2">
      <c r="A932" s="2">
        <v>13</v>
      </c>
      <c r="B932" s="1" t="s">
        <v>90</v>
      </c>
      <c r="C932" s="4">
        <v>6</v>
      </c>
      <c r="D932" s="8">
        <v>1.76</v>
      </c>
      <c r="E932" s="4">
        <v>2</v>
      </c>
      <c r="F932" s="8">
        <v>0.95</v>
      </c>
      <c r="G932" s="4">
        <v>3</v>
      </c>
      <c r="H932" s="8">
        <v>2.38</v>
      </c>
      <c r="I932" s="4">
        <v>0</v>
      </c>
    </row>
    <row r="933" spans="1:9" x14ac:dyDescent="0.2">
      <c r="A933" s="2">
        <v>17</v>
      </c>
      <c r="B933" s="1" t="s">
        <v>88</v>
      </c>
      <c r="C933" s="4">
        <v>5</v>
      </c>
      <c r="D933" s="8">
        <v>1.47</v>
      </c>
      <c r="E933" s="4">
        <v>4</v>
      </c>
      <c r="F933" s="8">
        <v>1.9</v>
      </c>
      <c r="G933" s="4">
        <v>1</v>
      </c>
      <c r="H933" s="8">
        <v>0.79</v>
      </c>
      <c r="I933" s="4">
        <v>0</v>
      </c>
    </row>
    <row r="934" spans="1:9" x14ac:dyDescent="0.2">
      <c r="A934" s="2">
        <v>17</v>
      </c>
      <c r="B934" s="1" t="s">
        <v>74</v>
      </c>
      <c r="C934" s="4">
        <v>5</v>
      </c>
      <c r="D934" s="8">
        <v>1.47</v>
      </c>
      <c r="E934" s="4">
        <v>1</v>
      </c>
      <c r="F934" s="8">
        <v>0.47</v>
      </c>
      <c r="G934" s="4">
        <v>4</v>
      </c>
      <c r="H934" s="8">
        <v>3.17</v>
      </c>
      <c r="I934" s="4">
        <v>0</v>
      </c>
    </row>
    <row r="935" spans="1:9" x14ac:dyDescent="0.2">
      <c r="A935" s="2">
        <v>19</v>
      </c>
      <c r="B935" s="1" t="s">
        <v>66</v>
      </c>
      <c r="C935" s="4">
        <v>4</v>
      </c>
      <c r="D935" s="8">
        <v>1.17</v>
      </c>
      <c r="E935" s="4">
        <v>2</v>
      </c>
      <c r="F935" s="8">
        <v>0.95</v>
      </c>
      <c r="G935" s="4">
        <v>2</v>
      </c>
      <c r="H935" s="8">
        <v>1.59</v>
      </c>
      <c r="I935" s="4">
        <v>0</v>
      </c>
    </row>
    <row r="936" spans="1:9" x14ac:dyDescent="0.2">
      <c r="A936" s="2">
        <v>19</v>
      </c>
      <c r="B936" s="1" t="s">
        <v>94</v>
      </c>
      <c r="C936" s="4">
        <v>4</v>
      </c>
      <c r="D936" s="8">
        <v>1.17</v>
      </c>
      <c r="E936" s="4">
        <v>2</v>
      </c>
      <c r="F936" s="8">
        <v>0.95</v>
      </c>
      <c r="G936" s="4">
        <v>2</v>
      </c>
      <c r="H936" s="8">
        <v>1.59</v>
      </c>
      <c r="I936" s="4">
        <v>0</v>
      </c>
    </row>
    <row r="937" spans="1:9" x14ac:dyDescent="0.2">
      <c r="A937" s="2">
        <v>19</v>
      </c>
      <c r="B937" s="1" t="s">
        <v>79</v>
      </c>
      <c r="C937" s="4">
        <v>4</v>
      </c>
      <c r="D937" s="8">
        <v>1.17</v>
      </c>
      <c r="E937" s="4">
        <v>4</v>
      </c>
      <c r="F937" s="8">
        <v>1.9</v>
      </c>
      <c r="G937" s="4">
        <v>0</v>
      </c>
      <c r="H937" s="8">
        <v>0</v>
      </c>
      <c r="I937" s="4">
        <v>0</v>
      </c>
    </row>
    <row r="938" spans="1:9" x14ac:dyDescent="0.2">
      <c r="A938" s="2">
        <v>19</v>
      </c>
      <c r="B938" s="1" t="s">
        <v>80</v>
      </c>
      <c r="C938" s="4">
        <v>4</v>
      </c>
      <c r="D938" s="8">
        <v>1.17</v>
      </c>
      <c r="E938" s="4">
        <v>3</v>
      </c>
      <c r="F938" s="8">
        <v>1.42</v>
      </c>
      <c r="G938" s="4">
        <v>0</v>
      </c>
      <c r="H938" s="8">
        <v>0</v>
      </c>
      <c r="I938" s="4">
        <v>0</v>
      </c>
    </row>
    <row r="939" spans="1:9" x14ac:dyDescent="0.2">
      <c r="A939" s="1"/>
      <c r="C939" s="4"/>
      <c r="D939" s="8"/>
      <c r="E939" s="4"/>
      <c r="F939" s="8"/>
      <c r="G939" s="4"/>
      <c r="H939" s="8"/>
      <c r="I939" s="4"/>
    </row>
    <row r="940" spans="1:9" x14ac:dyDescent="0.2">
      <c r="A940" s="1" t="s">
        <v>39</v>
      </c>
      <c r="C940" s="4"/>
      <c r="D940" s="8"/>
      <c r="E940" s="4"/>
      <c r="F940" s="8"/>
      <c r="G940" s="4"/>
      <c r="H940" s="8"/>
      <c r="I940" s="4"/>
    </row>
    <row r="941" spans="1:9" x14ac:dyDescent="0.2">
      <c r="A941" s="2">
        <v>1</v>
      </c>
      <c r="B941" s="1" t="s">
        <v>64</v>
      </c>
      <c r="C941" s="4">
        <v>49</v>
      </c>
      <c r="D941" s="8">
        <v>15.51</v>
      </c>
      <c r="E941" s="4">
        <v>30</v>
      </c>
      <c r="F941" s="8">
        <v>12.88</v>
      </c>
      <c r="G941" s="4">
        <v>19</v>
      </c>
      <c r="H941" s="8">
        <v>23.75</v>
      </c>
      <c r="I941" s="4">
        <v>0</v>
      </c>
    </row>
    <row r="942" spans="1:9" x14ac:dyDescent="0.2">
      <c r="A942" s="2">
        <v>2</v>
      </c>
      <c r="B942" s="1" t="s">
        <v>65</v>
      </c>
      <c r="C942" s="4">
        <v>37</v>
      </c>
      <c r="D942" s="8">
        <v>11.71</v>
      </c>
      <c r="E942" s="4">
        <v>26</v>
      </c>
      <c r="F942" s="8">
        <v>11.16</v>
      </c>
      <c r="G942" s="4">
        <v>11</v>
      </c>
      <c r="H942" s="8">
        <v>13.75</v>
      </c>
      <c r="I942" s="4">
        <v>0</v>
      </c>
    </row>
    <row r="943" spans="1:9" x14ac:dyDescent="0.2">
      <c r="A943" s="2">
        <v>3</v>
      </c>
      <c r="B943" s="1" t="s">
        <v>78</v>
      </c>
      <c r="C943" s="4">
        <v>28</v>
      </c>
      <c r="D943" s="8">
        <v>8.86</v>
      </c>
      <c r="E943" s="4">
        <v>27</v>
      </c>
      <c r="F943" s="8">
        <v>11.59</v>
      </c>
      <c r="G943" s="4">
        <v>1</v>
      </c>
      <c r="H943" s="8">
        <v>1.25</v>
      </c>
      <c r="I943" s="4">
        <v>0</v>
      </c>
    </row>
    <row r="944" spans="1:9" x14ac:dyDescent="0.2">
      <c r="A944" s="2">
        <v>4</v>
      </c>
      <c r="B944" s="1" t="s">
        <v>71</v>
      </c>
      <c r="C944" s="4">
        <v>19</v>
      </c>
      <c r="D944" s="8">
        <v>6.01</v>
      </c>
      <c r="E944" s="4">
        <v>16</v>
      </c>
      <c r="F944" s="8">
        <v>6.87</v>
      </c>
      <c r="G944" s="4">
        <v>3</v>
      </c>
      <c r="H944" s="8">
        <v>3.75</v>
      </c>
      <c r="I944" s="4">
        <v>0</v>
      </c>
    </row>
    <row r="945" spans="1:9" x14ac:dyDescent="0.2">
      <c r="A945" s="2">
        <v>4</v>
      </c>
      <c r="B945" s="1" t="s">
        <v>77</v>
      </c>
      <c r="C945" s="4">
        <v>19</v>
      </c>
      <c r="D945" s="8">
        <v>6.01</v>
      </c>
      <c r="E945" s="4">
        <v>18</v>
      </c>
      <c r="F945" s="8">
        <v>7.73</v>
      </c>
      <c r="G945" s="4">
        <v>1</v>
      </c>
      <c r="H945" s="8">
        <v>1.25</v>
      </c>
      <c r="I945" s="4">
        <v>0</v>
      </c>
    </row>
    <row r="946" spans="1:9" x14ac:dyDescent="0.2">
      <c r="A946" s="2">
        <v>6</v>
      </c>
      <c r="B946" s="1" t="s">
        <v>86</v>
      </c>
      <c r="C946" s="4">
        <v>15</v>
      </c>
      <c r="D946" s="8">
        <v>4.75</v>
      </c>
      <c r="E946" s="4">
        <v>12</v>
      </c>
      <c r="F946" s="8">
        <v>5.15</v>
      </c>
      <c r="G946" s="4">
        <v>3</v>
      </c>
      <c r="H946" s="8">
        <v>3.75</v>
      </c>
      <c r="I946" s="4">
        <v>0</v>
      </c>
    </row>
    <row r="947" spans="1:9" x14ac:dyDescent="0.2">
      <c r="A947" s="2">
        <v>7</v>
      </c>
      <c r="B947" s="1" t="s">
        <v>66</v>
      </c>
      <c r="C947" s="4">
        <v>13</v>
      </c>
      <c r="D947" s="8">
        <v>4.1100000000000003</v>
      </c>
      <c r="E947" s="4">
        <v>9</v>
      </c>
      <c r="F947" s="8">
        <v>3.86</v>
      </c>
      <c r="G947" s="4">
        <v>4</v>
      </c>
      <c r="H947" s="8">
        <v>5</v>
      </c>
      <c r="I947" s="4">
        <v>0</v>
      </c>
    </row>
    <row r="948" spans="1:9" x14ac:dyDescent="0.2">
      <c r="A948" s="2">
        <v>8</v>
      </c>
      <c r="B948" s="1" t="s">
        <v>73</v>
      </c>
      <c r="C948" s="4">
        <v>11</v>
      </c>
      <c r="D948" s="8">
        <v>3.48</v>
      </c>
      <c r="E948" s="4">
        <v>10</v>
      </c>
      <c r="F948" s="8">
        <v>4.29</v>
      </c>
      <c r="G948" s="4">
        <v>1</v>
      </c>
      <c r="H948" s="8">
        <v>1.25</v>
      </c>
      <c r="I948" s="4">
        <v>0</v>
      </c>
    </row>
    <row r="949" spans="1:9" x14ac:dyDescent="0.2">
      <c r="A949" s="2">
        <v>9</v>
      </c>
      <c r="B949" s="1" t="s">
        <v>74</v>
      </c>
      <c r="C949" s="4">
        <v>8</v>
      </c>
      <c r="D949" s="8">
        <v>2.5299999999999998</v>
      </c>
      <c r="E949" s="4">
        <v>6</v>
      </c>
      <c r="F949" s="8">
        <v>2.58</v>
      </c>
      <c r="G949" s="4">
        <v>2</v>
      </c>
      <c r="H949" s="8">
        <v>2.5</v>
      </c>
      <c r="I949" s="4">
        <v>0</v>
      </c>
    </row>
    <row r="950" spans="1:9" x14ac:dyDescent="0.2">
      <c r="A950" s="2">
        <v>10</v>
      </c>
      <c r="B950" s="1" t="s">
        <v>80</v>
      </c>
      <c r="C950" s="4">
        <v>7</v>
      </c>
      <c r="D950" s="8">
        <v>2.2200000000000002</v>
      </c>
      <c r="E950" s="4">
        <v>6</v>
      </c>
      <c r="F950" s="8">
        <v>2.58</v>
      </c>
      <c r="G950" s="4">
        <v>0</v>
      </c>
      <c r="H950" s="8">
        <v>0</v>
      </c>
      <c r="I950" s="4">
        <v>0</v>
      </c>
    </row>
    <row r="951" spans="1:9" x14ac:dyDescent="0.2">
      <c r="A951" s="2">
        <v>10</v>
      </c>
      <c r="B951" s="1" t="s">
        <v>81</v>
      </c>
      <c r="C951" s="4">
        <v>7</v>
      </c>
      <c r="D951" s="8">
        <v>2.2200000000000002</v>
      </c>
      <c r="E951" s="4">
        <v>5</v>
      </c>
      <c r="F951" s="8">
        <v>2.15</v>
      </c>
      <c r="G951" s="4">
        <v>2</v>
      </c>
      <c r="H951" s="8">
        <v>2.5</v>
      </c>
      <c r="I951" s="4">
        <v>0</v>
      </c>
    </row>
    <row r="952" spans="1:9" x14ac:dyDescent="0.2">
      <c r="A952" s="2">
        <v>10</v>
      </c>
      <c r="B952" s="1" t="s">
        <v>83</v>
      </c>
      <c r="C952" s="4">
        <v>7</v>
      </c>
      <c r="D952" s="8">
        <v>2.2200000000000002</v>
      </c>
      <c r="E952" s="4">
        <v>5</v>
      </c>
      <c r="F952" s="8">
        <v>2.15</v>
      </c>
      <c r="G952" s="4">
        <v>2</v>
      </c>
      <c r="H952" s="8">
        <v>2.5</v>
      </c>
      <c r="I952" s="4">
        <v>0</v>
      </c>
    </row>
    <row r="953" spans="1:9" x14ac:dyDescent="0.2">
      <c r="A953" s="2">
        <v>13</v>
      </c>
      <c r="B953" s="1" t="s">
        <v>67</v>
      </c>
      <c r="C953" s="4">
        <v>6</v>
      </c>
      <c r="D953" s="8">
        <v>1.9</v>
      </c>
      <c r="E953" s="4">
        <v>3</v>
      </c>
      <c r="F953" s="8">
        <v>1.29</v>
      </c>
      <c r="G953" s="4">
        <v>3</v>
      </c>
      <c r="H953" s="8">
        <v>3.75</v>
      </c>
      <c r="I953" s="4">
        <v>0</v>
      </c>
    </row>
    <row r="954" spans="1:9" x14ac:dyDescent="0.2">
      <c r="A954" s="2">
        <v>13</v>
      </c>
      <c r="B954" s="1" t="s">
        <v>72</v>
      </c>
      <c r="C954" s="4">
        <v>6</v>
      </c>
      <c r="D954" s="8">
        <v>1.9</v>
      </c>
      <c r="E954" s="4">
        <v>5</v>
      </c>
      <c r="F954" s="8">
        <v>2.15</v>
      </c>
      <c r="G954" s="4">
        <v>1</v>
      </c>
      <c r="H954" s="8">
        <v>1.25</v>
      </c>
      <c r="I954" s="4">
        <v>0</v>
      </c>
    </row>
    <row r="955" spans="1:9" x14ac:dyDescent="0.2">
      <c r="A955" s="2">
        <v>13</v>
      </c>
      <c r="B955" s="1" t="s">
        <v>89</v>
      </c>
      <c r="C955" s="4">
        <v>6</v>
      </c>
      <c r="D955" s="8">
        <v>1.9</v>
      </c>
      <c r="E955" s="4">
        <v>5</v>
      </c>
      <c r="F955" s="8">
        <v>2.15</v>
      </c>
      <c r="G955" s="4">
        <v>1</v>
      </c>
      <c r="H955" s="8">
        <v>1.25</v>
      </c>
      <c r="I955" s="4">
        <v>0</v>
      </c>
    </row>
    <row r="956" spans="1:9" x14ac:dyDescent="0.2">
      <c r="A956" s="2">
        <v>16</v>
      </c>
      <c r="B956" s="1" t="s">
        <v>104</v>
      </c>
      <c r="C956" s="4">
        <v>5</v>
      </c>
      <c r="D956" s="8">
        <v>1.58</v>
      </c>
      <c r="E956" s="4">
        <v>3</v>
      </c>
      <c r="F956" s="8">
        <v>1.29</v>
      </c>
      <c r="G956" s="4">
        <v>2</v>
      </c>
      <c r="H956" s="8">
        <v>2.5</v>
      </c>
      <c r="I956" s="4">
        <v>0</v>
      </c>
    </row>
    <row r="957" spans="1:9" x14ac:dyDescent="0.2">
      <c r="A957" s="2">
        <v>16</v>
      </c>
      <c r="B957" s="1" t="s">
        <v>70</v>
      </c>
      <c r="C957" s="4">
        <v>5</v>
      </c>
      <c r="D957" s="8">
        <v>1.58</v>
      </c>
      <c r="E957" s="4">
        <v>4</v>
      </c>
      <c r="F957" s="8">
        <v>1.72</v>
      </c>
      <c r="G957" s="4">
        <v>1</v>
      </c>
      <c r="H957" s="8">
        <v>1.25</v>
      </c>
      <c r="I957" s="4">
        <v>0</v>
      </c>
    </row>
    <row r="958" spans="1:9" x14ac:dyDescent="0.2">
      <c r="A958" s="2">
        <v>16</v>
      </c>
      <c r="B958" s="1" t="s">
        <v>87</v>
      </c>
      <c r="C958" s="4">
        <v>5</v>
      </c>
      <c r="D958" s="8">
        <v>1.58</v>
      </c>
      <c r="E958" s="4">
        <v>4</v>
      </c>
      <c r="F958" s="8">
        <v>1.72</v>
      </c>
      <c r="G958" s="4">
        <v>1</v>
      </c>
      <c r="H958" s="8">
        <v>1.25</v>
      </c>
      <c r="I958" s="4">
        <v>0</v>
      </c>
    </row>
    <row r="959" spans="1:9" x14ac:dyDescent="0.2">
      <c r="A959" s="2">
        <v>16</v>
      </c>
      <c r="B959" s="1" t="s">
        <v>75</v>
      </c>
      <c r="C959" s="4">
        <v>5</v>
      </c>
      <c r="D959" s="8">
        <v>1.58</v>
      </c>
      <c r="E959" s="4">
        <v>4</v>
      </c>
      <c r="F959" s="8">
        <v>1.72</v>
      </c>
      <c r="G959" s="4">
        <v>1</v>
      </c>
      <c r="H959" s="8">
        <v>1.25</v>
      </c>
      <c r="I959" s="4">
        <v>0</v>
      </c>
    </row>
    <row r="960" spans="1:9" x14ac:dyDescent="0.2">
      <c r="A960" s="2">
        <v>16</v>
      </c>
      <c r="B960" s="1" t="s">
        <v>76</v>
      </c>
      <c r="C960" s="4">
        <v>5</v>
      </c>
      <c r="D960" s="8">
        <v>1.58</v>
      </c>
      <c r="E960" s="4">
        <v>5</v>
      </c>
      <c r="F960" s="8">
        <v>2.15</v>
      </c>
      <c r="G960" s="4">
        <v>0</v>
      </c>
      <c r="H960" s="8">
        <v>0</v>
      </c>
      <c r="I960" s="4">
        <v>0</v>
      </c>
    </row>
    <row r="961" spans="1:9" x14ac:dyDescent="0.2">
      <c r="A961" s="2">
        <v>16</v>
      </c>
      <c r="B961" s="1" t="s">
        <v>82</v>
      </c>
      <c r="C961" s="4">
        <v>5</v>
      </c>
      <c r="D961" s="8">
        <v>1.58</v>
      </c>
      <c r="E961" s="4">
        <v>0</v>
      </c>
      <c r="F961" s="8">
        <v>0</v>
      </c>
      <c r="G961" s="4">
        <v>5</v>
      </c>
      <c r="H961" s="8">
        <v>6.25</v>
      </c>
      <c r="I961" s="4">
        <v>0</v>
      </c>
    </row>
    <row r="962" spans="1:9" x14ac:dyDescent="0.2">
      <c r="A962" s="1"/>
      <c r="C962" s="4"/>
      <c r="D962" s="8"/>
      <c r="E962" s="4"/>
      <c r="F962" s="8"/>
      <c r="G962" s="4"/>
      <c r="H962" s="8"/>
      <c r="I962" s="4"/>
    </row>
    <row r="963" spans="1:9" x14ac:dyDescent="0.2">
      <c r="A963" s="1" t="s">
        <v>40</v>
      </c>
      <c r="C963" s="4"/>
      <c r="D963" s="8"/>
      <c r="E963" s="4"/>
      <c r="F963" s="8"/>
      <c r="G963" s="4"/>
      <c r="H963" s="8"/>
      <c r="I963" s="4"/>
    </row>
    <row r="964" spans="1:9" x14ac:dyDescent="0.2">
      <c r="A964" s="2">
        <v>1</v>
      </c>
      <c r="B964" s="1" t="s">
        <v>71</v>
      </c>
      <c r="C964" s="4">
        <v>14</v>
      </c>
      <c r="D964" s="8">
        <v>21.21</v>
      </c>
      <c r="E964" s="4">
        <v>12</v>
      </c>
      <c r="F964" s="8">
        <v>28.57</v>
      </c>
      <c r="G964" s="4">
        <v>2</v>
      </c>
      <c r="H964" s="8">
        <v>10</v>
      </c>
      <c r="I964" s="4">
        <v>0</v>
      </c>
    </row>
    <row r="965" spans="1:9" x14ac:dyDescent="0.2">
      <c r="A965" s="2">
        <v>2</v>
      </c>
      <c r="B965" s="1" t="s">
        <v>78</v>
      </c>
      <c r="C965" s="4">
        <v>10</v>
      </c>
      <c r="D965" s="8">
        <v>15.15</v>
      </c>
      <c r="E965" s="4">
        <v>10</v>
      </c>
      <c r="F965" s="8">
        <v>23.81</v>
      </c>
      <c r="G965" s="4">
        <v>0</v>
      </c>
      <c r="H965" s="8">
        <v>0</v>
      </c>
      <c r="I965" s="4">
        <v>0</v>
      </c>
    </row>
    <row r="966" spans="1:9" x14ac:dyDescent="0.2">
      <c r="A966" s="2">
        <v>3</v>
      </c>
      <c r="B966" s="1" t="s">
        <v>73</v>
      </c>
      <c r="C966" s="4">
        <v>7</v>
      </c>
      <c r="D966" s="8">
        <v>10.61</v>
      </c>
      <c r="E966" s="4">
        <v>3</v>
      </c>
      <c r="F966" s="8">
        <v>7.14</v>
      </c>
      <c r="G966" s="4">
        <v>4</v>
      </c>
      <c r="H966" s="8">
        <v>20</v>
      </c>
      <c r="I966" s="4">
        <v>0</v>
      </c>
    </row>
    <row r="967" spans="1:9" x14ac:dyDescent="0.2">
      <c r="A967" s="2">
        <v>4</v>
      </c>
      <c r="B967" s="1" t="s">
        <v>77</v>
      </c>
      <c r="C967" s="4">
        <v>5</v>
      </c>
      <c r="D967" s="8">
        <v>7.58</v>
      </c>
      <c r="E967" s="4">
        <v>4</v>
      </c>
      <c r="F967" s="8">
        <v>9.52</v>
      </c>
      <c r="G967" s="4">
        <v>1</v>
      </c>
      <c r="H967" s="8">
        <v>5</v>
      </c>
      <c r="I967" s="4">
        <v>0</v>
      </c>
    </row>
    <row r="968" spans="1:9" x14ac:dyDescent="0.2">
      <c r="A968" s="2">
        <v>5</v>
      </c>
      <c r="B968" s="1" t="s">
        <v>88</v>
      </c>
      <c r="C968" s="4">
        <v>4</v>
      </c>
      <c r="D968" s="8">
        <v>6.06</v>
      </c>
      <c r="E968" s="4">
        <v>2</v>
      </c>
      <c r="F968" s="8">
        <v>4.76</v>
      </c>
      <c r="G968" s="4">
        <v>2</v>
      </c>
      <c r="H968" s="8">
        <v>10</v>
      </c>
      <c r="I968" s="4">
        <v>0</v>
      </c>
    </row>
    <row r="969" spans="1:9" x14ac:dyDescent="0.2">
      <c r="A969" s="2">
        <v>5</v>
      </c>
      <c r="B969" s="1" t="s">
        <v>80</v>
      </c>
      <c r="C969" s="4">
        <v>4</v>
      </c>
      <c r="D969" s="8">
        <v>6.06</v>
      </c>
      <c r="E969" s="4">
        <v>1</v>
      </c>
      <c r="F969" s="8">
        <v>2.38</v>
      </c>
      <c r="G969" s="4">
        <v>1</v>
      </c>
      <c r="H969" s="8">
        <v>5</v>
      </c>
      <c r="I969" s="4">
        <v>0</v>
      </c>
    </row>
    <row r="970" spans="1:9" x14ac:dyDescent="0.2">
      <c r="A970" s="2">
        <v>7</v>
      </c>
      <c r="B970" s="1" t="s">
        <v>65</v>
      </c>
      <c r="C970" s="4">
        <v>3</v>
      </c>
      <c r="D970" s="8">
        <v>4.55</v>
      </c>
      <c r="E970" s="4">
        <v>2</v>
      </c>
      <c r="F970" s="8">
        <v>4.76</v>
      </c>
      <c r="G970" s="4">
        <v>1</v>
      </c>
      <c r="H970" s="8">
        <v>5</v>
      </c>
      <c r="I970" s="4">
        <v>0</v>
      </c>
    </row>
    <row r="971" spans="1:9" x14ac:dyDescent="0.2">
      <c r="A971" s="2">
        <v>8</v>
      </c>
      <c r="B971" s="1" t="s">
        <v>64</v>
      </c>
      <c r="C971" s="4">
        <v>2</v>
      </c>
      <c r="D971" s="8">
        <v>3.03</v>
      </c>
      <c r="E971" s="4">
        <v>1</v>
      </c>
      <c r="F971" s="8">
        <v>2.38</v>
      </c>
      <c r="G971" s="4">
        <v>1</v>
      </c>
      <c r="H971" s="8">
        <v>5</v>
      </c>
      <c r="I971" s="4">
        <v>0</v>
      </c>
    </row>
    <row r="972" spans="1:9" x14ac:dyDescent="0.2">
      <c r="A972" s="2">
        <v>8</v>
      </c>
      <c r="B972" s="1" t="s">
        <v>104</v>
      </c>
      <c r="C972" s="4">
        <v>2</v>
      </c>
      <c r="D972" s="8">
        <v>3.03</v>
      </c>
      <c r="E972" s="4">
        <v>1</v>
      </c>
      <c r="F972" s="8">
        <v>2.38</v>
      </c>
      <c r="G972" s="4">
        <v>1</v>
      </c>
      <c r="H972" s="8">
        <v>5</v>
      </c>
      <c r="I972" s="4">
        <v>0</v>
      </c>
    </row>
    <row r="973" spans="1:9" x14ac:dyDescent="0.2">
      <c r="A973" s="2">
        <v>8</v>
      </c>
      <c r="B973" s="1" t="s">
        <v>89</v>
      </c>
      <c r="C973" s="4">
        <v>2</v>
      </c>
      <c r="D973" s="8">
        <v>3.03</v>
      </c>
      <c r="E973" s="4">
        <v>0</v>
      </c>
      <c r="F973" s="8">
        <v>0</v>
      </c>
      <c r="G973" s="4">
        <v>1</v>
      </c>
      <c r="H973" s="8">
        <v>5</v>
      </c>
      <c r="I973" s="4">
        <v>1</v>
      </c>
    </row>
    <row r="974" spans="1:9" x14ac:dyDescent="0.2">
      <c r="A974" s="2">
        <v>11</v>
      </c>
      <c r="B974" s="1" t="s">
        <v>66</v>
      </c>
      <c r="C974" s="4">
        <v>1</v>
      </c>
      <c r="D974" s="8">
        <v>1.52</v>
      </c>
      <c r="E974" s="4">
        <v>1</v>
      </c>
      <c r="F974" s="8">
        <v>2.38</v>
      </c>
      <c r="G974" s="4">
        <v>0</v>
      </c>
      <c r="H974" s="8">
        <v>0</v>
      </c>
      <c r="I974" s="4">
        <v>0</v>
      </c>
    </row>
    <row r="975" spans="1:9" x14ac:dyDescent="0.2">
      <c r="A975" s="2">
        <v>11</v>
      </c>
      <c r="B975" s="1" t="s">
        <v>114</v>
      </c>
      <c r="C975" s="4">
        <v>1</v>
      </c>
      <c r="D975" s="8">
        <v>1.52</v>
      </c>
      <c r="E975" s="4">
        <v>0</v>
      </c>
      <c r="F975" s="8">
        <v>0</v>
      </c>
      <c r="G975" s="4">
        <v>0</v>
      </c>
      <c r="H975" s="8">
        <v>0</v>
      </c>
      <c r="I975" s="4">
        <v>1</v>
      </c>
    </row>
    <row r="976" spans="1:9" x14ac:dyDescent="0.2">
      <c r="A976" s="2">
        <v>11</v>
      </c>
      <c r="B976" s="1" t="s">
        <v>98</v>
      </c>
      <c r="C976" s="4">
        <v>1</v>
      </c>
      <c r="D976" s="8">
        <v>1.52</v>
      </c>
      <c r="E976" s="4">
        <v>0</v>
      </c>
      <c r="F976" s="8">
        <v>0</v>
      </c>
      <c r="G976" s="4">
        <v>1</v>
      </c>
      <c r="H976" s="8">
        <v>5</v>
      </c>
      <c r="I976" s="4">
        <v>0</v>
      </c>
    </row>
    <row r="977" spans="1:9" x14ac:dyDescent="0.2">
      <c r="A977" s="2">
        <v>11</v>
      </c>
      <c r="B977" s="1" t="s">
        <v>117</v>
      </c>
      <c r="C977" s="4">
        <v>1</v>
      </c>
      <c r="D977" s="8">
        <v>1.52</v>
      </c>
      <c r="E977" s="4">
        <v>0</v>
      </c>
      <c r="F977" s="8">
        <v>0</v>
      </c>
      <c r="G977" s="4">
        <v>1</v>
      </c>
      <c r="H977" s="8">
        <v>5</v>
      </c>
      <c r="I977" s="4">
        <v>0</v>
      </c>
    </row>
    <row r="978" spans="1:9" x14ac:dyDescent="0.2">
      <c r="A978" s="2">
        <v>11</v>
      </c>
      <c r="B978" s="1" t="s">
        <v>84</v>
      </c>
      <c r="C978" s="4">
        <v>1</v>
      </c>
      <c r="D978" s="8">
        <v>1.52</v>
      </c>
      <c r="E978" s="4">
        <v>0</v>
      </c>
      <c r="F978" s="8">
        <v>0</v>
      </c>
      <c r="G978" s="4">
        <v>1</v>
      </c>
      <c r="H978" s="8">
        <v>5</v>
      </c>
      <c r="I978" s="4">
        <v>0</v>
      </c>
    </row>
    <row r="979" spans="1:9" x14ac:dyDescent="0.2">
      <c r="A979" s="2">
        <v>11</v>
      </c>
      <c r="B979" s="1" t="s">
        <v>72</v>
      </c>
      <c r="C979" s="4">
        <v>1</v>
      </c>
      <c r="D979" s="8">
        <v>1.52</v>
      </c>
      <c r="E979" s="4">
        <v>1</v>
      </c>
      <c r="F979" s="8">
        <v>2.38</v>
      </c>
      <c r="G979" s="4">
        <v>0</v>
      </c>
      <c r="H979" s="8">
        <v>0</v>
      </c>
      <c r="I979" s="4">
        <v>0</v>
      </c>
    </row>
    <row r="980" spans="1:9" x14ac:dyDescent="0.2">
      <c r="A980" s="2">
        <v>11</v>
      </c>
      <c r="B980" s="1" t="s">
        <v>74</v>
      </c>
      <c r="C980" s="4">
        <v>1</v>
      </c>
      <c r="D980" s="8">
        <v>1.52</v>
      </c>
      <c r="E980" s="4">
        <v>0</v>
      </c>
      <c r="F980" s="8">
        <v>0</v>
      </c>
      <c r="G980" s="4">
        <v>1</v>
      </c>
      <c r="H980" s="8">
        <v>5</v>
      </c>
      <c r="I980" s="4">
        <v>0</v>
      </c>
    </row>
    <row r="981" spans="1:9" x14ac:dyDescent="0.2">
      <c r="A981" s="2">
        <v>11</v>
      </c>
      <c r="B981" s="1" t="s">
        <v>100</v>
      </c>
      <c r="C981" s="4">
        <v>1</v>
      </c>
      <c r="D981" s="8">
        <v>1.52</v>
      </c>
      <c r="E981" s="4">
        <v>0</v>
      </c>
      <c r="F981" s="8">
        <v>0</v>
      </c>
      <c r="G981" s="4">
        <v>1</v>
      </c>
      <c r="H981" s="8">
        <v>5</v>
      </c>
      <c r="I981" s="4">
        <v>0</v>
      </c>
    </row>
    <row r="982" spans="1:9" x14ac:dyDescent="0.2">
      <c r="A982" s="2">
        <v>11</v>
      </c>
      <c r="B982" s="1" t="s">
        <v>76</v>
      </c>
      <c r="C982" s="4">
        <v>1</v>
      </c>
      <c r="D982" s="8">
        <v>1.52</v>
      </c>
      <c r="E982" s="4">
        <v>1</v>
      </c>
      <c r="F982" s="8">
        <v>2.38</v>
      </c>
      <c r="G982" s="4">
        <v>0</v>
      </c>
      <c r="H982" s="8">
        <v>0</v>
      </c>
      <c r="I982" s="4">
        <v>0</v>
      </c>
    </row>
    <row r="983" spans="1:9" x14ac:dyDescent="0.2">
      <c r="A983" s="2">
        <v>11</v>
      </c>
      <c r="B983" s="1" t="s">
        <v>79</v>
      </c>
      <c r="C983" s="4">
        <v>1</v>
      </c>
      <c r="D983" s="8">
        <v>1.52</v>
      </c>
      <c r="E983" s="4">
        <v>1</v>
      </c>
      <c r="F983" s="8">
        <v>2.38</v>
      </c>
      <c r="G983" s="4">
        <v>0</v>
      </c>
      <c r="H983" s="8">
        <v>0</v>
      </c>
      <c r="I983" s="4">
        <v>0</v>
      </c>
    </row>
    <row r="984" spans="1:9" x14ac:dyDescent="0.2">
      <c r="A984" s="2">
        <v>11</v>
      </c>
      <c r="B984" s="1" t="s">
        <v>81</v>
      </c>
      <c r="C984" s="4">
        <v>1</v>
      </c>
      <c r="D984" s="8">
        <v>1.52</v>
      </c>
      <c r="E984" s="4">
        <v>1</v>
      </c>
      <c r="F984" s="8">
        <v>2.38</v>
      </c>
      <c r="G984" s="4">
        <v>0</v>
      </c>
      <c r="H984" s="8">
        <v>0</v>
      </c>
      <c r="I984" s="4">
        <v>0</v>
      </c>
    </row>
    <row r="985" spans="1:9" x14ac:dyDescent="0.2">
      <c r="A985" s="2">
        <v>11</v>
      </c>
      <c r="B985" s="1" t="s">
        <v>82</v>
      </c>
      <c r="C985" s="4">
        <v>1</v>
      </c>
      <c r="D985" s="8">
        <v>1.52</v>
      </c>
      <c r="E985" s="4">
        <v>0</v>
      </c>
      <c r="F985" s="8">
        <v>0</v>
      </c>
      <c r="G985" s="4">
        <v>1</v>
      </c>
      <c r="H985" s="8">
        <v>5</v>
      </c>
      <c r="I985" s="4">
        <v>0</v>
      </c>
    </row>
    <row r="986" spans="1:9" x14ac:dyDescent="0.2">
      <c r="A986" s="2">
        <v>11</v>
      </c>
      <c r="B986" s="1" t="s">
        <v>96</v>
      </c>
      <c r="C986" s="4">
        <v>1</v>
      </c>
      <c r="D986" s="8">
        <v>1.52</v>
      </c>
      <c r="E986" s="4">
        <v>1</v>
      </c>
      <c r="F986" s="8">
        <v>2.38</v>
      </c>
      <c r="G986" s="4">
        <v>0</v>
      </c>
      <c r="H986" s="8">
        <v>0</v>
      </c>
      <c r="I986" s="4">
        <v>0</v>
      </c>
    </row>
    <row r="987" spans="1:9" x14ac:dyDescent="0.2">
      <c r="A987" s="1"/>
      <c r="C987" s="4"/>
      <c r="D987" s="8"/>
      <c r="E987" s="4"/>
      <c r="F987" s="8"/>
      <c r="G987" s="4"/>
      <c r="H987" s="8"/>
      <c r="I98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F93D1-60FD-41BF-BCA9-B998E51ABF9A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42</v>
      </c>
      <c r="D6" s="8">
        <v>10.77</v>
      </c>
      <c r="E6" s="12">
        <v>19</v>
      </c>
      <c r="F6" s="8">
        <v>7.36</v>
      </c>
      <c r="G6" s="12">
        <v>23</v>
      </c>
      <c r="H6" s="8">
        <v>18.399999999999999</v>
      </c>
      <c r="I6" s="12">
        <v>0</v>
      </c>
    </row>
    <row r="7" spans="2:9" ht="15" customHeight="1" x14ac:dyDescent="0.2">
      <c r="B7" t="s">
        <v>43</v>
      </c>
      <c r="C7" s="12">
        <v>29</v>
      </c>
      <c r="D7" s="8">
        <v>7.44</v>
      </c>
      <c r="E7" s="12">
        <v>16</v>
      </c>
      <c r="F7" s="8">
        <v>6.2</v>
      </c>
      <c r="G7" s="12">
        <v>13</v>
      </c>
      <c r="H7" s="8">
        <v>10.4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0.26</v>
      </c>
      <c r="E8" s="12">
        <v>0</v>
      </c>
      <c r="F8" s="8">
        <v>0</v>
      </c>
      <c r="G8" s="12">
        <v>1</v>
      </c>
      <c r="H8" s="8">
        <v>0.8</v>
      </c>
      <c r="I8" s="12">
        <v>0</v>
      </c>
    </row>
    <row r="9" spans="2:9" ht="15" customHeight="1" x14ac:dyDescent="0.2">
      <c r="B9" t="s">
        <v>45</v>
      </c>
      <c r="C9" s="12">
        <v>2</v>
      </c>
      <c r="D9" s="8">
        <v>0.51</v>
      </c>
      <c r="E9" s="12">
        <v>0</v>
      </c>
      <c r="F9" s="8">
        <v>0</v>
      </c>
      <c r="G9" s="12">
        <v>2</v>
      </c>
      <c r="H9" s="8">
        <v>1.6</v>
      </c>
      <c r="I9" s="12">
        <v>0</v>
      </c>
    </row>
    <row r="10" spans="2:9" ht="15" customHeight="1" x14ac:dyDescent="0.2">
      <c r="B10" t="s">
        <v>46</v>
      </c>
      <c r="C10" s="12">
        <v>3</v>
      </c>
      <c r="D10" s="8">
        <v>0.77</v>
      </c>
      <c r="E10" s="12">
        <v>0</v>
      </c>
      <c r="F10" s="8">
        <v>0</v>
      </c>
      <c r="G10" s="12">
        <v>3</v>
      </c>
      <c r="H10" s="8">
        <v>2.4</v>
      </c>
      <c r="I10" s="12">
        <v>0</v>
      </c>
    </row>
    <row r="11" spans="2:9" ht="15" customHeight="1" x14ac:dyDescent="0.2">
      <c r="B11" t="s">
        <v>47</v>
      </c>
      <c r="C11" s="12">
        <v>107</v>
      </c>
      <c r="D11" s="8">
        <v>27.44</v>
      </c>
      <c r="E11" s="12">
        <v>65</v>
      </c>
      <c r="F11" s="8">
        <v>25.19</v>
      </c>
      <c r="G11" s="12">
        <v>42</v>
      </c>
      <c r="H11" s="8">
        <v>33.6</v>
      </c>
      <c r="I11" s="12">
        <v>0</v>
      </c>
    </row>
    <row r="12" spans="2:9" ht="15" customHeight="1" x14ac:dyDescent="0.2">
      <c r="B12" t="s">
        <v>48</v>
      </c>
      <c r="C12" s="12">
        <v>1</v>
      </c>
      <c r="D12" s="8">
        <v>0.26</v>
      </c>
      <c r="E12" s="12">
        <v>0</v>
      </c>
      <c r="F12" s="8">
        <v>0</v>
      </c>
      <c r="G12" s="12">
        <v>1</v>
      </c>
      <c r="H12" s="8">
        <v>0.8</v>
      </c>
      <c r="I12" s="12">
        <v>0</v>
      </c>
    </row>
    <row r="13" spans="2:9" ht="15" customHeight="1" x14ac:dyDescent="0.2">
      <c r="B13" t="s">
        <v>49</v>
      </c>
      <c r="C13" s="12">
        <v>18</v>
      </c>
      <c r="D13" s="8">
        <v>4.62</v>
      </c>
      <c r="E13" s="12">
        <v>8</v>
      </c>
      <c r="F13" s="8">
        <v>3.1</v>
      </c>
      <c r="G13" s="12">
        <v>10</v>
      </c>
      <c r="H13" s="8">
        <v>8</v>
      </c>
      <c r="I13" s="12">
        <v>0</v>
      </c>
    </row>
    <row r="14" spans="2:9" ht="15" customHeight="1" x14ac:dyDescent="0.2">
      <c r="B14" t="s">
        <v>50</v>
      </c>
      <c r="C14" s="12">
        <v>12</v>
      </c>
      <c r="D14" s="8">
        <v>3.08</v>
      </c>
      <c r="E14" s="12">
        <v>8</v>
      </c>
      <c r="F14" s="8">
        <v>3.1</v>
      </c>
      <c r="G14" s="12">
        <v>4</v>
      </c>
      <c r="H14" s="8">
        <v>3.2</v>
      </c>
      <c r="I14" s="12">
        <v>0</v>
      </c>
    </row>
    <row r="15" spans="2:9" ht="15" customHeight="1" x14ac:dyDescent="0.2">
      <c r="B15" t="s">
        <v>51</v>
      </c>
      <c r="C15" s="12">
        <v>47</v>
      </c>
      <c r="D15" s="8">
        <v>12.05</v>
      </c>
      <c r="E15" s="12">
        <v>41</v>
      </c>
      <c r="F15" s="8">
        <v>15.89</v>
      </c>
      <c r="G15" s="12">
        <v>5</v>
      </c>
      <c r="H15" s="8">
        <v>4</v>
      </c>
      <c r="I15" s="12">
        <v>0</v>
      </c>
    </row>
    <row r="16" spans="2:9" ht="15" customHeight="1" x14ac:dyDescent="0.2">
      <c r="B16" t="s">
        <v>52</v>
      </c>
      <c r="C16" s="12">
        <v>80</v>
      </c>
      <c r="D16" s="8">
        <v>20.51</v>
      </c>
      <c r="E16" s="12">
        <v>73</v>
      </c>
      <c r="F16" s="8">
        <v>28.29</v>
      </c>
      <c r="G16" s="12">
        <v>5</v>
      </c>
      <c r="H16" s="8">
        <v>4</v>
      </c>
      <c r="I16" s="12">
        <v>0</v>
      </c>
    </row>
    <row r="17" spans="2:9" ht="15" customHeight="1" x14ac:dyDescent="0.2">
      <c r="B17" t="s">
        <v>53</v>
      </c>
      <c r="C17" s="12">
        <v>18</v>
      </c>
      <c r="D17" s="8">
        <v>4.62</v>
      </c>
      <c r="E17" s="12">
        <v>12</v>
      </c>
      <c r="F17" s="8">
        <v>4.6500000000000004</v>
      </c>
      <c r="G17" s="12">
        <v>2</v>
      </c>
      <c r="H17" s="8">
        <v>1.6</v>
      </c>
      <c r="I17" s="12">
        <v>0</v>
      </c>
    </row>
    <row r="18" spans="2:9" ht="15" customHeight="1" x14ac:dyDescent="0.2">
      <c r="B18" t="s">
        <v>54</v>
      </c>
      <c r="C18" s="12">
        <v>15</v>
      </c>
      <c r="D18" s="8">
        <v>3.85</v>
      </c>
      <c r="E18" s="12">
        <v>7</v>
      </c>
      <c r="F18" s="8">
        <v>2.71</v>
      </c>
      <c r="G18" s="12">
        <v>8</v>
      </c>
      <c r="H18" s="8">
        <v>6.4</v>
      </c>
      <c r="I18" s="12">
        <v>0</v>
      </c>
    </row>
    <row r="19" spans="2:9" ht="15" customHeight="1" x14ac:dyDescent="0.2">
      <c r="B19" t="s">
        <v>55</v>
      </c>
      <c r="C19" s="12">
        <v>15</v>
      </c>
      <c r="D19" s="8">
        <v>3.85</v>
      </c>
      <c r="E19" s="12">
        <v>9</v>
      </c>
      <c r="F19" s="8">
        <v>3.49</v>
      </c>
      <c r="G19" s="12">
        <v>6</v>
      </c>
      <c r="H19" s="8">
        <v>4.8</v>
      </c>
      <c r="I19" s="12">
        <v>0</v>
      </c>
    </row>
    <row r="20" spans="2:9" ht="15" customHeight="1" x14ac:dyDescent="0.2">
      <c r="B20" s="9" t="s">
        <v>254</v>
      </c>
      <c r="C20" s="12">
        <f>SUM(LTBL_02402[総数／事業所数])</f>
        <v>390</v>
      </c>
      <c r="E20" s="12">
        <f>SUBTOTAL(109,LTBL_02402[個人／事業所数])</f>
        <v>258</v>
      </c>
      <c r="G20" s="12">
        <f>SUBTOTAL(109,LTBL_02402[法人／事業所数])</f>
        <v>125</v>
      </c>
      <c r="I20" s="12">
        <f>SUBTOTAL(109,LTBL_02402[法人以外の団体／事業所数])</f>
        <v>0</v>
      </c>
    </row>
    <row r="21" spans="2:9" ht="15" customHeight="1" x14ac:dyDescent="0.2">
      <c r="E21" s="11">
        <f>LTBL_02402[[#Totals],[個人／事業所数]]/LTBL_02402[[#Totals],[総数／事業所数]]</f>
        <v>0.66153846153846152</v>
      </c>
      <c r="G21" s="11">
        <f>LTBL_02402[[#Totals],[法人／事業所数]]/LTBL_02402[[#Totals],[総数／事業所数]]</f>
        <v>0.32051282051282054</v>
      </c>
      <c r="I21" s="11">
        <f>LTBL_02402[[#Totals],[法人以外の団体／事業所数]]/LTBL_02402[[#Totals],[総数／事業所数]]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68</v>
      </c>
      <c r="D24" s="8">
        <v>17.440000000000001</v>
      </c>
      <c r="E24" s="12">
        <v>65</v>
      </c>
      <c r="F24" s="8">
        <v>25.19</v>
      </c>
      <c r="G24" s="12">
        <v>3</v>
      </c>
      <c r="H24" s="8">
        <v>2.4</v>
      </c>
      <c r="I24" s="12">
        <v>0</v>
      </c>
    </row>
    <row r="25" spans="2:9" ht="15" customHeight="1" x14ac:dyDescent="0.2">
      <c r="B25" t="s">
        <v>73</v>
      </c>
      <c r="C25" s="12">
        <v>42</v>
      </c>
      <c r="D25" s="8">
        <v>10.77</v>
      </c>
      <c r="E25" s="12">
        <v>28</v>
      </c>
      <c r="F25" s="8">
        <v>10.85</v>
      </c>
      <c r="G25" s="12">
        <v>14</v>
      </c>
      <c r="H25" s="8">
        <v>11.2</v>
      </c>
      <c r="I25" s="12">
        <v>0</v>
      </c>
    </row>
    <row r="26" spans="2:9" ht="15" customHeight="1" x14ac:dyDescent="0.2">
      <c r="B26" t="s">
        <v>77</v>
      </c>
      <c r="C26" s="12">
        <v>42</v>
      </c>
      <c r="D26" s="8">
        <v>10.77</v>
      </c>
      <c r="E26" s="12">
        <v>38</v>
      </c>
      <c r="F26" s="8">
        <v>14.73</v>
      </c>
      <c r="G26" s="12">
        <v>4</v>
      </c>
      <c r="H26" s="8">
        <v>3.2</v>
      </c>
      <c r="I26" s="12">
        <v>0</v>
      </c>
    </row>
    <row r="27" spans="2:9" ht="15" customHeight="1" x14ac:dyDescent="0.2">
      <c r="B27" t="s">
        <v>71</v>
      </c>
      <c r="C27" s="12">
        <v>26</v>
      </c>
      <c r="D27" s="8">
        <v>6.67</v>
      </c>
      <c r="E27" s="12">
        <v>18</v>
      </c>
      <c r="F27" s="8">
        <v>6.98</v>
      </c>
      <c r="G27" s="12">
        <v>8</v>
      </c>
      <c r="H27" s="8">
        <v>6.4</v>
      </c>
      <c r="I27" s="12">
        <v>0</v>
      </c>
    </row>
    <row r="28" spans="2:9" ht="15" customHeight="1" x14ac:dyDescent="0.2">
      <c r="B28" t="s">
        <v>64</v>
      </c>
      <c r="C28" s="12">
        <v>22</v>
      </c>
      <c r="D28" s="8">
        <v>5.64</v>
      </c>
      <c r="E28" s="12">
        <v>5</v>
      </c>
      <c r="F28" s="8">
        <v>1.94</v>
      </c>
      <c r="G28" s="12">
        <v>17</v>
      </c>
      <c r="H28" s="8">
        <v>13.6</v>
      </c>
      <c r="I28" s="12">
        <v>0</v>
      </c>
    </row>
    <row r="29" spans="2:9" ht="15" customHeight="1" x14ac:dyDescent="0.2">
      <c r="B29" t="s">
        <v>80</v>
      </c>
      <c r="C29" s="12">
        <v>18</v>
      </c>
      <c r="D29" s="8">
        <v>4.62</v>
      </c>
      <c r="E29" s="12">
        <v>12</v>
      </c>
      <c r="F29" s="8">
        <v>4.6500000000000004</v>
      </c>
      <c r="G29" s="12">
        <v>2</v>
      </c>
      <c r="H29" s="8">
        <v>1.6</v>
      </c>
      <c r="I29" s="12">
        <v>0</v>
      </c>
    </row>
    <row r="30" spans="2:9" ht="15" customHeight="1" x14ac:dyDescent="0.2">
      <c r="B30" t="s">
        <v>65</v>
      </c>
      <c r="C30" s="12">
        <v>14</v>
      </c>
      <c r="D30" s="8">
        <v>3.59</v>
      </c>
      <c r="E30" s="12">
        <v>9</v>
      </c>
      <c r="F30" s="8">
        <v>3.49</v>
      </c>
      <c r="G30" s="12">
        <v>5</v>
      </c>
      <c r="H30" s="8">
        <v>4</v>
      </c>
      <c r="I30" s="12">
        <v>0</v>
      </c>
    </row>
    <row r="31" spans="2:9" ht="15" customHeight="1" x14ac:dyDescent="0.2">
      <c r="B31" t="s">
        <v>72</v>
      </c>
      <c r="C31" s="12">
        <v>13</v>
      </c>
      <c r="D31" s="8">
        <v>3.33</v>
      </c>
      <c r="E31" s="12">
        <v>7</v>
      </c>
      <c r="F31" s="8">
        <v>2.71</v>
      </c>
      <c r="G31" s="12">
        <v>6</v>
      </c>
      <c r="H31" s="8">
        <v>4.8</v>
      </c>
      <c r="I31" s="12">
        <v>0</v>
      </c>
    </row>
    <row r="32" spans="2:9" ht="15" customHeight="1" x14ac:dyDescent="0.2">
      <c r="B32" t="s">
        <v>74</v>
      </c>
      <c r="C32" s="12">
        <v>12</v>
      </c>
      <c r="D32" s="8">
        <v>3.08</v>
      </c>
      <c r="E32" s="12">
        <v>7</v>
      </c>
      <c r="F32" s="8">
        <v>2.71</v>
      </c>
      <c r="G32" s="12">
        <v>5</v>
      </c>
      <c r="H32" s="8">
        <v>4</v>
      </c>
      <c r="I32" s="12">
        <v>0</v>
      </c>
    </row>
    <row r="33" spans="2:9" ht="15" customHeight="1" x14ac:dyDescent="0.2">
      <c r="B33" t="s">
        <v>67</v>
      </c>
      <c r="C33" s="12">
        <v>11</v>
      </c>
      <c r="D33" s="8">
        <v>2.82</v>
      </c>
      <c r="E33" s="12">
        <v>5</v>
      </c>
      <c r="F33" s="8">
        <v>1.94</v>
      </c>
      <c r="G33" s="12">
        <v>6</v>
      </c>
      <c r="H33" s="8">
        <v>4.8</v>
      </c>
      <c r="I33" s="12">
        <v>0</v>
      </c>
    </row>
    <row r="34" spans="2:9" ht="15" customHeight="1" x14ac:dyDescent="0.2">
      <c r="B34" t="s">
        <v>70</v>
      </c>
      <c r="C34" s="12">
        <v>9</v>
      </c>
      <c r="D34" s="8">
        <v>2.31</v>
      </c>
      <c r="E34" s="12">
        <v>5</v>
      </c>
      <c r="F34" s="8">
        <v>1.94</v>
      </c>
      <c r="G34" s="12">
        <v>4</v>
      </c>
      <c r="H34" s="8">
        <v>3.2</v>
      </c>
      <c r="I34" s="12">
        <v>0</v>
      </c>
    </row>
    <row r="35" spans="2:9" ht="15" customHeight="1" x14ac:dyDescent="0.2">
      <c r="B35" t="s">
        <v>79</v>
      </c>
      <c r="C35" s="12">
        <v>9</v>
      </c>
      <c r="D35" s="8">
        <v>2.31</v>
      </c>
      <c r="E35" s="12">
        <v>8</v>
      </c>
      <c r="F35" s="8">
        <v>3.1</v>
      </c>
      <c r="G35" s="12">
        <v>1</v>
      </c>
      <c r="H35" s="8">
        <v>0.8</v>
      </c>
      <c r="I35" s="12">
        <v>0</v>
      </c>
    </row>
    <row r="36" spans="2:9" ht="15" customHeight="1" x14ac:dyDescent="0.2">
      <c r="B36" t="s">
        <v>83</v>
      </c>
      <c r="C36" s="12">
        <v>9</v>
      </c>
      <c r="D36" s="8">
        <v>2.31</v>
      </c>
      <c r="E36" s="12">
        <v>8</v>
      </c>
      <c r="F36" s="8">
        <v>3.1</v>
      </c>
      <c r="G36" s="12">
        <v>1</v>
      </c>
      <c r="H36" s="8">
        <v>0.8</v>
      </c>
      <c r="I36" s="12">
        <v>0</v>
      </c>
    </row>
    <row r="37" spans="2:9" ht="15" customHeight="1" x14ac:dyDescent="0.2">
      <c r="B37" t="s">
        <v>82</v>
      </c>
      <c r="C37" s="12">
        <v>8</v>
      </c>
      <c r="D37" s="8">
        <v>2.0499999999999998</v>
      </c>
      <c r="E37" s="12">
        <v>0</v>
      </c>
      <c r="F37" s="8">
        <v>0</v>
      </c>
      <c r="G37" s="12">
        <v>8</v>
      </c>
      <c r="H37" s="8">
        <v>6.4</v>
      </c>
      <c r="I37" s="12">
        <v>0</v>
      </c>
    </row>
    <row r="38" spans="2:9" ht="15" customHeight="1" x14ac:dyDescent="0.2">
      <c r="B38" t="s">
        <v>76</v>
      </c>
      <c r="C38" s="12">
        <v>7</v>
      </c>
      <c r="D38" s="8">
        <v>1.79</v>
      </c>
      <c r="E38" s="12">
        <v>4</v>
      </c>
      <c r="F38" s="8">
        <v>1.55</v>
      </c>
      <c r="G38" s="12">
        <v>3</v>
      </c>
      <c r="H38" s="8">
        <v>2.4</v>
      </c>
      <c r="I38" s="12">
        <v>0</v>
      </c>
    </row>
    <row r="39" spans="2:9" ht="15" customHeight="1" x14ac:dyDescent="0.2">
      <c r="B39" t="s">
        <v>81</v>
      </c>
      <c r="C39" s="12">
        <v>7</v>
      </c>
      <c r="D39" s="8">
        <v>1.79</v>
      </c>
      <c r="E39" s="12">
        <v>7</v>
      </c>
      <c r="F39" s="8">
        <v>2.71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66</v>
      </c>
      <c r="C40" s="12">
        <v>6</v>
      </c>
      <c r="D40" s="8">
        <v>1.54</v>
      </c>
      <c r="E40" s="12">
        <v>5</v>
      </c>
      <c r="F40" s="8">
        <v>1.94</v>
      </c>
      <c r="G40" s="12">
        <v>1</v>
      </c>
      <c r="H40" s="8">
        <v>0.8</v>
      </c>
      <c r="I40" s="12">
        <v>0</v>
      </c>
    </row>
    <row r="41" spans="2:9" ht="15" customHeight="1" x14ac:dyDescent="0.2">
      <c r="B41" t="s">
        <v>88</v>
      </c>
      <c r="C41" s="12">
        <v>6</v>
      </c>
      <c r="D41" s="8">
        <v>1.54</v>
      </c>
      <c r="E41" s="12">
        <v>5</v>
      </c>
      <c r="F41" s="8">
        <v>1.94</v>
      </c>
      <c r="G41" s="12">
        <v>1</v>
      </c>
      <c r="H41" s="8">
        <v>0.8</v>
      </c>
      <c r="I41" s="12">
        <v>0</v>
      </c>
    </row>
    <row r="42" spans="2:9" ht="15" customHeight="1" x14ac:dyDescent="0.2">
      <c r="B42" t="s">
        <v>115</v>
      </c>
      <c r="C42" s="12">
        <v>5</v>
      </c>
      <c r="D42" s="8">
        <v>1.28</v>
      </c>
      <c r="E42" s="12">
        <v>2</v>
      </c>
      <c r="F42" s="8">
        <v>0.78</v>
      </c>
      <c r="G42" s="12">
        <v>3</v>
      </c>
      <c r="H42" s="8">
        <v>2.4</v>
      </c>
      <c r="I42" s="12">
        <v>0</v>
      </c>
    </row>
    <row r="43" spans="2:9" ht="15" customHeight="1" x14ac:dyDescent="0.2">
      <c r="B43" t="s">
        <v>75</v>
      </c>
      <c r="C43" s="12">
        <v>4</v>
      </c>
      <c r="D43" s="8">
        <v>1.03</v>
      </c>
      <c r="E43" s="12">
        <v>4</v>
      </c>
      <c r="F43" s="8">
        <v>1.55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137</v>
      </c>
      <c r="C47" s="12">
        <v>34</v>
      </c>
      <c r="D47" s="8">
        <v>8.7200000000000006</v>
      </c>
      <c r="E47" s="12">
        <v>34</v>
      </c>
      <c r="F47" s="8">
        <v>13.18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136</v>
      </c>
      <c r="C48" s="12">
        <v>26</v>
      </c>
      <c r="D48" s="8">
        <v>6.67</v>
      </c>
      <c r="E48" s="12">
        <v>26</v>
      </c>
      <c r="F48" s="8">
        <v>10.08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134</v>
      </c>
      <c r="C49" s="12">
        <v>16</v>
      </c>
      <c r="D49" s="8">
        <v>4.0999999999999996</v>
      </c>
      <c r="E49" s="12">
        <v>16</v>
      </c>
      <c r="F49" s="8">
        <v>6.2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121</v>
      </c>
      <c r="C50" s="12">
        <v>12</v>
      </c>
      <c r="D50" s="8">
        <v>3.08</v>
      </c>
      <c r="E50" s="12">
        <v>0</v>
      </c>
      <c r="F50" s="8">
        <v>0</v>
      </c>
      <c r="G50" s="12">
        <v>12</v>
      </c>
      <c r="H50" s="8">
        <v>9.6</v>
      </c>
      <c r="I50" s="12">
        <v>0</v>
      </c>
    </row>
    <row r="51" spans="2:9" ht="15" customHeight="1" x14ac:dyDescent="0.2">
      <c r="B51" t="s">
        <v>125</v>
      </c>
      <c r="C51" s="12">
        <v>12</v>
      </c>
      <c r="D51" s="8">
        <v>3.08</v>
      </c>
      <c r="E51" s="12">
        <v>10</v>
      </c>
      <c r="F51" s="8">
        <v>3.88</v>
      </c>
      <c r="G51" s="12">
        <v>2</v>
      </c>
      <c r="H51" s="8">
        <v>1.6</v>
      </c>
      <c r="I51" s="12">
        <v>0</v>
      </c>
    </row>
    <row r="52" spans="2:9" ht="15" customHeight="1" x14ac:dyDescent="0.2">
      <c r="B52" t="s">
        <v>128</v>
      </c>
      <c r="C52" s="12">
        <v>11</v>
      </c>
      <c r="D52" s="8">
        <v>2.82</v>
      </c>
      <c r="E52" s="12">
        <v>4</v>
      </c>
      <c r="F52" s="8">
        <v>1.55</v>
      </c>
      <c r="G52" s="12">
        <v>7</v>
      </c>
      <c r="H52" s="8">
        <v>5.6</v>
      </c>
      <c r="I52" s="12">
        <v>0</v>
      </c>
    </row>
    <row r="53" spans="2:9" ht="15" customHeight="1" x14ac:dyDescent="0.2">
      <c r="B53" t="s">
        <v>133</v>
      </c>
      <c r="C53" s="12">
        <v>10</v>
      </c>
      <c r="D53" s="8">
        <v>2.56</v>
      </c>
      <c r="E53" s="12">
        <v>9</v>
      </c>
      <c r="F53" s="8">
        <v>3.49</v>
      </c>
      <c r="G53" s="12">
        <v>1</v>
      </c>
      <c r="H53" s="8">
        <v>0.8</v>
      </c>
      <c r="I53" s="12">
        <v>0</v>
      </c>
    </row>
    <row r="54" spans="2:9" ht="15" customHeight="1" x14ac:dyDescent="0.2">
      <c r="B54" t="s">
        <v>130</v>
      </c>
      <c r="C54" s="12">
        <v>9</v>
      </c>
      <c r="D54" s="8">
        <v>2.31</v>
      </c>
      <c r="E54" s="12">
        <v>6</v>
      </c>
      <c r="F54" s="8">
        <v>2.33</v>
      </c>
      <c r="G54" s="12">
        <v>3</v>
      </c>
      <c r="H54" s="8">
        <v>2.4</v>
      </c>
      <c r="I54" s="12">
        <v>0</v>
      </c>
    </row>
    <row r="55" spans="2:9" ht="15" customHeight="1" x14ac:dyDescent="0.2">
      <c r="B55" t="s">
        <v>140</v>
      </c>
      <c r="C55" s="12">
        <v>9</v>
      </c>
      <c r="D55" s="8">
        <v>2.31</v>
      </c>
      <c r="E55" s="12">
        <v>8</v>
      </c>
      <c r="F55" s="8">
        <v>3.1</v>
      </c>
      <c r="G55" s="12">
        <v>1</v>
      </c>
      <c r="H55" s="8">
        <v>0.8</v>
      </c>
      <c r="I55" s="12">
        <v>0</v>
      </c>
    </row>
    <row r="56" spans="2:9" ht="15" customHeight="1" x14ac:dyDescent="0.2">
      <c r="B56" t="s">
        <v>162</v>
      </c>
      <c r="C56" s="12">
        <v>8</v>
      </c>
      <c r="D56" s="8">
        <v>2.0499999999999998</v>
      </c>
      <c r="E56" s="12">
        <v>4</v>
      </c>
      <c r="F56" s="8">
        <v>1.55</v>
      </c>
      <c r="G56" s="12">
        <v>4</v>
      </c>
      <c r="H56" s="8">
        <v>3.2</v>
      </c>
      <c r="I56" s="12">
        <v>0</v>
      </c>
    </row>
    <row r="57" spans="2:9" ht="15" customHeight="1" x14ac:dyDescent="0.2">
      <c r="B57" t="s">
        <v>126</v>
      </c>
      <c r="C57" s="12">
        <v>8</v>
      </c>
      <c r="D57" s="8">
        <v>2.0499999999999998</v>
      </c>
      <c r="E57" s="12">
        <v>5</v>
      </c>
      <c r="F57" s="8">
        <v>1.94</v>
      </c>
      <c r="G57" s="12">
        <v>3</v>
      </c>
      <c r="H57" s="8">
        <v>2.4</v>
      </c>
      <c r="I57" s="12">
        <v>0</v>
      </c>
    </row>
    <row r="58" spans="2:9" ht="15" customHeight="1" x14ac:dyDescent="0.2">
      <c r="B58" t="s">
        <v>138</v>
      </c>
      <c r="C58" s="12">
        <v>8</v>
      </c>
      <c r="D58" s="8">
        <v>2.0499999999999998</v>
      </c>
      <c r="E58" s="12">
        <v>7</v>
      </c>
      <c r="F58" s="8">
        <v>2.71</v>
      </c>
      <c r="G58" s="12">
        <v>1</v>
      </c>
      <c r="H58" s="8">
        <v>0.8</v>
      </c>
      <c r="I58" s="12">
        <v>0</v>
      </c>
    </row>
    <row r="59" spans="2:9" ht="15" customHeight="1" x14ac:dyDescent="0.2">
      <c r="B59" t="s">
        <v>122</v>
      </c>
      <c r="C59" s="12">
        <v>6</v>
      </c>
      <c r="D59" s="8">
        <v>1.54</v>
      </c>
      <c r="E59" s="12">
        <v>4</v>
      </c>
      <c r="F59" s="8">
        <v>1.55</v>
      </c>
      <c r="G59" s="12">
        <v>2</v>
      </c>
      <c r="H59" s="8">
        <v>1.6</v>
      </c>
      <c r="I59" s="12">
        <v>0</v>
      </c>
    </row>
    <row r="60" spans="2:9" ht="15" customHeight="1" x14ac:dyDescent="0.2">
      <c r="B60" t="s">
        <v>127</v>
      </c>
      <c r="C60" s="12">
        <v>6</v>
      </c>
      <c r="D60" s="8">
        <v>1.54</v>
      </c>
      <c r="E60" s="12">
        <v>3</v>
      </c>
      <c r="F60" s="8">
        <v>1.1599999999999999</v>
      </c>
      <c r="G60" s="12">
        <v>3</v>
      </c>
      <c r="H60" s="8">
        <v>2.4</v>
      </c>
      <c r="I60" s="12">
        <v>0</v>
      </c>
    </row>
    <row r="61" spans="2:9" ht="15" customHeight="1" x14ac:dyDescent="0.2">
      <c r="B61" t="s">
        <v>132</v>
      </c>
      <c r="C61" s="12">
        <v>6</v>
      </c>
      <c r="D61" s="8">
        <v>1.54</v>
      </c>
      <c r="E61" s="12">
        <v>5</v>
      </c>
      <c r="F61" s="8">
        <v>1.94</v>
      </c>
      <c r="G61" s="12">
        <v>1</v>
      </c>
      <c r="H61" s="8">
        <v>0.8</v>
      </c>
      <c r="I61" s="12">
        <v>0</v>
      </c>
    </row>
    <row r="62" spans="2:9" ht="15" customHeight="1" x14ac:dyDescent="0.2">
      <c r="B62" t="s">
        <v>165</v>
      </c>
      <c r="C62" s="12">
        <v>6</v>
      </c>
      <c r="D62" s="8">
        <v>1.54</v>
      </c>
      <c r="E62" s="12">
        <v>5</v>
      </c>
      <c r="F62" s="8">
        <v>1.94</v>
      </c>
      <c r="G62" s="12">
        <v>1</v>
      </c>
      <c r="H62" s="8">
        <v>0.8</v>
      </c>
      <c r="I62" s="12">
        <v>0</v>
      </c>
    </row>
    <row r="63" spans="2:9" ht="15" customHeight="1" x14ac:dyDescent="0.2">
      <c r="B63" t="s">
        <v>139</v>
      </c>
      <c r="C63" s="12">
        <v>6</v>
      </c>
      <c r="D63" s="8">
        <v>1.54</v>
      </c>
      <c r="E63" s="12">
        <v>6</v>
      </c>
      <c r="F63" s="8">
        <v>2.33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149</v>
      </c>
      <c r="C64" s="12">
        <v>5</v>
      </c>
      <c r="D64" s="8">
        <v>1.28</v>
      </c>
      <c r="E64" s="12">
        <v>4</v>
      </c>
      <c r="F64" s="8">
        <v>1.55</v>
      </c>
      <c r="G64" s="12">
        <v>1</v>
      </c>
      <c r="H64" s="8">
        <v>0.8</v>
      </c>
      <c r="I64" s="12">
        <v>0</v>
      </c>
    </row>
    <row r="65" spans="2:9" ht="15" customHeight="1" x14ac:dyDescent="0.2">
      <c r="B65" t="s">
        <v>154</v>
      </c>
      <c r="C65" s="12">
        <v>5</v>
      </c>
      <c r="D65" s="8">
        <v>1.28</v>
      </c>
      <c r="E65" s="12">
        <v>2</v>
      </c>
      <c r="F65" s="8">
        <v>0.78</v>
      </c>
      <c r="G65" s="12">
        <v>3</v>
      </c>
      <c r="H65" s="8">
        <v>2.4</v>
      </c>
      <c r="I65" s="12">
        <v>0</v>
      </c>
    </row>
    <row r="66" spans="2:9" ht="15" customHeight="1" x14ac:dyDescent="0.2">
      <c r="B66" t="s">
        <v>182</v>
      </c>
      <c r="C66" s="12">
        <v>5</v>
      </c>
      <c r="D66" s="8">
        <v>1.28</v>
      </c>
      <c r="E66" s="12">
        <v>5</v>
      </c>
      <c r="F66" s="8">
        <v>1.94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129</v>
      </c>
      <c r="C67" s="12">
        <v>5</v>
      </c>
      <c r="D67" s="8">
        <v>1.28</v>
      </c>
      <c r="E67" s="12">
        <v>4</v>
      </c>
      <c r="F67" s="8">
        <v>1.55</v>
      </c>
      <c r="G67" s="12">
        <v>1</v>
      </c>
      <c r="H67" s="8">
        <v>0.8</v>
      </c>
      <c r="I67" s="12">
        <v>0</v>
      </c>
    </row>
    <row r="68" spans="2:9" ht="15" customHeight="1" x14ac:dyDescent="0.2">
      <c r="B68" t="s">
        <v>135</v>
      </c>
      <c r="C68" s="12">
        <v>5</v>
      </c>
      <c r="D68" s="8">
        <v>1.28</v>
      </c>
      <c r="E68" s="12">
        <v>3</v>
      </c>
      <c r="F68" s="8">
        <v>1.1599999999999999</v>
      </c>
      <c r="G68" s="12">
        <v>2</v>
      </c>
      <c r="H68" s="8">
        <v>1.6</v>
      </c>
      <c r="I68" s="12">
        <v>0</v>
      </c>
    </row>
    <row r="69" spans="2:9" ht="15" customHeight="1" x14ac:dyDescent="0.2">
      <c r="B69" t="s">
        <v>153</v>
      </c>
      <c r="C69" s="12">
        <v>5</v>
      </c>
      <c r="D69" s="8">
        <v>1.28</v>
      </c>
      <c r="E69" s="12">
        <v>5</v>
      </c>
      <c r="F69" s="8">
        <v>1.94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2F8F7-0F85-4B31-BDD8-6A157360ABAD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40</v>
      </c>
      <c r="D6" s="8">
        <v>19.32</v>
      </c>
      <c r="E6" s="12">
        <v>15</v>
      </c>
      <c r="F6" s="8">
        <v>11.54</v>
      </c>
      <c r="G6" s="12">
        <v>25</v>
      </c>
      <c r="H6" s="8">
        <v>32.89</v>
      </c>
      <c r="I6" s="12">
        <v>0</v>
      </c>
    </row>
    <row r="7" spans="2:9" ht="15" customHeight="1" x14ac:dyDescent="0.2">
      <c r="B7" t="s">
        <v>43</v>
      </c>
      <c r="C7" s="12">
        <v>26</v>
      </c>
      <c r="D7" s="8">
        <v>12.56</v>
      </c>
      <c r="E7" s="12">
        <v>16</v>
      </c>
      <c r="F7" s="8">
        <v>12.31</v>
      </c>
      <c r="G7" s="12">
        <v>10</v>
      </c>
      <c r="H7" s="8">
        <v>13.16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0.48</v>
      </c>
      <c r="E9" s="12">
        <v>0</v>
      </c>
      <c r="F9" s="8">
        <v>0</v>
      </c>
      <c r="G9" s="12">
        <v>1</v>
      </c>
      <c r="H9" s="8">
        <v>1.32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0.48</v>
      </c>
      <c r="E10" s="12">
        <v>0</v>
      </c>
      <c r="F10" s="8">
        <v>0</v>
      </c>
      <c r="G10" s="12">
        <v>1</v>
      </c>
      <c r="H10" s="8">
        <v>1.32</v>
      </c>
      <c r="I10" s="12">
        <v>0</v>
      </c>
    </row>
    <row r="11" spans="2:9" ht="15" customHeight="1" x14ac:dyDescent="0.2">
      <c r="B11" t="s">
        <v>47</v>
      </c>
      <c r="C11" s="12">
        <v>54</v>
      </c>
      <c r="D11" s="8">
        <v>26.09</v>
      </c>
      <c r="E11" s="12">
        <v>32</v>
      </c>
      <c r="F11" s="8">
        <v>24.62</v>
      </c>
      <c r="G11" s="12">
        <v>22</v>
      </c>
      <c r="H11" s="8">
        <v>28.95</v>
      </c>
      <c r="I11" s="12">
        <v>0</v>
      </c>
    </row>
    <row r="12" spans="2:9" ht="15" customHeight="1" x14ac:dyDescent="0.2">
      <c r="B12" t="s">
        <v>48</v>
      </c>
      <c r="C12" s="12">
        <v>1</v>
      </c>
      <c r="D12" s="8">
        <v>0.48</v>
      </c>
      <c r="E12" s="12">
        <v>0</v>
      </c>
      <c r="F12" s="8">
        <v>0</v>
      </c>
      <c r="G12" s="12">
        <v>1</v>
      </c>
      <c r="H12" s="8">
        <v>1.32</v>
      </c>
      <c r="I12" s="12">
        <v>0</v>
      </c>
    </row>
    <row r="13" spans="2:9" ht="15" customHeight="1" x14ac:dyDescent="0.2">
      <c r="B13" t="s">
        <v>49</v>
      </c>
      <c r="C13" s="12">
        <v>2</v>
      </c>
      <c r="D13" s="8">
        <v>0.97</v>
      </c>
      <c r="E13" s="12">
        <v>0</v>
      </c>
      <c r="F13" s="8">
        <v>0</v>
      </c>
      <c r="G13" s="12">
        <v>2</v>
      </c>
      <c r="H13" s="8">
        <v>2.63</v>
      </c>
      <c r="I13" s="12">
        <v>0</v>
      </c>
    </row>
    <row r="14" spans="2:9" ht="15" customHeight="1" x14ac:dyDescent="0.2">
      <c r="B14" t="s">
        <v>50</v>
      </c>
      <c r="C14" s="12">
        <v>2</v>
      </c>
      <c r="D14" s="8">
        <v>0.97</v>
      </c>
      <c r="E14" s="12">
        <v>1</v>
      </c>
      <c r="F14" s="8">
        <v>0.77</v>
      </c>
      <c r="G14" s="12">
        <v>1</v>
      </c>
      <c r="H14" s="8">
        <v>1.32</v>
      </c>
      <c r="I14" s="12">
        <v>0</v>
      </c>
    </row>
    <row r="15" spans="2:9" ht="15" customHeight="1" x14ac:dyDescent="0.2">
      <c r="B15" t="s">
        <v>51</v>
      </c>
      <c r="C15" s="12">
        <v>20</v>
      </c>
      <c r="D15" s="8">
        <v>9.66</v>
      </c>
      <c r="E15" s="12">
        <v>19</v>
      </c>
      <c r="F15" s="8">
        <v>14.62</v>
      </c>
      <c r="G15" s="12">
        <v>1</v>
      </c>
      <c r="H15" s="8">
        <v>1.32</v>
      </c>
      <c r="I15" s="12">
        <v>0</v>
      </c>
    </row>
    <row r="16" spans="2:9" ht="15" customHeight="1" x14ac:dyDescent="0.2">
      <c r="B16" t="s">
        <v>52</v>
      </c>
      <c r="C16" s="12">
        <v>35</v>
      </c>
      <c r="D16" s="8">
        <v>16.91</v>
      </c>
      <c r="E16" s="12">
        <v>32</v>
      </c>
      <c r="F16" s="8">
        <v>24.62</v>
      </c>
      <c r="G16" s="12">
        <v>3</v>
      </c>
      <c r="H16" s="8">
        <v>3.95</v>
      </c>
      <c r="I16" s="12">
        <v>0</v>
      </c>
    </row>
    <row r="17" spans="2:9" ht="15" customHeight="1" x14ac:dyDescent="0.2">
      <c r="B17" t="s">
        <v>53</v>
      </c>
      <c r="C17" s="12">
        <v>8</v>
      </c>
      <c r="D17" s="8">
        <v>3.86</v>
      </c>
      <c r="E17" s="12">
        <v>7</v>
      </c>
      <c r="F17" s="8">
        <v>5.38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10</v>
      </c>
      <c r="D18" s="8">
        <v>4.83</v>
      </c>
      <c r="E18" s="12">
        <v>3</v>
      </c>
      <c r="F18" s="8">
        <v>2.31</v>
      </c>
      <c r="G18" s="12">
        <v>7</v>
      </c>
      <c r="H18" s="8">
        <v>9.2100000000000009</v>
      </c>
      <c r="I18" s="12">
        <v>0</v>
      </c>
    </row>
    <row r="19" spans="2:9" ht="15" customHeight="1" x14ac:dyDescent="0.2">
      <c r="B19" t="s">
        <v>55</v>
      </c>
      <c r="C19" s="12">
        <v>7</v>
      </c>
      <c r="D19" s="8">
        <v>3.38</v>
      </c>
      <c r="E19" s="12">
        <v>5</v>
      </c>
      <c r="F19" s="8">
        <v>3.85</v>
      </c>
      <c r="G19" s="12">
        <v>2</v>
      </c>
      <c r="H19" s="8">
        <v>2.63</v>
      </c>
      <c r="I19" s="12">
        <v>0</v>
      </c>
    </row>
    <row r="20" spans="2:9" ht="15" customHeight="1" x14ac:dyDescent="0.2">
      <c r="B20" s="9" t="s">
        <v>254</v>
      </c>
      <c r="C20" s="12">
        <f>SUM(LTBL_02405[総数／事業所数])</f>
        <v>207</v>
      </c>
      <c r="E20" s="12">
        <f>SUBTOTAL(109,LTBL_02405[個人／事業所数])</f>
        <v>130</v>
      </c>
      <c r="G20" s="12">
        <f>SUBTOTAL(109,LTBL_02405[法人／事業所数])</f>
        <v>76</v>
      </c>
      <c r="I20" s="12">
        <f>SUBTOTAL(109,LTBL_02405[法人以外の団体／事業所数])</f>
        <v>0</v>
      </c>
    </row>
    <row r="21" spans="2:9" ht="15" customHeight="1" x14ac:dyDescent="0.2">
      <c r="E21" s="11">
        <f>LTBL_02405[[#Totals],[個人／事業所数]]/LTBL_02405[[#Totals],[総数／事業所数]]</f>
        <v>0.6280193236714976</v>
      </c>
      <c r="G21" s="11">
        <f>LTBL_02405[[#Totals],[法人／事業所数]]/LTBL_02405[[#Totals],[総数／事業所数]]</f>
        <v>0.3671497584541063</v>
      </c>
      <c r="I21" s="11">
        <f>LTBL_02405[[#Totals],[法人以外の団体／事業所数]]/LTBL_02405[[#Totals],[総数／事業所数]]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25</v>
      </c>
      <c r="D24" s="8">
        <v>12.08</v>
      </c>
      <c r="E24" s="12">
        <v>23</v>
      </c>
      <c r="F24" s="8">
        <v>17.690000000000001</v>
      </c>
      <c r="G24" s="12">
        <v>2</v>
      </c>
      <c r="H24" s="8">
        <v>2.63</v>
      </c>
      <c r="I24" s="12">
        <v>0</v>
      </c>
    </row>
    <row r="25" spans="2:9" ht="15" customHeight="1" x14ac:dyDescent="0.2">
      <c r="B25" t="s">
        <v>77</v>
      </c>
      <c r="C25" s="12">
        <v>18</v>
      </c>
      <c r="D25" s="8">
        <v>8.6999999999999993</v>
      </c>
      <c r="E25" s="12">
        <v>18</v>
      </c>
      <c r="F25" s="8">
        <v>13.85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64</v>
      </c>
      <c r="C26" s="12">
        <v>17</v>
      </c>
      <c r="D26" s="8">
        <v>8.2100000000000009</v>
      </c>
      <c r="E26" s="12">
        <v>5</v>
      </c>
      <c r="F26" s="8">
        <v>3.85</v>
      </c>
      <c r="G26" s="12">
        <v>12</v>
      </c>
      <c r="H26" s="8">
        <v>15.79</v>
      </c>
      <c r="I26" s="12">
        <v>0</v>
      </c>
    </row>
    <row r="27" spans="2:9" ht="15" customHeight="1" x14ac:dyDescent="0.2">
      <c r="B27" t="s">
        <v>73</v>
      </c>
      <c r="C27" s="12">
        <v>17</v>
      </c>
      <c r="D27" s="8">
        <v>8.2100000000000009</v>
      </c>
      <c r="E27" s="12">
        <v>8</v>
      </c>
      <c r="F27" s="8">
        <v>6.15</v>
      </c>
      <c r="G27" s="12">
        <v>9</v>
      </c>
      <c r="H27" s="8">
        <v>11.84</v>
      </c>
      <c r="I27" s="12">
        <v>0</v>
      </c>
    </row>
    <row r="28" spans="2:9" ht="15" customHeight="1" x14ac:dyDescent="0.2">
      <c r="B28" t="s">
        <v>65</v>
      </c>
      <c r="C28" s="12">
        <v>16</v>
      </c>
      <c r="D28" s="8">
        <v>7.73</v>
      </c>
      <c r="E28" s="12">
        <v>6</v>
      </c>
      <c r="F28" s="8">
        <v>4.62</v>
      </c>
      <c r="G28" s="12">
        <v>10</v>
      </c>
      <c r="H28" s="8">
        <v>13.16</v>
      </c>
      <c r="I28" s="12">
        <v>0</v>
      </c>
    </row>
    <row r="29" spans="2:9" ht="15" customHeight="1" x14ac:dyDescent="0.2">
      <c r="B29" t="s">
        <v>71</v>
      </c>
      <c r="C29" s="12">
        <v>14</v>
      </c>
      <c r="D29" s="8">
        <v>6.76</v>
      </c>
      <c r="E29" s="12">
        <v>10</v>
      </c>
      <c r="F29" s="8">
        <v>7.69</v>
      </c>
      <c r="G29" s="12">
        <v>4</v>
      </c>
      <c r="H29" s="8">
        <v>5.26</v>
      </c>
      <c r="I29" s="12">
        <v>0</v>
      </c>
    </row>
    <row r="30" spans="2:9" ht="15" customHeight="1" x14ac:dyDescent="0.2">
      <c r="B30" t="s">
        <v>88</v>
      </c>
      <c r="C30" s="12">
        <v>8</v>
      </c>
      <c r="D30" s="8">
        <v>3.86</v>
      </c>
      <c r="E30" s="12">
        <v>7</v>
      </c>
      <c r="F30" s="8">
        <v>5.38</v>
      </c>
      <c r="G30" s="12">
        <v>1</v>
      </c>
      <c r="H30" s="8">
        <v>1.32</v>
      </c>
      <c r="I30" s="12">
        <v>0</v>
      </c>
    </row>
    <row r="31" spans="2:9" ht="15" customHeight="1" x14ac:dyDescent="0.2">
      <c r="B31" t="s">
        <v>72</v>
      </c>
      <c r="C31" s="12">
        <v>8</v>
      </c>
      <c r="D31" s="8">
        <v>3.86</v>
      </c>
      <c r="E31" s="12">
        <v>6</v>
      </c>
      <c r="F31" s="8">
        <v>4.62</v>
      </c>
      <c r="G31" s="12">
        <v>2</v>
      </c>
      <c r="H31" s="8">
        <v>2.63</v>
      </c>
      <c r="I31" s="12">
        <v>0</v>
      </c>
    </row>
    <row r="32" spans="2:9" ht="15" customHeight="1" x14ac:dyDescent="0.2">
      <c r="B32" t="s">
        <v>79</v>
      </c>
      <c r="C32" s="12">
        <v>8</v>
      </c>
      <c r="D32" s="8">
        <v>3.86</v>
      </c>
      <c r="E32" s="12">
        <v>8</v>
      </c>
      <c r="F32" s="8">
        <v>6.15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80</v>
      </c>
      <c r="C33" s="12">
        <v>8</v>
      </c>
      <c r="D33" s="8">
        <v>3.86</v>
      </c>
      <c r="E33" s="12">
        <v>7</v>
      </c>
      <c r="F33" s="8">
        <v>5.38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66</v>
      </c>
      <c r="C34" s="12">
        <v>7</v>
      </c>
      <c r="D34" s="8">
        <v>3.38</v>
      </c>
      <c r="E34" s="12">
        <v>4</v>
      </c>
      <c r="F34" s="8">
        <v>3.08</v>
      </c>
      <c r="G34" s="12">
        <v>3</v>
      </c>
      <c r="H34" s="8">
        <v>3.95</v>
      </c>
      <c r="I34" s="12">
        <v>0</v>
      </c>
    </row>
    <row r="35" spans="2:9" ht="15" customHeight="1" x14ac:dyDescent="0.2">
      <c r="B35" t="s">
        <v>82</v>
      </c>
      <c r="C35" s="12">
        <v>7</v>
      </c>
      <c r="D35" s="8">
        <v>3.38</v>
      </c>
      <c r="E35" s="12">
        <v>0</v>
      </c>
      <c r="F35" s="8">
        <v>0</v>
      </c>
      <c r="G35" s="12">
        <v>7</v>
      </c>
      <c r="H35" s="8">
        <v>9.2100000000000009</v>
      </c>
      <c r="I35" s="12">
        <v>0</v>
      </c>
    </row>
    <row r="36" spans="2:9" ht="15" customHeight="1" x14ac:dyDescent="0.2">
      <c r="B36" t="s">
        <v>83</v>
      </c>
      <c r="C36" s="12">
        <v>6</v>
      </c>
      <c r="D36" s="8">
        <v>2.9</v>
      </c>
      <c r="E36" s="12">
        <v>5</v>
      </c>
      <c r="F36" s="8">
        <v>3.85</v>
      </c>
      <c r="G36" s="12">
        <v>1</v>
      </c>
      <c r="H36" s="8">
        <v>1.32</v>
      </c>
      <c r="I36" s="12">
        <v>0</v>
      </c>
    </row>
    <row r="37" spans="2:9" ht="15" customHeight="1" x14ac:dyDescent="0.2">
      <c r="B37" t="s">
        <v>95</v>
      </c>
      <c r="C37" s="12">
        <v>5</v>
      </c>
      <c r="D37" s="8">
        <v>2.42</v>
      </c>
      <c r="E37" s="12">
        <v>4</v>
      </c>
      <c r="F37" s="8">
        <v>3.08</v>
      </c>
      <c r="G37" s="12">
        <v>1</v>
      </c>
      <c r="H37" s="8">
        <v>1.32</v>
      </c>
      <c r="I37" s="12">
        <v>0</v>
      </c>
    </row>
    <row r="38" spans="2:9" ht="15" customHeight="1" x14ac:dyDescent="0.2">
      <c r="B38" t="s">
        <v>69</v>
      </c>
      <c r="C38" s="12">
        <v>5</v>
      </c>
      <c r="D38" s="8">
        <v>2.42</v>
      </c>
      <c r="E38" s="12">
        <v>2</v>
      </c>
      <c r="F38" s="8">
        <v>1.54</v>
      </c>
      <c r="G38" s="12">
        <v>3</v>
      </c>
      <c r="H38" s="8">
        <v>3.95</v>
      </c>
      <c r="I38" s="12">
        <v>0</v>
      </c>
    </row>
    <row r="39" spans="2:9" ht="15" customHeight="1" x14ac:dyDescent="0.2">
      <c r="B39" t="s">
        <v>70</v>
      </c>
      <c r="C39" s="12">
        <v>4</v>
      </c>
      <c r="D39" s="8">
        <v>1.93</v>
      </c>
      <c r="E39" s="12">
        <v>4</v>
      </c>
      <c r="F39" s="8">
        <v>3.08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92</v>
      </c>
      <c r="C40" s="12">
        <v>3</v>
      </c>
      <c r="D40" s="8">
        <v>1.45</v>
      </c>
      <c r="E40" s="12">
        <v>0</v>
      </c>
      <c r="F40" s="8">
        <v>0</v>
      </c>
      <c r="G40" s="12">
        <v>3</v>
      </c>
      <c r="H40" s="8">
        <v>3.95</v>
      </c>
      <c r="I40" s="12">
        <v>0</v>
      </c>
    </row>
    <row r="41" spans="2:9" ht="15" customHeight="1" x14ac:dyDescent="0.2">
      <c r="B41" t="s">
        <v>81</v>
      </c>
      <c r="C41" s="12">
        <v>3</v>
      </c>
      <c r="D41" s="8">
        <v>1.45</v>
      </c>
      <c r="E41" s="12">
        <v>3</v>
      </c>
      <c r="F41" s="8">
        <v>2.31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115</v>
      </c>
      <c r="C42" s="12">
        <v>2</v>
      </c>
      <c r="D42" s="8">
        <v>0.97</v>
      </c>
      <c r="E42" s="12">
        <v>1</v>
      </c>
      <c r="F42" s="8">
        <v>0.77</v>
      </c>
      <c r="G42" s="12">
        <v>1</v>
      </c>
      <c r="H42" s="8">
        <v>1.32</v>
      </c>
      <c r="I42" s="12">
        <v>0</v>
      </c>
    </row>
    <row r="43" spans="2:9" ht="15" customHeight="1" x14ac:dyDescent="0.2">
      <c r="B43" t="s">
        <v>116</v>
      </c>
      <c r="C43" s="12">
        <v>2</v>
      </c>
      <c r="D43" s="8">
        <v>0.97</v>
      </c>
      <c r="E43" s="12">
        <v>0</v>
      </c>
      <c r="F43" s="8">
        <v>0</v>
      </c>
      <c r="G43" s="12">
        <v>2</v>
      </c>
      <c r="H43" s="8">
        <v>2.63</v>
      </c>
      <c r="I43" s="12">
        <v>0</v>
      </c>
    </row>
    <row r="44" spans="2:9" ht="15" customHeight="1" x14ac:dyDescent="0.2">
      <c r="B44" t="s">
        <v>102</v>
      </c>
      <c r="C44" s="12">
        <v>2</v>
      </c>
      <c r="D44" s="8">
        <v>0.97</v>
      </c>
      <c r="E44" s="12">
        <v>1</v>
      </c>
      <c r="F44" s="8">
        <v>0.77</v>
      </c>
      <c r="G44" s="12">
        <v>1</v>
      </c>
      <c r="H44" s="8">
        <v>1.32</v>
      </c>
      <c r="I44" s="12">
        <v>0</v>
      </c>
    </row>
    <row r="45" spans="2:9" ht="15" customHeight="1" x14ac:dyDescent="0.2">
      <c r="B45" t="s">
        <v>110</v>
      </c>
      <c r="C45" s="12">
        <v>2</v>
      </c>
      <c r="D45" s="8">
        <v>0.97</v>
      </c>
      <c r="E45" s="12">
        <v>1</v>
      </c>
      <c r="F45" s="8">
        <v>0.77</v>
      </c>
      <c r="G45" s="12">
        <v>1</v>
      </c>
      <c r="H45" s="8">
        <v>1.32</v>
      </c>
      <c r="I45" s="12">
        <v>0</v>
      </c>
    </row>
    <row r="46" spans="2:9" ht="15" customHeight="1" x14ac:dyDescent="0.2">
      <c r="B46" t="s">
        <v>74</v>
      </c>
      <c r="C46" s="12">
        <v>2</v>
      </c>
      <c r="D46" s="8">
        <v>0.97</v>
      </c>
      <c r="E46" s="12">
        <v>0</v>
      </c>
      <c r="F46" s="8">
        <v>0</v>
      </c>
      <c r="G46" s="12">
        <v>2</v>
      </c>
      <c r="H46" s="8">
        <v>2.63</v>
      </c>
      <c r="I46" s="12">
        <v>0</v>
      </c>
    </row>
    <row r="47" spans="2:9" ht="15" customHeight="1" x14ac:dyDescent="0.2">
      <c r="B47" t="s">
        <v>76</v>
      </c>
      <c r="C47" s="12">
        <v>2</v>
      </c>
      <c r="D47" s="8">
        <v>0.97</v>
      </c>
      <c r="E47" s="12">
        <v>1</v>
      </c>
      <c r="F47" s="8">
        <v>0.77</v>
      </c>
      <c r="G47" s="12">
        <v>1</v>
      </c>
      <c r="H47" s="8">
        <v>1.32</v>
      </c>
      <c r="I47" s="12">
        <v>0</v>
      </c>
    </row>
    <row r="48" spans="2:9" ht="15" customHeight="1" x14ac:dyDescent="0.2">
      <c r="B48" t="s">
        <v>90</v>
      </c>
      <c r="C48" s="12">
        <v>2</v>
      </c>
      <c r="D48" s="8">
        <v>0.97</v>
      </c>
      <c r="E48" s="12">
        <v>1</v>
      </c>
      <c r="F48" s="8">
        <v>0.77</v>
      </c>
      <c r="G48" s="12">
        <v>1</v>
      </c>
      <c r="H48" s="8">
        <v>1.32</v>
      </c>
      <c r="I48" s="12">
        <v>0</v>
      </c>
    </row>
    <row r="49" spans="2:9" ht="15" customHeight="1" x14ac:dyDescent="0.2">
      <c r="B49" t="s">
        <v>89</v>
      </c>
      <c r="C49" s="12">
        <v>2</v>
      </c>
      <c r="D49" s="8">
        <v>0.97</v>
      </c>
      <c r="E49" s="12">
        <v>1</v>
      </c>
      <c r="F49" s="8">
        <v>0.77</v>
      </c>
      <c r="G49" s="12">
        <v>1</v>
      </c>
      <c r="H49" s="8">
        <v>1.32</v>
      </c>
      <c r="I49" s="12">
        <v>0</v>
      </c>
    </row>
    <row r="52" spans="2:9" ht="33" customHeight="1" x14ac:dyDescent="0.2">
      <c r="B52" t="s">
        <v>256</v>
      </c>
      <c r="C52" s="10" t="s">
        <v>57</v>
      </c>
      <c r="D52" s="10" t="s">
        <v>58</v>
      </c>
      <c r="E52" s="10" t="s">
        <v>59</v>
      </c>
      <c r="F52" s="10" t="s">
        <v>60</v>
      </c>
      <c r="G52" s="10" t="s">
        <v>61</v>
      </c>
      <c r="H52" s="10" t="s">
        <v>62</v>
      </c>
      <c r="I52" s="10" t="s">
        <v>63</v>
      </c>
    </row>
    <row r="53" spans="2:9" ht="15" customHeight="1" x14ac:dyDescent="0.2">
      <c r="B53" t="s">
        <v>122</v>
      </c>
      <c r="C53" s="12">
        <v>11</v>
      </c>
      <c r="D53" s="8">
        <v>5.31</v>
      </c>
      <c r="E53" s="12">
        <v>5</v>
      </c>
      <c r="F53" s="8">
        <v>3.85</v>
      </c>
      <c r="G53" s="12">
        <v>6</v>
      </c>
      <c r="H53" s="8">
        <v>7.89</v>
      </c>
      <c r="I53" s="12">
        <v>0</v>
      </c>
    </row>
    <row r="54" spans="2:9" ht="15" customHeight="1" x14ac:dyDescent="0.2">
      <c r="B54" t="s">
        <v>136</v>
      </c>
      <c r="C54" s="12">
        <v>11</v>
      </c>
      <c r="D54" s="8">
        <v>5.31</v>
      </c>
      <c r="E54" s="12">
        <v>11</v>
      </c>
      <c r="F54" s="8">
        <v>8.4600000000000009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134</v>
      </c>
      <c r="C55" s="12">
        <v>10</v>
      </c>
      <c r="D55" s="8">
        <v>4.83</v>
      </c>
      <c r="E55" s="12">
        <v>10</v>
      </c>
      <c r="F55" s="8">
        <v>7.69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137</v>
      </c>
      <c r="C56" s="12">
        <v>9</v>
      </c>
      <c r="D56" s="8">
        <v>4.3499999999999996</v>
      </c>
      <c r="E56" s="12">
        <v>8</v>
      </c>
      <c r="F56" s="8">
        <v>6.15</v>
      </c>
      <c r="G56" s="12">
        <v>1</v>
      </c>
      <c r="H56" s="8">
        <v>1.32</v>
      </c>
      <c r="I56" s="12">
        <v>0</v>
      </c>
    </row>
    <row r="57" spans="2:9" ht="15" customHeight="1" x14ac:dyDescent="0.2">
      <c r="B57" t="s">
        <v>125</v>
      </c>
      <c r="C57" s="12">
        <v>8</v>
      </c>
      <c r="D57" s="8">
        <v>3.86</v>
      </c>
      <c r="E57" s="12">
        <v>5</v>
      </c>
      <c r="F57" s="8">
        <v>3.85</v>
      </c>
      <c r="G57" s="12">
        <v>3</v>
      </c>
      <c r="H57" s="8">
        <v>3.95</v>
      </c>
      <c r="I57" s="12">
        <v>0</v>
      </c>
    </row>
    <row r="58" spans="2:9" ht="15" customHeight="1" x14ac:dyDescent="0.2">
      <c r="B58" t="s">
        <v>165</v>
      </c>
      <c r="C58" s="12">
        <v>8</v>
      </c>
      <c r="D58" s="8">
        <v>3.86</v>
      </c>
      <c r="E58" s="12">
        <v>8</v>
      </c>
      <c r="F58" s="8">
        <v>6.15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172</v>
      </c>
      <c r="C59" s="12">
        <v>7</v>
      </c>
      <c r="D59" s="8">
        <v>3.38</v>
      </c>
      <c r="E59" s="12">
        <v>7</v>
      </c>
      <c r="F59" s="8">
        <v>5.38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6</v>
      </c>
      <c r="D60" s="8">
        <v>2.9</v>
      </c>
      <c r="E60" s="12">
        <v>5</v>
      </c>
      <c r="F60" s="8">
        <v>3.85</v>
      </c>
      <c r="G60" s="12">
        <v>1</v>
      </c>
      <c r="H60" s="8">
        <v>1.32</v>
      </c>
      <c r="I60" s="12">
        <v>0</v>
      </c>
    </row>
    <row r="61" spans="2:9" ht="15" customHeight="1" x14ac:dyDescent="0.2">
      <c r="B61" t="s">
        <v>151</v>
      </c>
      <c r="C61" s="12">
        <v>5</v>
      </c>
      <c r="D61" s="8">
        <v>2.42</v>
      </c>
      <c r="E61" s="12">
        <v>2</v>
      </c>
      <c r="F61" s="8">
        <v>1.54</v>
      </c>
      <c r="G61" s="12">
        <v>3</v>
      </c>
      <c r="H61" s="8">
        <v>3.95</v>
      </c>
      <c r="I61" s="12">
        <v>0</v>
      </c>
    </row>
    <row r="62" spans="2:9" ht="15" customHeight="1" x14ac:dyDescent="0.2">
      <c r="B62" t="s">
        <v>128</v>
      </c>
      <c r="C62" s="12">
        <v>5</v>
      </c>
      <c r="D62" s="8">
        <v>2.42</v>
      </c>
      <c r="E62" s="12">
        <v>1</v>
      </c>
      <c r="F62" s="8">
        <v>0.77</v>
      </c>
      <c r="G62" s="12">
        <v>4</v>
      </c>
      <c r="H62" s="8">
        <v>5.26</v>
      </c>
      <c r="I62" s="12">
        <v>0</v>
      </c>
    </row>
    <row r="63" spans="2:9" ht="15" customHeight="1" x14ac:dyDescent="0.2">
      <c r="B63" t="s">
        <v>132</v>
      </c>
      <c r="C63" s="12">
        <v>5</v>
      </c>
      <c r="D63" s="8">
        <v>2.42</v>
      </c>
      <c r="E63" s="12">
        <v>5</v>
      </c>
      <c r="F63" s="8">
        <v>3.85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138</v>
      </c>
      <c r="C64" s="12">
        <v>5</v>
      </c>
      <c r="D64" s="8">
        <v>2.42</v>
      </c>
      <c r="E64" s="12">
        <v>5</v>
      </c>
      <c r="F64" s="8">
        <v>3.85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126</v>
      </c>
      <c r="C65" s="12">
        <v>4</v>
      </c>
      <c r="D65" s="8">
        <v>1.93</v>
      </c>
      <c r="E65" s="12">
        <v>2</v>
      </c>
      <c r="F65" s="8">
        <v>1.54</v>
      </c>
      <c r="G65" s="12">
        <v>2</v>
      </c>
      <c r="H65" s="8">
        <v>2.63</v>
      </c>
      <c r="I65" s="12">
        <v>0</v>
      </c>
    </row>
    <row r="66" spans="2:9" ht="15" customHeight="1" x14ac:dyDescent="0.2">
      <c r="B66" t="s">
        <v>135</v>
      </c>
      <c r="C66" s="12">
        <v>4</v>
      </c>
      <c r="D66" s="8">
        <v>1.93</v>
      </c>
      <c r="E66" s="12">
        <v>3</v>
      </c>
      <c r="F66" s="8">
        <v>2.31</v>
      </c>
      <c r="G66" s="12">
        <v>1</v>
      </c>
      <c r="H66" s="8">
        <v>1.32</v>
      </c>
      <c r="I66" s="12">
        <v>0</v>
      </c>
    </row>
    <row r="67" spans="2:9" ht="15" customHeight="1" x14ac:dyDescent="0.2">
      <c r="B67" t="s">
        <v>146</v>
      </c>
      <c r="C67" s="12">
        <v>4</v>
      </c>
      <c r="D67" s="8">
        <v>1.93</v>
      </c>
      <c r="E67" s="12">
        <v>0</v>
      </c>
      <c r="F67" s="8">
        <v>0</v>
      </c>
      <c r="G67" s="12">
        <v>4</v>
      </c>
      <c r="H67" s="8">
        <v>5.26</v>
      </c>
      <c r="I67" s="12">
        <v>0</v>
      </c>
    </row>
    <row r="68" spans="2:9" ht="15" customHeight="1" x14ac:dyDescent="0.2">
      <c r="B68" t="s">
        <v>195</v>
      </c>
      <c r="C68" s="12">
        <v>3</v>
      </c>
      <c r="D68" s="8">
        <v>1.45</v>
      </c>
      <c r="E68" s="12">
        <v>0</v>
      </c>
      <c r="F68" s="8">
        <v>0</v>
      </c>
      <c r="G68" s="12">
        <v>3</v>
      </c>
      <c r="H68" s="8">
        <v>3.95</v>
      </c>
      <c r="I68" s="12">
        <v>0</v>
      </c>
    </row>
    <row r="69" spans="2:9" ht="15" customHeight="1" x14ac:dyDescent="0.2">
      <c r="B69" t="s">
        <v>168</v>
      </c>
      <c r="C69" s="12">
        <v>3</v>
      </c>
      <c r="D69" s="8">
        <v>1.45</v>
      </c>
      <c r="E69" s="12">
        <v>0</v>
      </c>
      <c r="F69" s="8">
        <v>0</v>
      </c>
      <c r="G69" s="12">
        <v>3</v>
      </c>
      <c r="H69" s="8">
        <v>3.95</v>
      </c>
      <c r="I69" s="12">
        <v>0</v>
      </c>
    </row>
    <row r="70" spans="2:9" ht="15" customHeight="1" x14ac:dyDescent="0.2">
      <c r="B70" t="s">
        <v>150</v>
      </c>
      <c r="C70" s="12">
        <v>3</v>
      </c>
      <c r="D70" s="8">
        <v>1.45</v>
      </c>
      <c r="E70" s="12">
        <v>2</v>
      </c>
      <c r="F70" s="8">
        <v>1.54</v>
      </c>
      <c r="G70" s="12">
        <v>1</v>
      </c>
      <c r="H70" s="8">
        <v>1.32</v>
      </c>
      <c r="I70" s="12">
        <v>0</v>
      </c>
    </row>
    <row r="71" spans="2:9" ht="15" customHeight="1" x14ac:dyDescent="0.2">
      <c r="B71" t="s">
        <v>169</v>
      </c>
      <c r="C71" s="12">
        <v>3</v>
      </c>
      <c r="D71" s="8">
        <v>1.45</v>
      </c>
      <c r="E71" s="12">
        <v>2</v>
      </c>
      <c r="F71" s="8">
        <v>1.54</v>
      </c>
      <c r="G71" s="12">
        <v>1</v>
      </c>
      <c r="H71" s="8">
        <v>1.32</v>
      </c>
      <c r="I71" s="12">
        <v>0</v>
      </c>
    </row>
    <row r="72" spans="2:9" ht="15" customHeight="1" x14ac:dyDescent="0.2">
      <c r="B72" t="s">
        <v>123</v>
      </c>
      <c r="C72" s="12">
        <v>3</v>
      </c>
      <c r="D72" s="8">
        <v>1.45</v>
      </c>
      <c r="E72" s="12">
        <v>1</v>
      </c>
      <c r="F72" s="8">
        <v>0.77</v>
      </c>
      <c r="G72" s="12">
        <v>2</v>
      </c>
      <c r="H72" s="8">
        <v>2.63</v>
      </c>
      <c r="I72" s="12">
        <v>0</v>
      </c>
    </row>
    <row r="73" spans="2:9" ht="15" customHeight="1" x14ac:dyDescent="0.2">
      <c r="B73" t="s">
        <v>197</v>
      </c>
      <c r="C73" s="12">
        <v>3</v>
      </c>
      <c r="D73" s="8">
        <v>1.45</v>
      </c>
      <c r="E73" s="12">
        <v>3</v>
      </c>
      <c r="F73" s="8">
        <v>2.31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142</v>
      </c>
      <c r="C74" s="12">
        <v>3</v>
      </c>
      <c r="D74" s="8">
        <v>1.45</v>
      </c>
      <c r="E74" s="12">
        <v>3</v>
      </c>
      <c r="F74" s="8">
        <v>2.31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217</v>
      </c>
      <c r="C75" s="12">
        <v>3</v>
      </c>
      <c r="D75" s="8">
        <v>1.45</v>
      </c>
      <c r="E75" s="12">
        <v>3</v>
      </c>
      <c r="F75" s="8">
        <v>2.31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157</v>
      </c>
      <c r="C76" s="12">
        <v>3</v>
      </c>
      <c r="D76" s="8">
        <v>1.45</v>
      </c>
      <c r="E76" s="12">
        <v>2</v>
      </c>
      <c r="F76" s="8">
        <v>1.54</v>
      </c>
      <c r="G76" s="12">
        <v>1</v>
      </c>
      <c r="H76" s="8">
        <v>1.32</v>
      </c>
      <c r="I76" s="12">
        <v>0</v>
      </c>
    </row>
    <row r="77" spans="2:9" ht="15" customHeight="1" x14ac:dyDescent="0.2">
      <c r="B77" t="s">
        <v>218</v>
      </c>
      <c r="C77" s="12">
        <v>3</v>
      </c>
      <c r="D77" s="8">
        <v>1.45</v>
      </c>
      <c r="E77" s="12">
        <v>0</v>
      </c>
      <c r="F77" s="8">
        <v>0</v>
      </c>
      <c r="G77" s="12">
        <v>3</v>
      </c>
      <c r="H77" s="8">
        <v>3.95</v>
      </c>
      <c r="I77" s="12">
        <v>0</v>
      </c>
    </row>
    <row r="78" spans="2:9" ht="15" customHeight="1" x14ac:dyDescent="0.2">
      <c r="B78" t="s">
        <v>139</v>
      </c>
      <c r="C78" s="12">
        <v>3</v>
      </c>
      <c r="D78" s="8">
        <v>1.45</v>
      </c>
      <c r="E78" s="12">
        <v>3</v>
      </c>
      <c r="F78" s="8">
        <v>2.31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49D2-E1FB-4BFB-BF18-9402D9A64C68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18</v>
      </c>
      <c r="D6" s="8">
        <v>12.77</v>
      </c>
      <c r="E6" s="12">
        <v>13</v>
      </c>
      <c r="F6" s="8">
        <v>12.26</v>
      </c>
      <c r="G6" s="12">
        <v>5</v>
      </c>
      <c r="H6" s="8">
        <v>19.23</v>
      </c>
      <c r="I6" s="12">
        <v>0</v>
      </c>
    </row>
    <row r="7" spans="2:9" ht="15" customHeight="1" x14ac:dyDescent="0.2">
      <c r="B7" t="s">
        <v>43</v>
      </c>
      <c r="C7" s="12">
        <v>10</v>
      </c>
      <c r="D7" s="8">
        <v>7.09</v>
      </c>
      <c r="E7" s="12">
        <v>4</v>
      </c>
      <c r="F7" s="8">
        <v>3.77</v>
      </c>
      <c r="G7" s="12">
        <v>5</v>
      </c>
      <c r="H7" s="8">
        <v>19.23</v>
      </c>
      <c r="I7" s="12">
        <v>1</v>
      </c>
    </row>
    <row r="8" spans="2:9" ht="15" customHeight="1" x14ac:dyDescent="0.2">
      <c r="B8" t="s">
        <v>44</v>
      </c>
      <c r="C8" s="12">
        <v>1</v>
      </c>
      <c r="D8" s="8">
        <v>0.71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4</v>
      </c>
      <c r="D10" s="8">
        <v>2.84</v>
      </c>
      <c r="E10" s="12">
        <v>3</v>
      </c>
      <c r="F10" s="8">
        <v>2.83</v>
      </c>
      <c r="G10" s="12">
        <v>1</v>
      </c>
      <c r="H10" s="8">
        <v>3.85</v>
      </c>
      <c r="I10" s="12">
        <v>0</v>
      </c>
    </row>
    <row r="11" spans="2:9" ht="15" customHeight="1" x14ac:dyDescent="0.2">
      <c r="B11" t="s">
        <v>47</v>
      </c>
      <c r="C11" s="12">
        <v>34</v>
      </c>
      <c r="D11" s="8">
        <v>24.11</v>
      </c>
      <c r="E11" s="12">
        <v>23</v>
      </c>
      <c r="F11" s="8">
        <v>21.7</v>
      </c>
      <c r="G11" s="12">
        <v>11</v>
      </c>
      <c r="H11" s="8">
        <v>42.31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5</v>
      </c>
      <c r="D13" s="8">
        <v>3.55</v>
      </c>
      <c r="E13" s="12">
        <v>4</v>
      </c>
      <c r="F13" s="8">
        <v>3.77</v>
      </c>
      <c r="G13" s="12">
        <v>1</v>
      </c>
      <c r="H13" s="8">
        <v>3.85</v>
      </c>
      <c r="I13" s="12">
        <v>0</v>
      </c>
    </row>
    <row r="14" spans="2:9" ht="15" customHeight="1" x14ac:dyDescent="0.2">
      <c r="B14" t="s">
        <v>50</v>
      </c>
      <c r="C14" s="12">
        <v>2</v>
      </c>
      <c r="D14" s="8">
        <v>1.42</v>
      </c>
      <c r="E14" s="12">
        <v>2</v>
      </c>
      <c r="F14" s="8">
        <v>1.89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17</v>
      </c>
      <c r="D15" s="8">
        <v>12.06</v>
      </c>
      <c r="E15" s="12">
        <v>14</v>
      </c>
      <c r="F15" s="8">
        <v>13.21</v>
      </c>
      <c r="G15" s="12">
        <v>1</v>
      </c>
      <c r="H15" s="8">
        <v>3.85</v>
      </c>
      <c r="I15" s="12">
        <v>0</v>
      </c>
    </row>
    <row r="16" spans="2:9" ht="15" customHeight="1" x14ac:dyDescent="0.2">
      <c r="B16" t="s">
        <v>52</v>
      </c>
      <c r="C16" s="12">
        <v>31</v>
      </c>
      <c r="D16" s="8">
        <v>21.99</v>
      </c>
      <c r="E16" s="12">
        <v>30</v>
      </c>
      <c r="F16" s="8">
        <v>28.3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53</v>
      </c>
      <c r="C17" s="12">
        <v>4</v>
      </c>
      <c r="D17" s="8">
        <v>2.84</v>
      </c>
      <c r="E17" s="12">
        <v>1</v>
      </c>
      <c r="F17" s="8">
        <v>0.94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5</v>
      </c>
      <c r="D18" s="8">
        <v>3.55</v>
      </c>
      <c r="E18" s="12">
        <v>4</v>
      </c>
      <c r="F18" s="8">
        <v>3.77</v>
      </c>
      <c r="G18" s="12">
        <v>1</v>
      </c>
      <c r="H18" s="8">
        <v>3.85</v>
      </c>
      <c r="I18" s="12">
        <v>0</v>
      </c>
    </row>
    <row r="19" spans="2:9" ht="15" customHeight="1" x14ac:dyDescent="0.2">
      <c r="B19" t="s">
        <v>55</v>
      </c>
      <c r="C19" s="12">
        <v>10</v>
      </c>
      <c r="D19" s="8">
        <v>7.09</v>
      </c>
      <c r="E19" s="12">
        <v>8</v>
      </c>
      <c r="F19" s="8">
        <v>7.55</v>
      </c>
      <c r="G19" s="12">
        <v>1</v>
      </c>
      <c r="H19" s="8">
        <v>3.85</v>
      </c>
      <c r="I19" s="12">
        <v>0</v>
      </c>
    </row>
    <row r="20" spans="2:9" ht="15" customHeight="1" x14ac:dyDescent="0.2">
      <c r="B20" s="9" t="s">
        <v>254</v>
      </c>
      <c r="C20" s="12">
        <f>SUM(LTBL_02406[総数／事業所数])</f>
        <v>141</v>
      </c>
      <c r="E20" s="12">
        <f>SUBTOTAL(109,LTBL_02406[個人／事業所数])</f>
        <v>106</v>
      </c>
      <c r="G20" s="12">
        <f>SUBTOTAL(109,LTBL_02406[法人／事業所数])</f>
        <v>26</v>
      </c>
      <c r="I20" s="12">
        <f>SUBTOTAL(109,LTBL_02406[法人以外の団体／事業所数])</f>
        <v>1</v>
      </c>
    </row>
    <row r="21" spans="2:9" ht="15" customHeight="1" x14ac:dyDescent="0.2">
      <c r="E21" s="11">
        <f>LTBL_02406[[#Totals],[個人／事業所数]]/LTBL_02406[[#Totals],[総数／事業所数]]</f>
        <v>0.75177304964539005</v>
      </c>
      <c r="G21" s="11">
        <f>LTBL_02406[[#Totals],[法人／事業所数]]/LTBL_02406[[#Totals],[総数／事業所数]]</f>
        <v>0.18439716312056736</v>
      </c>
      <c r="I21" s="11">
        <f>LTBL_02406[[#Totals],[法人以外の団体／事業所数]]/LTBL_02406[[#Totals],[総数／事業所数]]</f>
        <v>7.0921985815602835E-3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23</v>
      </c>
      <c r="D24" s="8">
        <v>16.309999999999999</v>
      </c>
      <c r="E24" s="12">
        <v>23</v>
      </c>
      <c r="F24" s="8">
        <v>21.7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71</v>
      </c>
      <c r="C25" s="12">
        <v>13</v>
      </c>
      <c r="D25" s="8">
        <v>9.2200000000000006</v>
      </c>
      <c r="E25" s="12">
        <v>12</v>
      </c>
      <c r="F25" s="8">
        <v>11.32</v>
      </c>
      <c r="G25" s="12">
        <v>1</v>
      </c>
      <c r="H25" s="8">
        <v>3.85</v>
      </c>
      <c r="I25" s="12">
        <v>0</v>
      </c>
    </row>
    <row r="26" spans="2:9" ht="15" customHeight="1" x14ac:dyDescent="0.2">
      <c r="B26" t="s">
        <v>73</v>
      </c>
      <c r="C26" s="12">
        <v>12</v>
      </c>
      <c r="D26" s="8">
        <v>8.51</v>
      </c>
      <c r="E26" s="12">
        <v>5</v>
      </c>
      <c r="F26" s="8">
        <v>4.72</v>
      </c>
      <c r="G26" s="12">
        <v>7</v>
      </c>
      <c r="H26" s="8">
        <v>26.92</v>
      </c>
      <c r="I26" s="12">
        <v>0</v>
      </c>
    </row>
    <row r="27" spans="2:9" ht="15" customHeight="1" x14ac:dyDescent="0.2">
      <c r="B27" t="s">
        <v>77</v>
      </c>
      <c r="C27" s="12">
        <v>12</v>
      </c>
      <c r="D27" s="8">
        <v>8.51</v>
      </c>
      <c r="E27" s="12">
        <v>12</v>
      </c>
      <c r="F27" s="8">
        <v>11.32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64</v>
      </c>
      <c r="C28" s="12">
        <v>9</v>
      </c>
      <c r="D28" s="8">
        <v>6.38</v>
      </c>
      <c r="E28" s="12">
        <v>5</v>
      </c>
      <c r="F28" s="8">
        <v>4.72</v>
      </c>
      <c r="G28" s="12">
        <v>4</v>
      </c>
      <c r="H28" s="8">
        <v>15.38</v>
      </c>
      <c r="I28" s="12">
        <v>0</v>
      </c>
    </row>
    <row r="29" spans="2:9" ht="15" customHeight="1" x14ac:dyDescent="0.2">
      <c r="B29" t="s">
        <v>79</v>
      </c>
      <c r="C29" s="12">
        <v>7</v>
      </c>
      <c r="D29" s="8">
        <v>4.96</v>
      </c>
      <c r="E29" s="12">
        <v>7</v>
      </c>
      <c r="F29" s="8">
        <v>6.6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65</v>
      </c>
      <c r="C30" s="12">
        <v>5</v>
      </c>
      <c r="D30" s="8">
        <v>3.55</v>
      </c>
      <c r="E30" s="12">
        <v>4</v>
      </c>
      <c r="F30" s="8">
        <v>3.77</v>
      </c>
      <c r="G30" s="12">
        <v>1</v>
      </c>
      <c r="H30" s="8">
        <v>3.85</v>
      </c>
      <c r="I30" s="12">
        <v>0</v>
      </c>
    </row>
    <row r="31" spans="2:9" ht="15" customHeight="1" x14ac:dyDescent="0.2">
      <c r="B31" t="s">
        <v>74</v>
      </c>
      <c r="C31" s="12">
        <v>5</v>
      </c>
      <c r="D31" s="8">
        <v>3.55</v>
      </c>
      <c r="E31" s="12">
        <v>4</v>
      </c>
      <c r="F31" s="8">
        <v>3.77</v>
      </c>
      <c r="G31" s="12">
        <v>1</v>
      </c>
      <c r="H31" s="8">
        <v>3.85</v>
      </c>
      <c r="I31" s="12">
        <v>0</v>
      </c>
    </row>
    <row r="32" spans="2:9" ht="15" customHeight="1" x14ac:dyDescent="0.2">
      <c r="B32" t="s">
        <v>66</v>
      </c>
      <c r="C32" s="12">
        <v>4</v>
      </c>
      <c r="D32" s="8">
        <v>2.84</v>
      </c>
      <c r="E32" s="12">
        <v>4</v>
      </c>
      <c r="F32" s="8">
        <v>3.77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88</v>
      </c>
      <c r="C33" s="12">
        <v>4</v>
      </c>
      <c r="D33" s="8">
        <v>2.84</v>
      </c>
      <c r="E33" s="12">
        <v>2</v>
      </c>
      <c r="F33" s="8">
        <v>1.89</v>
      </c>
      <c r="G33" s="12">
        <v>1</v>
      </c>
      <c r="H33" s="8">
        <v>3.85</v>
      </c>
      <c r="I33" s="12">
        <v>1</v>
      </c>
    </row>
    <row r="34" spans="2:9" ht="15" customHeight="1" x14ac:dyDescent="0.2">
      <c r="B34" t="s">
        <v>104</v>
      </c>
      <c r="C34" s="12">
        <v>4</v>
      </c>
      <c r="D34" s="8">
        <v>2.84</v>
      </c>
      <c r="E34" s="12">
        <v>3</v>
      </c>
      <c r="F34" s="8">
        <v>2.83</v>
      </c>
      <c r="G34" s="12">
        <v>1</v>
      </c>
      <c r="H34" s="8">
        <v>3.85</v>
      </c>
      <c r="I34" s="12">
        <v>0</v>
      </c>
    </row>
    <row r="35" spans="2:9" ht="15" customHeight="1" x14ac:dyDescent="0.2">
      <c r="B35" t="s">
        <v>86</v>
      </c>
      <c r="C35" s="12">
        <v>4</v>
      </c>
      <c r="D35" s="8">
        <v>2.84</v>
      </c>
      <c r="E35" s="12">
        <v>2</v>
      </c>
      <c r="F35" s="8">
        <v>1.89</v>
      </c>
      <c r="G35" s="12">
        <v>1</v>
      </c>
      <c r="H35" s="8">
        <v>3.85</v>
      </c>
      <c r="I35" s="12">
        <v>0</v>
      </c>
    </row>
    <row r="36" spans="2:9" ht="15" customHeight="1" x14ac:dyDescent="0.2">
      <c r="B36" t="s">
        <v>80</v>
      </c>
      <c r="C36" s="12">
        <v>4</v>
      </c>
      <c r="D36" s="8">
        <v>2.84</v>
      </c>
      <c r="E36" s="12">
        <v>1</v>
      </c>
      <c r="F36" s="8">
        <v>0.94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81</v>
      </c>
      <c r="C37" s="12">
        <v>4</v>
      </c>
      <c r="D37" s="8">
        <v>2.84</v>
      </c>
      <c r="E37" s="12">
        <v>4</v>
      </c>
      <c r="F37" s="8">
        <v>3.77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83</v>
      </c>
      <c r="C38" s="12">
        <v>4</v>
      </c>
      <c r="D38" s="8">
        <v>2.84</v>
      </c>
      <c r="E38" s="12">
        <v>4</v>
      </c>
      <c r="F38" s="8">
        <v>3.77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97</v>
      </c>
      <c r="C39" s="12">
        <v>3</v>
      </c>
      <c r="D39" s="8">
        <v>2.13</v>
      </c>
      <c r="E39" s="12">
        <v>1</v>
      </c>
      <c r="F39" s="8">
        <v>0.94</v>
      </c>
      <c r="G39" s="12">
        <v>2</v>
      </c>
      <c r="H39" s="8">
        <v>7.69</v>
      </c>
      <c r="I39" s="12">
        <v>0</v>
      </c>
    </row>
    <row r="40" spans="2:9" ht="15" customHeight="1" x14ac:dyDescent="0.2">
      <c r="B40" t="s">
        <v>72</v>
      </c>
      <c r="C40" s="12">
        <v>3</v>
      </c>
      <c r="D40" s="8">
        <v>2.13</v>
      </c>
      <c r="E40" s="12">
        <v>3</v>
      </c>
      <c r="F40" s="8">
        <v>2.83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101</v>
      </c>
      <c r="C41" s="12">
        <v>3</v>
      </c>
      <c r="D41" s="8">
        <v>2.13</v>
      </c>
      <c r="E41" s="12">
        <v>2</v>
      </c>
      <c r="F41" s="8">
        <v>1.89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2</v>
      </c>
      <c r="D42" s="8">
        <v>1.42</v>
      </c>
      <c r="E42" s="12">
        <v>1</v>
      </c>
      <c r="F42" s="8">
        <v>0.94</v>
      </c>
      <c r="G42" s="12">
        <v>1</v>
      </c>
      <c r="H42" s="8">
        <v>3.85</v>
      </c>
      <c r="I42" s="12">
        <v>0</v>
      </c>
    </row>
    <row r="43" spans="2:9" ht="15" customHeight="1" x14ac:dyDescent="0.2">
      <c r="B43" t="s">
        <v>92</v>
      </c>
      <c r="C43" s="12">
        <v>2</v>
      </c>
      <c r="D43" s="8">
        <v>1.42</v>
      </c>
      <c r="E43" s="12">
        <v>0</v>
      </c>
      <c r="F43" s="8">
        <v>0</v>
      </c>
      <c r="G43" s="12">
        <v>2</v>
      </c>
      <c r="H43" s="8">
        <v>7.69</v>
      </c>
      <c r="I43" s="12">
        <v>0</v>
      </c>
    </row>
    <row r="44" spans="2:9" ht="15" customHeight="1" x14ac:dyDescent="0.2">
      <c r="B44" t="s">
        <v>96</v>
      </c>
      <c r="C44" s="12">
        <v>2</v>
      </c>
      <c r="D44" s="8">
        <v>1.42</v>
      </c>
      <c r="E44" s="12">
        <v>2</v>
      </c>
      <c r="F44" s="8">
        <v>1.89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137</v>
      </c>
      <c r="C48" s="12">
        <v>13</v>
      </c>
      <c r="D48" s="8">
        <v>9.2200000000000006</v>
      </c>
      <c r="E48" s="12">
        <v>13</v>
      </c>
      <c r="F48" s="8">
        <v>12.26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136</v>
      </c>
      <c r="C49" s="12">
        <v>8</v>
      </c>
      <c r="D49" s="8">
        <v>5.67</v>
      </c>
      <c r="E49" s="12">
        <v>8</v>
      </c>
      <c r="F49" s="8">
        <v>7.55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128</v>
      </c>
      <c r="C50" s="12">
        <v>6</v>
      </c>
      <c r="D50" s="8">
        <v>4.26</v>
      </c>
      <c r="E50" s="12">
        <v>0</v>
      </c>
      <c r="F50" s="8">
        <v>0</v>
      </c>
      <c r="G50" s="12">
        <v>6</v>
      </c>
      <c r="H50" s="8">
        <v>23.08</v>
      </c>
      <c r="I50" s="12">
        <v>0</v>
      </c>
    </row>
    <row r="51" spans="2:9" ht="15" customHeight="1" x14ac:dyDescent="0.2">
      <c r="B51" t="s">
        <v>165</v>
      </c>
      <c r="C51" s="12">
        <v>6</v>
      </c>
      <c r="D51" s="8">
        <v>4.26</v>
      </c>
      <c r="E51" s="12">
        <v>6</v>
      </c>
      <c r="F51" s="8">
        <v>5.66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198</v>
      </c>
      <c r="C52" s="12">
        <v>4</v>
      </c>
      <c r="D52" s="8">
        <v>2.84</v>
      </c>
      <c r="E52" s="12">
        <v>3</v>
      </c>
      <c r="F52" s="8">
        <v>2.83</v>
      </c>
      <c r="G52" s="12">
        <v>1</v>
      </c>
      <c r="H52" s="8">
        <v>3.85</v>
      </c>
      <c r="I52" s="12">
        <v>0</v>
      </c>
    </row>
    <row r="53" spans="2:9" ht="15" customHeight="1" x14ac:dyDescent="0.2">
      <c r="B53" t="s">
        <v>163</v>
      </c>
      <c r="C53" s="12">
        <v>4</v>
      </c>
      <c r="D53" s="8">
        <v>2.84</v>
      </c>
      <c r="E53" s="12">
        <v>4</v>
      </c>
      <c r="F53" s="8">
        <v>3.77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156</v>
      </c>
      <c r="C54" s="12">
        <v>4</v>
      </c>
      <c r="D54" s="8">
        <v>2.84</v>
      </c>
      <c r="E54" s="12">
        <v>4</v>
      </c>
      <c r="F54" s="8">
        <v>3.77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130</v>
      </c>
      <c r="C55" s="12">
        <v>4</v>
      </c>
      <c r="D55" s="8">
        <v>2.84</v>
      </c>
      <c r="E55" s="12">
        <v>4</v>
      </c>
      <c r="F55" s="8">
        <v>3.77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134</v>
      </c>
      <c r="C56" s="12">
        <v>4</v>
      </c>
      <c r="D56" s="8">
        <v>2.84</v>
      </c>
      <c r="E56" s="12">
        <v>4</v>
      </c>
      <c r="F56" s="8">
        <v>3.77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140</v>
      </c>
      <c r="C57" s="12">
        <v>4</v>
      </c>
      <c r="D57" s="8">
        <v>2.84</v>
      </c>
      <c r="E57" s="12">
        <v>4</v>
      </c>
      <c r="F57" s="8">
        <v>3.77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155</v>
      </c>
      <c r="C58" s="12">
        <v>3</v>
      </c>
      <c r="D58" s="8">
        <v>2.13</v>
      </c>
      <c r="E58" s="12">
        <v>3</v>
      </c>
      <c r="F58" s="8">
        <v>2.83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149</v>
      </c>
      <c r="C59" s="12">
        <v>3</v>
      </c>
      <c r="D59" s="8">
        <v>2.13</v>
      </c>
      <c r="E59" s="12">
        <v>3</v>
      </c>
      <c r="F59" s="8">
        <v>2.83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160</v>
      </c>
      <c r="C60" s="12">
        <v>3</v>
      </c>
      <c r="D60" s="8">
        <v>2.13</v>
      </c>
      <c r="E60" s="12">
        <v>1</v>
      </c>
      <c r="F60" s="8">
        <v>0.94</v>
      </c>
      <c r="G60" s="12">
        <v>2</v>
      </c>
      <c r="H60" s="8">
        <v>7.69</v>
      </c>
      <c r="I60" s="12">
        <v>0</v>
      </c>
    </row>
    <row r="61" spans="2:9" ht="15" customHeight="1" x14ac:dyDescent="0.2">
      <c r="B61" t="s">
        <v>125</v>
      </c>
      <c r="C61" s="12">
        <v>3</v>
      </c>
      <c r="D61" s="8">
        <v>2.13</v>
      </c>
      <c r="E61" s="12">
        <v>3</v>
      </c>
      <c r="F61" s="8">
        <v>2.83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219</v>
      </c>
      <c r="C62" s="12">
        <v>3</v>
      </c>
      <c r="D62" s="8">
        <v>2.13</v>
      </c>
      <c r="E62" s="12">
        <v>2</v>
      </c>
      <c r="F62" s="8">
        <v>1.89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203</v>
      </c>
      <c r="C63" s="12">
        <v>3</v>
      </c>
      <c r="D63" s="8">
        <v>2.13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3</v>
      </c>
      <c r="D64" s="8">
        <v>2.13</v>
      </c>
      <c r="E64" s="12">
        <v>3</v>
      </c>
      <c r="F64" s="8">
        <v>2.83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193</v>
      </c>
      <c r="C65" s="12">
        <v>3</v>
      </c>
      <c r="D65" s="8">
        <v>2.13</v>
      </c>
      <c r="E65" s="12">
        <v>2</v>
      </c>
      <c r="F65" s="8">
        <v>1.89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121</v>
      </c>
      <c r="C66" s="12">
        <v>2</v>
      </c>
      <c r="D66" s="8">
        <v>1.42</v>
      </c>
      <c r="E66" s="12">
        <v>0</v>
      </c>
      <c r="F66" s="8">
        <v>0</v>
      </c>
      <c r="G66" s="12">
        <v>2</v>
      </c>
      <c r="H66" s="8">
        <v>7.69</v>
      </c>
      <c r="I66" s="12">
        <v>0</v>
      </c>
    </row>
    <row r="67" spans="2:9" ht="15" customHeight="1" x14ac:dyDescent="0.2">
      <c r="B67" t="s">
        <v>122</v>
      </c>
      <c r="C67" s="12">
        <v>2</v>
      </c>
      <c r="D67" s="8">
        <v>1.42</v>
      </c>
      <c r="E67" s="12">
        <v>2</v>
      </c>
      <c r="F67" s="8">
        <v>1.89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123</v>
      </c>
      <c r="C68" s="12">
        <v>2</v>
      </c>
      <c r="D68" s="8">
        <v>1.42</v>
      </c>
      <c r="E68" s="12">
        <v>2</v>
      </c>
      <c r="F68" s="8">
        <v>1.89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170</v>
      </c>
      <c r="C69" s="12">
        <v>2</v>
      </c>
      <c r="D69" s="8">
        <v>1.42</v>
      </c>
      <c r="E69" s="12">
        <v>1</v>
      </c>
      <c r="F69" s="8">
        <v>0.94</v>
      </c>
      <c r="G69" s="12">
        <v>1</v>
      </c>
      <c r="H69" s="8">
        <v>3.85</v>
      </c>
      <c r="I69" s="12">
        <v>0</v>
      </c>
    </row>
    <row r="70" spans="2:9" ht="15" customHeight="1" x14ac:dyDescent="0.2">
      <c r="B70" t="s">
        <v>177</v>
      </c>
      <c r="C70" s="12">
        <v>2</v>
      </c>
      <c r="D70" s="8">
        <v>1.42</v>
      </c>
      <c r="E70" s="12">
        <v>1</v>
      </c>
      <c r="F70" s="8">
        <v>0.94</v>
      </c>
      <c r="G70" s="12">
        <v>1</v>
      </c>
      <c r="H70" s="8">
        <v>3.85</v>
      </c>
      <c r="I70" s="12">
        <v>0</v>
      </c>
    </row>
    <row r="71" spans="2:9" ht="15" customHeight="1" x14ac:dyDescent="0.2">
      <c r="B71" t="s">
        <v>154</v>
      </c>
      <c r="C71" s="12">
        <v>2</v>
      </c>
      <c r="D71" s="8">
        <v>1.42</v>
      </c>
      <c r="E71" s="12">
        <v>2</v>
      </c>
      <c r="F71" s="8">
        <v>1.89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184</v>
      </c>
      <c r="C72" s="12">
        <v>2</v>
      </c>
      <c r="D72" s="8">
        <v>1.42</v>
      </c>
      <c r="E72" s="12">
        <v>2</v>
      </c>
      <c r="F72" s="8">
        <v>1.89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218</v>
      </c>
      <c r="C73" s="12">
        <v>2</v>
      </c>
      <c r="D73" s="8">
        <v>1.42</v>
      </c>
      <c r="E73" s="12">
        <v>0</v>
      </c>
      <c r="F73" s="8">
        <v>0</v>
      </c>
      <c r="G73" s="12">
        <v>2</v>
      </c>
      <c r="H73" s="8">
        <v>7.69</v>
      </c>
      <c r="I73" s="12">
        <v>0</v>
      </c>
    </row>
    <row r="74" spans="2:9" ht="15" customHeight="1" x14ac:dyDescent="0.2">
      <c r="B74" t="s">
        <v>131</v>
      </c>
      <c r="C74" s="12">
        <v>2</v>
      </c>
      <c r="D74" s="8">
        <v>1.42</v>
      </c>
      <c r="E74" s="12">
        <v>2</v>
      </c>
      <c r="F74" s="8">
        <v>1.89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132</v>
      </c>
      <c r="C75" s="12">
        <v>2</v>
      </c>
      <c r="D75" s="8">
        <v>1.42</v>
      </c>
      <c r="E75" s="12">
        <v>2</v>
      </c>
      <c r="F75" s="8">
        <v>1.89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133</v>
      </c>
      <c r="C76" s="12">
        <v>2</v>
      </c>
      <c r="D76" s="8">
        <v>1.42</v>
      </c>
      <c r="E76" s="12">
        <v>2</v>
      </c>
      <c r="F76" s="8">
        <v>1.89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220</v>
      </c>
      <c r="C77" s="12">
        <v>2</v>
      </c>
      <c r="D77" s="8">
        <v>1.42</v>
      </c>
      <c r="E77" s="12">
        <v>2</v>
      </c>
      <c r="F77" s="8">
        <v>1.89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5A34-7941-4F05-9C2E-6D53805D7E2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64</v>
      </c>
      <c r="D6" s="8">
        <v>15.84</v>
      </c>
      <c r="E6" s="12">
        <v>21</v>
      </c>
      <c r="F6" s="8">
        <v>8.3699999999999992</v>
      </c>
      <c r="G6" s="12">
        <v>43</v>
      </c>
      <c r="H6" s="8">
        <v>31.39</v>
      </c>
      <c r="I6" s="12">
        <v>0</v>
      </c>
    </row>
    <row r="7" spans="2:9" ht="15" customHeight="1" x14ac:dyDescent="0.2">
      <c r="B7" t="s">
        <v>43</v>
      </c>
      <c r="C7" s="12">
        <v>20</v>
      </c>
      <c r="D7" s="8">
        <v>4.95</v>
      </c>
      <c r="E7" s="12">
        <v>11</v>
      </c>
      <c r="F7" s="8">
        <v>4.38</v>
      </c>
      <c r="G7" s="12">
        <v>9</v>
      </c>
      <c r="H7" s="8">
        <v>6.57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6</v>
      </c>
      <c r="D10" s="8">
        <v>1.49</v>
      </c>
      <c r="E10" s="12">
        <v>0</v>
      </c>
      <c r="F10" s="8">
        <v>0</v>
      </c>
      <c r="G10" s="12">
        <v>6</v>
      </c>
      <c r="H10" s="8">
        <v>4.38</v>
      </c>
      <c r="I10" s="12">
        <v>0</v>
      </c>
    </row>
    <row r="11" spans="2:9" ht="15" customHeight="1" x14ac:dyDescent="0.2">
      <c r="B11" t="s">
        <v>47</v>
      </c>
      <c r="C11" s="12">
        <v>104</v>
      </c>
      <c r="D11" s="8">
        <v>25.74</v>
      </c>
      <c r="E11" s="12">
        <v>60</v>
      </c>
      <c r="F11" s="8">
        <v>23.9</v>
      </c>
      <c r="G11" s="12">
        <v>44</v>
      </c>
      <c r="H11" s="8">
        <v>32.119999999999997</v>
      </c>
      <c r="I11" s="12">
        <v>0</v>
      </c>
    </row>
    <row r="12" spans="2:9" ht="15" customHeight="1" x14ac:dyDescent="0.2">
      <c r="B12" t="s">
        <v>48</v>
      </c>
      <c r="C12" s="12">
        <v>1</v>
      </c>
      <c r="D12" s="8">
        <v>0.25</v>
      </c>
      <c r="E12" s="12">
        <v>0</v>
      </c>
      <c r="F12" s="8">
        <v>0</v>
      </c>
      <c r="G12" s="12">
        <v>1</v>
      </c>
      <c r="H12" s="8">
        <v>0.73</v>
      </c>
      <c r="I12" s="12">
        <v>0</v>
      </c>
    </row>
    <row r="13" spans="2:9" ht="15" customHeight="1" x14ac:dyDescent="0.2">
      <c r="B13" t="s">
        <v>49</v>
      </c>
      <c r="C13" s="12">
        <v>19</v>
      </c>
      <c r="D13" s="8">
        <v>4.7</v>
      </c>
      <c r="E13" s="12">
        <v>12</v>
      </c>
      <c r="F13" s="8">
        <v>4.78</v>
      </c>
      <c r="G13" s="12">
        <v>7</v>
      </c>
      <c r="H13" s="8">
        <v>5.1100000000000003</v>
      </c>
      <c r="I13" s="12">
        <v>0</v>
      </c>
    </row>
    <row r="14" spans="2:9" ht="15" customHeight="1" x14ac:dyDescent="0.2">
      <c r="B14" t="s">
        <v>50</v>
      </c>
      <c r="C14" s="12">
        <v>12</v>
      </c>
      <c r="D14" s="8">
        <v>2.97</v>
      </c>
      <c r="E14" s="12">
        <v>8</v>
      </c>
      <c r="F14" s="8">
        <v>3.19</v>
      </c>
      <c r="G14" s="12">
        <v>4</v>
      </c>
      <c r="H14" s="8">
        <v>2.92</v>
      </c>
      <c r="I14" s="12">
        <v>0</v>
      </c>
    </row>
    <row r="15" spans="2:9" ht="15" customHeight="1" x14ac:dyDescent="0.2">
      <c r="B15" t="s">
        <v>51</v>
      </c>
      <c r="C15" s="12">
        <v>55</v>
      </c>
      <c r="D15" s="8">
        <v>13.61</v>
      </c>
      <c r="E15" s="12">
        <v>48</v>
      </c>
      <c r="F15" s="8">
        <v>19.12</v>
      </c>
      <c r="G15" s="12">
        <v>7</v>
      </c>
      <c r="H15" s="8">
        <v>5.1100000000000003</v>
      </c>
      <c r="I15" s="12">
        <v>0</v>
      </c>
    </row>
    <row r="16" spans="2:9" ht="15" customHeight="1" x14ac:dyDescent="0.2">
      <c r="B16" t="s">
        <v>52</v>
      </c>
      <c r="C16" s="12">
        <v>63</v>
      </c>
      <c r="D16" s="8">
        <v>15.59</v>
      </c>
      <c r="E16" s="12">
        <v>60</v>
      </c>
      <c r="F16" s="8">
        <v>23.9</v>
      </c>
      <c r="G16" s="12">
        <v>1</v>
      </c>
      <c r="H16" s="8">
        <v>0.73</v>
      </c>
      <c r="I16" s="12">
        <v>1</v>
      </c>
    </row>
    <row r="17" spans="2:9" ht="15" customHeight="1" x14ac:dyDescent="0.2">
      <c r="B17" t="s">
        <v>53</v>
      </c>
      <c r="C17" s="12">
        <v>24</v>
      </c>
      <c r="D17" s="8">
        <v>5.94</v>
      </c>
      <c r="E17" s="12">
        <v>11</v>
      </c>
      <c r="F17" s="8">
        <v>4.38</v>
      </c>
      <c r="G17" s="12">
        <v>1</v>
      </c>
      <c r="H17" s="8">
        <v>0.73</v>
      </c>
      <c r="I17" s="12">
        <v>0</v>
      </c>
    </row>
    <row r="18" spans="2:9" ht="15" customHeight="1" x14ac:dyDescent="0.2">
      <c r="B18" t="s">
        <v>54</v>
      </c>
      <c r="C18" s="12">
        <v>21</v>
      </c>
      <c r="D18" s="8">
        <v>5.2</v>
      </c>
      <c r="E18" s="12">
        <v>10</v>
      </c>
      <c r="F18" s="8">
        <v>3.98</v>
      </c>
      <c r="G18" s="12">
        <v>11</v>
      </c>
      <c r="H18" s="8">
        <v>8.0299999999999994</v>
      </c>
      <c r="I18" s="12">
        <v>0</v>
      </c>
    </row>
    <row r="19" spans="2:9" ht="15" customHeight="1" x14ac:dyDescent="0.2">
      <c r="B19" t="s">
        <v>55</v>
      </c>
      <c r="C19" s="12">
        <v>15</v>
      </c>
      <c r="D19" s="8">
        <v>3.71</v>
      </c>
      <c r="E19" s="12">
        <v>10</v>
      </c>
      <c r="F19" s="8">
        <v>3.98</v>
      </c>
      <c r="G19" s="12">
        <v>3</v>
      </c>
      <c r="H19" s="8">
        <v>2.19</v>
      </c>
      <c r="I19" s="12">
        <v>0</v>
      </c>
    </row>
    <row r="20" spans="2:9" ht="15" customHeight="1" x14ac:dyDescent="0.2">
      <c r="B20" s="9" t="s">
        <v>254</v>
      </c>
      <c r="C20" s="12">
        <f>SUM(LTBL_02408[総数／事業所数])</f>
        <v>404</v>
      </c>
      <c r="E20" s="12">
        <f>SUBTOTAL(109,LTBL_02408[個人／事業所数])</f>
        <v>251</v>
      </c>
      <c r="G20" s="12">
        <f>SUBTOTAL(109,LTBL_02408[法人／事業所数])</f>
        <v>137</v>
      </c>
      <c r="I20" s="12">
        <f>SUBTOTAL(109,LTBL_02408[法人以外の団体／事業所数])</f>
        <v>1</v>
      </c>
    </row>
    <row r="21" spans="2:9" ht="15" customHeight="1" x14ac:dyDescent="0.2">
      <c r="E21" s="11">
        <f>LTBL_02408[[#Totals],[個人／事業所数]]/LTBL_02408[[#Totals],[総数／事業所数]]</f>
        <v>0.62128712871287128</v>
      </c>
      <c r="G21" s="11">
        <f>LTBL_02408[[#Totals],[法人／事業所数]]/LTBL_02408[[#Totals],[総数／事業所数]]</f>
        <v>0.33910891089108913</v>
      </c>
      <c r="I21" s="11">
        <f>LTBL_02408[[#Totals],[法人以外の団体／事業所数]]/LTBL_02408[[#Totals],[総数／事業所数]]</f>
        <v>2.4752475247524753E-3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54</v>
      </c>
      <c r="D24" s="8">
        <v>13.37</v>
      </c>
      <c r="E24" s="12">
        <v>53</v>
      </c>
      <c r="F24" s="8">
        <v>21.12</v>
      </c>
      <c r="G24" s="12">
        <v>1</v>
      </c>
      <c r="H24" s="8">
        <v>0.73</v>
      </c>
      <c r="I24" s="12">
        <v>0</v>
      </c>
    </row>
    <row r="25" spans="2:9" ht="15" customHeight="1" x14ac:dyDescent="0.2">
      <c r="B25" t="s">
        <v>77</v>
      </c>
      <c r="C25" s="12">
        <v>53</v>
      </c>
      <c r="D25" s="8">
        <v>13.12</v>
      </c>
      <c r="E25" s="12">
        <v>48</v>
      </c>
      <c r="F25" s="8">
        <v>19.12</v>
      </c>
      <c r="G25" s="12">
        <v>5</v>
      </c>
      <c r="H25" s="8">
        <v>3.65</v>
      </c>
      <c r="I25" s="12">
        <v>0</v>
      </c>
    </row>
    <row r="26" spans="2:9" ht="15" customHeight="1" x14ac:dyDescent="0.2">
      <c r="B26" t="s">
        <v>64</v>
      </c>
      <c r="C26" s="12">
        <v>42</v>
      </c>
      <c r="D26" s="8">
        <v>10.4</v>
      </c>
      <c r="E26" s="12">
        <v>9</v>
      </c>
      <c r="F26" s="8">
        <v>3.59</v>
      </c>
      <c r="G26" s="12">
        <v>33</v>
      </c>
      <c r="H26" s="8">
        <v>24.09</v>
      </c>
      <c r="I26" s="12">
        <v>0</v>
      </c>
    </row>
    <row r="27" spans="2:9" ht="15" customHeight="1" x14ac:dyDescent="0.2">
      <c r="B27" t="s">
        <v>73</v>
      </c>
      <c r="C27" s="12">
        <v>37</v>
      </c>
      <c r="D27" s="8">
        <v>9.16</v>
      </c>
      <c r="E27" s="12">
        <v>22</v>
      </c>
      <c r="F27" s="8">
        <v>8.76</v>
      </c>
      <c r="G27" s="12">
        <v>15</v>
      </c>
      <c r="H27" s="8">
        <v>10.95</v>
      </c>
      <c r="I27" s="12">
        <v>0</v>
      </c>
    </row>
    <row r="28" spans="2:9" ht="15" customHeight="1" x14ac:dyDescent="0.2">
      <c r="B28" t="s">
        <v>80</v>
      </c>
      <c r="C28" s="12">
        <v>24</v>
      </c>
      <c r="D28" s="8">
        <v>5.94</v>
      </c>
      <c r="E28" s="12">
        <v>11</v>
      </c>
      <c r="F28" s="8">
        <v>4.38</v>
      </c>
      <c r="G28" s="12">
        <v>1</v>
      </c>
      <c r="H28" s="8">
        <v>0.73</v>
      </c>
      <c r="I28" s="12">
        <v>0</v>
      </c>
    </row>
    <row r="29" spans="2:9" ht="15" customHeight="1" x14ac:dyDescent="0.2">
      <c r="B29" t="s">
        <v>71</v>
      </c>
      <c r="C29" s="12">
        <v>22</v>
      </c>
      <c r="D29" s="8">
        <v>5.45</v>
      </c>
      <c r="E29" s="12">
        <v>17</v>
      </c>
      <c r="F29" s="8">
        <v>6.77</v>
      </c>
      <c r="G29" s="12">
        <v>5</v>
      </c>
      <c r="H29" s="8">
        <v>3.65</v>
      </c>
      <c r="I29" s="12">
        <v>0</v>
      </c>
    </row>
    <row r="30" spans="2:9" ht="15" customHeight="1" x14ac:dyDescent="0.2">
      <c r="B30" t="s">
        <v>74</v>
      </c>
      <c r="C30" s="12">
        <v>17</v>
      </c>
      <c r="D30" s="8">
        <v>4.21</v>
      </c>
      <c r="E30" s="12">
        <v>12</v>
      </c>
      <c r="F30" s="8">
        <v>4.78</v>
      </c>
      <c r="G30" s="12">
        <v>5</v>
      </c>
      <c r="H30" s="8">
        <v>3.65</v>
      </c>
      <c r="I30" s="12">
        <v>0</v>
      </c>
    </row>
    <row r="31" spans="2:9" ht="15" customHeight="1" x14ac:dyDescent="0.2">
      <c r="B31" t="s">
        <v>65</v>
      </c>
      <c r="C31" s="12">
        <v>15</v>
      </c>
      <c r="D31" s="8">
        <v>3.71</v>
      </c>
      <c r="E31" s="12">
        <v>10</v>
      </c>
      <c r="F31" s="8">
        <v>3.98</v>
      </c>
      <c r="G31" s="12">
        <v>5</v>
      </c>
      <c r="H31" s="8">
        <v>3.65</v>
      </c>
      <c r="I31" s="12">
        <v>0</v>
      </c>
    </row>
    <row r="32" spans="2:9" ht="15" customHeight="1" x14ac:dyDescent="0.2">
      <c r="B32" t="s">
        <v>72</v>
      </c>
      <c r="C32" s="12">
        <v>14</v>
      </c>
      <c r="D32" s="8">
        <v>3.47</v>
      </c>
      <c r="E32" s="12">
        <v>9</v>
      </c>
      <c r="F32" s="8">
        <v>3.59</v>
      </c>
      <c r="G32" s="12">
        <v>5</v>
      </c>
      <c r="H32" s="8">
        <v>3.65</v>
      </c>
      <c r="I32" s="12">
        <v>0</v>
      </c>
    </row>
    <row r="33" spans="2:9" ht="15" customHeight="1" x14ac:dyDescent="0.2">
      <c r="B33" t="s">
        <v>81</v>
      </c>
      <c r="C33" s="12">
        <v>13</v>
      </c>
      <c r="D33" s="8">
        <v>3.22</v>
      </c>
      <c r="E33" s="12">
        <v>10</v>
      </c>
      <c r="F33" s="8">
        <v>3.98</v>
      </c>
      <c r="G33" s="12">
        <v>3</v>
      </c>
      <c r="H33" s="8">
        <v>2.19</v>
      </c>
      <c r="I33" s="12">
        <v>0</v>
      </c>
    </row>
    <row r="34" spans="2:9" ht="15" customHeight="1" x14ac:dyDescent="0.2">
      <c r="B34" t="s">
        <v>70</v>
      </c>
      <c r="C34" s="12">
        <v>11</v>
      </c>
      <c r="D34" s="8">
        <v>2.72</v>
      </c>
      <c r="E34" s="12">
        <v>7</v>
      </c>
      <c r="F34" s="8">
        <v>2.79</v>
      </c>
      <c r="G34" s="12">
        <v>4</v>
      </c>
      <c r="H34" s="8">
        <v>2.92</v>
      </c>
      <c r="I34" s="12">
        <v>0</v>
      </c>
    </row>
    <row r="35" spans="2:9" ht="15" customHeight="1" x14ac:dyDescent="0.2">
      <c r="B35" t="s">
        <v>67</v>
      </c>
      <c r="C35" s="12">
        <v>9</v>
      </c>
      <c r="D35" s="8">
        <v>2.23</v>
      </c>
      <c r="E35" s="12">
        <v>3</v>
      </c>
      <c r="F35" s="8">
        <v>1.2</v>
      </c>
      <c r="G35" s="12">
        <v>6</v>
      </c>
      <c r="H35" s="8">
        <v>4.38</v>
      </c>
      <c r="I35" s="12">
        <v>0</v>
      </c>
    </row>
    <row r="36" spans="2:9" ht="15" customHeight="1" x14ac:dyDescent="0.2">
      <c r="B36" t="s">
        <v>83</v>
      </c>
      <c r="C36" s="12">
        <v>9</v>
      </c>
      <c r="D36" s="8">
        <v>2.23</v>
      </c>
      <c r="E36" s="12">
        <v>7</v>
      </c>
      <c r="F36" s="8">
        <v>2.79</v>
      </c>
      <c r="G36" s="12">
        <v>2</v>
      </c>
      <c r="H36" s="8">
        <v>1.46</v>
      </c>
      <c r="I36" s="12">
        <v>0</v>
      </c>
    </row>
    <row r="37" spans="2:9" ht="15" customHeight="1" x14ac:dyDescent="0.2">
      <c r="B37" t="s">
        <v>79</v>
      </c>
      <c r="C37" s="12">
        <v>8</v>
      </c>
      <c r="D37" s="8">
        <v>1.98</v>
      </c>
      <c r="E37" s="12">
        <v>7</v>
      </c>
      <c r="F37" s="8">
        <v>2.79</v>
      </c>
      <c r="G37" s="12">
        <v>0</v>
      </c>
      <c r="H37" s="8">
        <v>0</v>
      </c>
      <c r="I37" s="12">
        <v>1</v>
      </c>
    </row>
    <row r="38" spans="2:9" ht="15" customHeight="1" x14ac:dyDescent="0.2">
      <c r="B38" t="s">
        <v>82</v>
      </c>
      <c r="C38" s="12">
        <v>8</v>
      </c>
      <c r="D38" s="8">
        <v>1.98</v>
      </c>
      <c r="E38" s="12">
        <v>0</v>
      </c>
      <c r="F38" s="8">
        <v>0</v>
      </c>
      <c r="G38" s="12">
        <v>8</v>
      </c>
      <c r="H38" s="8">
        <v>5.84</v>
      </c>
      <c r="I38" s="12">
        <v>0</v>
      </c>
    </row>
    <row r="39" spans="2:9" ht="15" customHeight="1" x14ac:dyDescent="0.2">
      <c r="B39" t="s">
        <v>66</v>
      </c>
      <c r="C39" s="12">
        <v>7</v>
      </c>
      <c r="D39" s="8">
        <v>1.73</v>
      </c>
      <c r="E39" s="12">
        <v>2</v>
      </c>
      <c r="F39" s="8">
        <v>0.8</v>
      </c>
      <c r="G39" s="12">
        <v>5</v>
      </c>
      <c r="H39" s="8">
        <v>3.65</v>
      </c>
      <c r="I39" s="12">
        <v>0</v>
      </c>
    </row>
    <row r="40" spans="2:9" ht="15" customHeight="1" x14ac:dyDescent="0.2">
      <c r="B40" t="s">
        <v>76</v>
      </c>
      <c r="C40" s="12">
        <v>7</v>
      </c>
      <c r="D40" s="8">
        <v>1.73</v>
      </c>
      <c r="E40" s="12">
        <v>3</v>
      </c>
      <c r="F40" s="8">
        <v>1.2</v>
      </c>
      <c r="G40" s="12">
        <v>4</v>
      </c>
      <c r="H40" s="8">
        <v>2.92</v>
      </c>
      <c r="I40" s="12">
        <v>0</v>
      </c>
    </row>
    <row r="41" spans="2:9" ht="15" customHeight="1" x14ac:dyDescent="0.2">
      <c r="B41" t="s">
        <v>92</v>
      </c>
      <c r="C41" s="12">
        <v>5</v>
      </c>
      <c r="D41" s="8">
        <v>1.24</v>
      </c>
      <c r="E41" s="12">
        <v>1</v>
      </c>
      <c r="F41" s="8">
        <v>0.4</v>
      </c>
      <c r="G41" s="12">
        <v>4</v>
      </c>
      <c r="H41" s="8">
        <v>2.92</v>
      </c>
      <c r="I41" s="12">
        <v>0</v>
      </c>
    </row>
    <row r="42" spans="2:9" ht="15" customHeight="1" x14ac:dyDescent="0.2">
      <c r="B42" t="s">
        <v>75</v>
      </c>
      <c r="C42" s="12">
        <v>5</v>
      </c>
      <c r="D42" s="8">
        <v>1.24</v>
      </c>
      <c r="E42" s="12">
        <v>5</v>
      </c>
      <c r="F42" s="8">
        <v>1.99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88</v>
      </c>
      <c r="C43" s="12">
        <v>3</v>
      </c>
      <c r="D43" s="8">
        <v>0.74</v>
      </c>
      <c r="E43" s="12">
        <v>0</v>
      </c>
      <c r="F43" s="8">
        <v>0</v>
      </c>
      <c r="G43" s="12">
        <v>3</v>
      </c>
      <c r="H43" s="8">
        <v>2.19</v>
      </c>
      <c r="I43" s="12">
        <v>0</v>
      </c>
    </row>
    <row r="44" spans="2:9" ht="15" customHeight="1" x14ac:dyDescent="0.2">
      <c r="B44" t="s">
        <v>115</v>
      </c>
      <c r="C44" s="12">
        <v>3</v>
      </c>
      <c r="D44" s="8">
        <v>0.74</v>
      </c>
      <c r="E44" s="12">
        <v>2</v>
      </c>
      <c r="F44" s="8">
        <v>0.8</v>
      </c>
      <c r="G44" s="12">
        <v>1</v>
      </c>
      <c r="H44" s="8">
        <v>0.73</v>
      </c>
      <c r="I44" s="12">
        <v>0</v>
      </c>
    </row>
    <row r="45" spans="2:9" ht="15" customHeight="1" x14ac:dyDescent="0.2">
      <c r="B45" t="s">
        <v>104</v>
      </c>
      <c r="C45" s="12">
        <v>3</v>
      </c>
      <c r="D45" s="8">
        <v>0.74</v>
      </c>
      <c r="E45" s="12">
        <v>0</v>
      </c>
      <c r="F45" s="8">
        <v>0</v>
      </c>
      <c r="G45" s="12">
        <v>3</v>
      </c>
      <c r="H45" s="8">
        <v>2.19</v>
      </c>
      <c r="I45" s="12">
        <v>0</v>
      </c>
    </row>
    <row r="46" spans="2:9" ht="15" customHeight="1" x14ac:dyDescent="0.2">
      <c r="B46" t="s">
        <v>84</v>
      </c>
      <c r="C46" s="12">
        <v>3</v>
      </c>
      <c r="D46" s="8">
        <v>0.74</v>
      </c>
      <c r="E46" s="12">
        <v>1</v>
      </c>
      <c r="F46" s="8">
        <v>0.4</v>
      </c>
      <c r="G46" s="12">
        <v>2</v>
      </c>
      <c r="H46" s="8">
        <v>1.46</v>
      </c>
      <c r="I46" s="12">
        <v>0</v>
      </c>
    </row>
    <row r="47" spans="2:9" ht="15" customHeight="1" x14ac:dyDescent="0.2">
      <c r="B47" t="s">
        <v>96</v>
      </c>
      <c r="C47" s="12">
        <v>3</v>
      </c>
      <c r="D47" s="8">
        <v>0.74</v>
      </c>
      <c r="E47" s="12">
        <v>3</v>
      </c>
      <c r="F47" s="8">
        <v>1.2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256</v>
      </c>
      <c r="C50" s="10" t="s">
        <v>57</v>
      </c>
      <c r="D50" s="10" t="s">
        <v>58</v>
      </c>
      <c r="E50" s="10" t="s">
        <v>59</v>
      </c>
      <c r="F50" s="10" t="s">
        <v>60</v>
      </c>
      <c r="G50" s="10" t="s">
        <v>61</v>
      </c>
      <c r="H50" s="10" t="s">
        <v>62</v>
      </c>
      <c r="I50" s="10" t="s">
        <v>63</v>
      </c>
    </row>
    <row r="51" spans="2:9" ht="15" customHeight="1" x14ac:dyDescent="0.2">
      <c r="B51" t="s">
        <v>137</v>
      </c>
      <c r="C51" s="12">
        <v>24</v>
      </c>
      <c r="D51" s="8">
        <v>5.94</v>
      </c>
      <c r="E51" s="12">
        <v>23</v>
      </c>
      <c r="F51" s="8">
        <v>9.16</v>
      </c>
      <c r="G51" s="12">
        <v>1</v>
      </c>
      <c r="H51" s="8">
        <v>0.73</v>
      </c>
      <c r="I51" s="12">
        <v>0</v>
      </c>
    </row>
    <row r="52" spans="2:9" ht="15" customHeight="1" x14ac:dyDescent="0.2">
      <c r="B52" t="s">
        <v>134</v>
      </c>
      <c r="C52" s="12">
        <v>23</v>
      </c>
      <c r="D52" s="8">
        <v>5.69</v>
      </c>
      <c r="E52" s="12">
        <v>23</v>
      </c>
      <c r="F52" s="8">
        <v>9.16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136</v>
      </c>
      <c r="C53" s="12">
        <v>21</v>
      </c>
      <c r="D53" s="8">
        <v>5.2</v>
      </c>
      <c r="E53" s="12">
        <v>21</v>
      </c>
      <c r="F53" s="8">
        <v>8.3699999999999992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121</v>
      </c>
      <c r="C54" s="12">
        <v>15</v>
      </c>
      <c r="D54" s="8">
        <v>3.71</v>
      </c>
      <c r="E54" s="12">
        <v>2</v>
      </c>
      <c r="F54" s="8">
        <v>0.8</v>
      </c>
      <c r="G54" s="12">
        <v>13</v>
      </c>
      <c r="H54" s="8">
        <v>9.49</v>
      </c>
      <c r="I54" s="12">
        <v>0</v>
      </c>
    </row>
    <row r="55" spans="2:9" ht="15" customHeight="1" x14ac:dyDescent="0.2">
      <c r="B55" t="s">
        <v>130</v>
      </c>
      <c r="C55" s="12">
        <v>15</v>
      </c>
      <c r="D55" s="8">
        <v>3.71</v>
      </c>
      <c r="E55" s="12">
        <v>11</v>
      </c>
      <c r="F55" s="8">
        <v>4.38</v>
      </c>
      <c r="G55" s="12">
        <v>4</v>
      </c>
      <c r="H55" s="8">
        <v>2.92</v>
      </c>
      <c r="I55" s="12">
        <v>0</v>
      </c>
    </row>
    <row r="56" spans="2:9" ht="15" customHeight="1" x14ac:dyDescent="0.2">
      <c r="B56" t="s">
        <v>122</v>
      </c>
      <c r="C56" s="12">
        <v>13</v>
      </c>
      <c r="D56" s="8">
        <v>3.22</v>
      </c>
      <c r="E56" s="12">
        <v>6</v>
      </c>
      <c r="F56" s="8">
        <v>2.39</v>
      </c>
      <c r="G56" s="12">
        <v>7</v>
      </c>
      <c r="H56" s="8">
        <v>5.1100000000000003</v>
      </c>
      <c r="I56" s="12">
        <v>0</v>
      </c>
    </row>
    <row r="57" spans="2:9" ht="15" customHeight="1" x14ac:dyDescent="0.2">
      <c r="B57" t="s">
        <v>133</v>
      </c>
      <c r="C57" s="12">
        <v>12</v>
      </c>
      <c r="D57" s="8">
        <v>2.97</v>
      </c>
      <c r="E57" s="12">
        <v>10</v>
      </c>
      <c r="F57" s="8">
        <v>3.98</v>
      </c>
      <c r="G57" s="12">
        <v>2</v>
      </c>
      <c r="H57" s="8">
        <v>1.46</v>
      </c>
      <c r="I57" s="12">
        <v>0</v>
      </c>
    </row>
    <row r="58" spans="2:9" ht="15" customHeight="1" x14ac:dyDescent="0.2">
      <c r="B58" t="s">
        <v>203</v>
      </c>
      <c r="C58" s="12">
        <v>12</v>
      </c>
      <c r="D58" s="8">
        <v>2.97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126</v>
      </c>
      <c r="C59" s="12">
        <v>11</v>
      </c>
      <c r="D59" s="8">
        <v>2.72</v>
      </c>
      <c r="E59" s="12">
        <v>7</v>
      </c>
      <c r="F59" s="8">
        <v>2.79</v>
      </c>
      <c r="G59" s="12">
        <v>4</v>
      </c>
      <c r="H59" s="8">
        <v>2.92</v>
      </c>
      <c r="I59" s="12">
        <v>0</v>
      </c>
    </row>
    <row r="60" spans="2:9" ht="15" customHeight="1" x14ac:dyDescent="0.2">
      <c r="B60" t="s">
        <v>128</v>
      </c>
      <c r="C60" s="12">
        <v>11</v>
      </c>
      <c r="D60" s="8">
        <v>2.72</v>
      </c>
      <c r="E60" s="12">
        <v>4</v>
      </c>
      <c r="F60" s="8">
        <v>1.59</v>
      </c>
      <c r="G60" s="12">
        <v>7</v>
      </c>
      <c r="H60" s="8">
        <v>5.1100000000000003</v>
      </c>
      <c r="I60" s="12">
        <v>0</v>
      </c>
    </row>
    <row r="61" spans="2:9" ht="15" customHeight="1" x14ac:dyDescent="0.2">
      <c r="B61" t="s">
        <v>138</v>
      </c>
      <c r="C61" s="12">
        <v>10</v>
      </c>
      <c r="D61" s="8">
        <v>2.48</v>
      </c>
      <c r="E61" s="12">
        <v>9</v>
      </c>
      <c r="F61" s="8">
        <v>3.59</v>
      </c>
      <c r="G61" s="12">
        <v>1</v>
      </c>
      <c r="H61" s="8">
        <v>0.73</v>
      </c>
      <c r="I61" s="12">
        <v>0</v>
      </c>
    </row>
    <row r="62" spans="2:9" ht="15" customHeight="1" x14ac:dyDescent="0.2">
      <c r="B62" t="s">
        <v>155</v>
      </c>
      <c r="C62" s="12">
        <v>9</v>
      </c>
      <c r="D62" s="8">
        <v>2.23</v>
      </c>
      <c r="E62" s="12">
        <v>1</v>
      </c>
      <c r="F62" s="8">
        <v>0.4</v>
      </c>
      <c r="G62" s="12">
        <v>8</v>
      </c>
      <c r="H62" s="8">
        <v>5.84</v>
      </c>
      <c r="I62" s="12">
        <v>0</v>
      </c>
    </row>
    <row r="63" spans="2:9" ht="15" customHeight="1" x14ac:dyDescent="0.2">
      <c r="B63" t="s">
        <v>140</v>
      </c>
      <c r="C63" s="12">
        <v>9</v>
      </c>
      <c r="D63" s="8">
        <v>2.23</v>
      </c>
      <c r="E63" s="12">
        <v>7</v>
      </c>
      <c r="F63" s="8">
        <v>2.79</v>
      </c>
      <c r="G63" s="12">
        <v>2</v>
      </c>
      <c r="H63" s="8">
        <v>1.46</v>
      </c>
      <c r="I63" s="12">
        <v>0</v>
      </c>
    </row>
    <row r="64" spans="2:9" ht="15" customHeight="1" x14ac:dyDescent="0.2">
      <c r="B64" t="s">
        <v>162</v>
      </c>
      <c r="C64" s="12">
        <v>8</v>
      </c>
      <c r="D64" s="8">
        <v>1.98</v>
      </c>
      <c r="E64" s="12">
        <v>3</v>
      </c>
      <c r="F64" s="8">
        <v>1.2</v>
      </c>
      <c r="G64" s="12">
        <v>5</v>
      </c>
      <c r="H64" s="8">
        <v>3.65</v>
      </c>
      <c r="I64" s="12">
        <v>0</v>
      </c>
    </row>
    <row r="65" spans="2:9" ht="15" customHeight="1" x14ac:dyDescent="0.2">
      <c r="B65" t="s">
        <v>125</v>
      </c>
      <c r="C65" s="12">
        <v>8</v>
      </c>
      <c r="D65" s="8">
        <v>1.98</v>
      </c>
      <c r="E65" s="12">
        <v>4</v>
      </c>
      <c r="F65" s="8">
        <v>1.59</v>
      </c>
      <c r="G65" s="12">
        <v>4</v>
      </c>
      <c r="H65" s="8">
        <v>2.92</v>
      </c>
      <c r="I65" s="12">
        <v>0</v>
      </c>
    </row>
    <row r="66" spans="2:9" ht="15" customHeight="1" x14ac:dyDescent="0.2">
      <c r="B66" t="s">
        <v>129</v>
      </c>
      <c r="C66" s="12">
        <v>8</v>
      </c>
      <c r="D66" s="8">
        <v>1.98</v>
      </c>
      <c r="E66" s="12">
        <v>6</v>
      </c>
      <c r="F66" s="8">
        <v>2.39</v>
      </c>
      <c r="G66" s="12">
        <v>2</v>
      </c>
      <c r="H66" s="8">
        <v>1.46</v>
      </c>
      <c r="I66" s="12">
        <v>0</v>
      </c>
    </row>
    <row r="67" spans="2:9" ht="15" customHeight="1" x14ac:dyDescent="0.2">
      <c r="B67" t="s">
        <v>139</v>
      </c>
      <c r="C67" s="12">
        <v>8</v>
      </c>
      <c r="D67" s="8">
        <v>1.98</v>
      </c>
      <c r="E67" s="12">
        <v>7</v>
      </c>
      <c r="F67" s="8">
        <v>2.79</v>
      </c>
      <c r="G67" s="12">
        <v>1</v>
      </c>
      <c r="H67" s="8">
        <v>0.73</v>
      </c>
      <c r="I67" s="12">
        <v>0</v>
      </c>
    </row>
    <row r="68" spans="2:9" ht="15" customHeight="1" x14ac:dyDescent="0.2">
      <c r="B68" t="s">
        <v>142</v>
      </c>
      <c r="C68" s="12">
        <v>7</v>
      </c>
      <c r="D68" s="8">
        <v>1.73</v>
      </c>
      <c r="E68" s="12">
        <v>4</v>
      </c>
      <c r="F68" s="8">
        <v>1.59</v>
      </c>
      <c r="G68" s="12">
        <v>3</v>
      </c>
      <c r="H68" s="8">
        <v>2.19</v>
      </c>
      <c r="I68" s="12">
        <v>0</v>
      </c>
    </row>
    <row r="69" spans="2:9" ht="15" customHeight="1" x14ac:dyDescent="0.2">
      <c r="B69" t="s">
        <v>135</v>
      </c>
      <c r="C69" s="12">
        <v>7</v>
      </c>
      <c r="D69" s="8">
        <v>1.73</v>
      </c>
      <c r="E69" s="12">
        <v>7</v>
      </c>
      <c r="F69" s="8">
        <v>2.79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165</v>
      </c>
      <c r="C70" s="12">
        <v>7</v>
      </c>
      <c r="D70" s="8">
        <v>1.73</v>
      </c>
      <c r="E70" s="12">
        <v>6</v>
      </c>
      <c r="F70" s="8">
        <v>2.39</v>
      </c>
      <c r="G70" s="12">
        <v>0</v>
      </c>
      <c r="H70" s="8">
        <v>0</v>
      </c>
      <c r="I70" s="12">
        <v>1</v>
      </c>
    </row>
    <row r="72" spans="2:9" ht="15" customHeight="1" x14ac:dyDescent="0.2">
      <c r="B72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5D6D-F416-424A-8F87-E1835670C1E1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61</v>
      </c>
      <c r="D6" s="8">
        <v>24.3</v>
      </c>
      <c r="E6" s="12">
        <v>6</v>
      </c>
      <c r="F6" s="8">
        <v>6.25</v>
      </c>
      <c r="G6" s="12">
        <v>55</v>
      </c>
      <c r="H6" s="8">
        <v>36.67</v>
      </c>
      <c r="I6" s="12">
        <v>0</v>
      </c>
    </row>
    <row r="7" spans="2:9" ht="15" customHeight="1" x14ac:dyDescent="0.2">
      <c r="B7" t="s">
        <v>43</v>
      </c>
      <c r="C7" s="12">
        <v>14</v>
      </c>
      <c r="D7" s="8">
        <v>5.58</v>
      </c>
      <c r="E7" s="12">
        <v>2</v>
      </c>
      <c r="F7" s="8">
        <v>2.08</v>
      </c>
      <c r="G7" s="12">
        <v>12</v>
      </c>
      <c r="H7" s="8">
        <v>8</v>
      </c>
      <c r="I7" s="12">
        <v>0</v>
      </c>
    </row>
    <row r="8" spans="2:9" ht="15" customHeight="1" x14ac:dyDescent="0.2">
      <c r="B8" t="s">
        <v>44</v>
      </c>
      <c r="C8" s="12">
        <v>2</v>
      </c>
      <c r="D8" s="8">
        <v>0.8</v>
      </c>
      <c r="E8" s="12">
        <v>0</v>
      </c>
      <c r="F8" s="8">
        <v>0</v>
      </c>
      <c r="G8" s="12">
        <v>1</v>
      </c>
      <c r="H8" s="8">
        <v>0.67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0.4</v>
      </c>
      <c r="E9" s="12">
        <v>0</v>
      </c>
      <c r="F9" s="8">
        <v>0</v>
      </c>
      <c r="G9" s="12">
        <v>1</v>
      </c>
      <c r="H9" s="8">
        <v>0.67</v>
      </c>
      <c r="I9" s="12">
        <v>0</v>
      </c>
    </row>
    <row r="10" spans="2:9" ht="15" customHeight="1" x14ac:dyDescent="0.2">
      <c r="B10" t="s">
        <v>46</v>
      </c>
      <c r="C10" s="12">
        <v>6</v>
      </c>
      <c r="D10" s="8">
        <v>2.39</v>
      </c>
      <c r="E10" s="12">
        <v>0</v>
      </c>
      <c r="F10" s="8">
        <v>0</v>
      </c>
      <c r="G10" s="12">
        <v>5</v>
      </c>
      <c r="H10" s="8">
        <v>3.33</v>
      </c>
      <c r="I10" s="12">
        <v>0</v>
      </c>
    </row>
    <row r="11" spans="2:9" ht="15" customHeight="1" x14ac:dyDescent="0.2">
      <c r="B11" t="s">
        <v>47</v>
      </c>
      <c r="C11" s="12">
        <v>62</v>
      </c>
      <c r="D11" s="8">
        <v>24.7</v>
      </c>
      <c r="E11" s="12">
        <v>29</v>
      </c>
      <c r="F11" s="8">
        <v>30.21</v>
      </c>
      <c r="G11" s="12">
        <v>33</v>
      </c>
      <c r="H11" s="8">
        <v>22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5</v>
      </c>
      <c r="D13" s="8">
        <v>1.99</v>
      </c>
      <c r="E13" s="12">
        <v>2</v>
      </c>
      <c r="F13" s="8">
        <v>2.08</v>
      </c>
      <c r="G13" s="12">
        <v>3</v>
      </c>
      <c r="H13" s="8">
        <v>2</v>
      </c>
      <c r="I13" s="12">
        <v>0</v>
      </c>
    </row>
    <row r="14" spans="2:9" ht="15" customHeight="1" x14ac:dyDescent="0.2">
      <c r="B14" t="s">
        <v>50</v>
      </c>
      <c r="C14" s="12">
        <v>14</v>
      </c>
      <c r="D14" s="8">
        <v>5.58</v>
      </c>
      <c r="E14" s="12">
        <v>3</v>
      </c>
      <c r="F14" s="8">
        <v>3.13</v>
      </c>
      <c r="G14" s="12">
        <v>11</v>
      </c>
      <c r="H14" s="8">
        <v>7.33</v>
      </c>
      <c r="I14" s="12">
        <v>0</v>
      </c>
    </row>
    <row r="15" spans="2:9" ht="15" customHeight="1" x14ac:dyDescent="0.2">
      <c r="B15" t="s">
        <v>51</v>
      </c>
      <c r="C15" s="12">
        <v>39</v>
      </c>
      <c r="D15" s="8">
        <v>15.54</v>
      </c>
      <c r="E15" s="12">
        <v>20</v>
      </c>
      <c r="F15" s="8">
        <v>20.83</v>
      </c>
      <c r="G15" s="12">
        <v>18</v>
      </c>
      <c r="H15" s="8">
        <v>12</v>
      </c>
      <c r="I15" s="12">
        <v>0</v>
      </c>
    </row>
    <row r="16" spans="2:9" ht="15" customHeight="1" x14ac:dyDescent="0.2">
      <c r="B16" t="s">
        <v>52</v>
      </c>
      <c r="C16" s="12">
        <v>26</v>
      </c>
      <c r="D16" s="8">
        <v>10.36</v>
      </c>
      <c r="E16" s="12">
        <v>25</v>
      </c>
      <c r="F16" s="8">
        <v>26.04</v>
      </c>
      <c r="G16" s="12">
        <v>1</v>
      </c>
      <c r="H16" s="8">
        <v>0.67</v>
      </c>
      <c r="I16" s="12">
        <v>0</v>
      </c>
    </row>
    <row r="17" spans="2:9" ht="15" customHeight="1" x14ac:dyDescent="0.2">
      <c r="B17" t="s">
        <v>53</v>
      </c>
      <c r="C17" s="12">
        <v>4</v>
      </c>
      <c r="D17" s="8">
        <v>1.59</v>
      </c>
      <c r="E17" s="12">
        <v>3</v>
      </c>
      <c r="F17" s="8">
        <v>3.13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5</v>
      </c>
      <c r="D18" s="8">
        <v>1.99</v>
      </c>
      <c r="E18" s="12">
        <v>4</v>
      </c>
      <c r="F18" s="8">
        <v>4.17</v>
      </c>
      <c r="G18" s="12">
        <v>1</v>
      </c>
      <c r="H18" s="8">
        <v>0.67</v>
      </c>
      <c r="I18" s="12">
        <v>0</v>
      </c>
    </row>
    <row r="19" spans="2:9" ht="15" customHeight="1" x14ac:dyDescent="0.2">
      <c r="B19" t="s">
        <v>55</v>
      </c>
      <c r="C19" s="12">
        <v>12</v>
      </c>
      <c r="D19" s="8">
        <v>4.78</v>
      </c>
      <c r="E19" s="12">
        <v>2</v>
      </c>
      <c r="F19" s="8">
        <v>2.08</v>
      </c>
      <c r="G19" s="12">
        <v>9</v>
      </c>
      <c r="H19" s="8">
        <v>6</v>
      </c>
      <c r="I19" s="12">
        <v>1</v>
      </c>
    </row>
    <row r="20" spans="2:9" ht="15" customHeight="1" x14ac:dyDescent="0.2">
      <c r="B20" s="9" t="s">
        <v>254</v>
      </c>
      <c r="C20" s="12">
        <f>SUM(LTBL_02411[総数／事業所数])</f>
        <v>251</v>
      </c>
      <c r="E20" s="12">
        <f>SUBTOTAL(109,LTBL_02411[個人／事業所数])</f>
        <v>96</v>
      </c>
      <c r="G20" s="12">
        <f>SUBTOTAL(109,LTBL_02411[法人／事業所数])</f>
        <v>150</v>
      </c>
      <c r="I20" s="12">
        <f>SUBTOTAL(109,LTBL_02411[法人以外の団体／事業所数])</f>
        <v>1</v>
      </c>
    </row>
    <row r="21" spans="2:9" ht="15" customHeight="1" x14ac:dyDescent="0.2">
      <c r="E21" s="11">
        <f>LTBL_02411[[#Totals],[個人／事業所数]]/LTBL_02411[[#Totals],[総数／事業所数]]</f>
        <v>0.38247011952191234</v>
      </c>
      <c r="G21" s="11">
        <f>LTBL_02411[[#Totals],[法人／事業所数]]/LTBL_02411[[#Totals],[総数／事業所数]]</f>
        <v>0.59760956175298807</v>
      </c>
      <c r="I21" s="11">
        <f>LTBL_02411[[#Totals],[法人以外の団体／事業所数]]/LTBL_02411[[#Totals],[総数／事業所数]]</f>
        <v>3.9840637450199202E-3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64</v>
      </c>
      <c r="C24" s="12">
        <v>31</v>
      </c>
      <c r="D24" s="8">
        <v>12.35</v>
      </c>
      <c r="E24" s="12">
        <v>1</v>
      </c>
      <c r="F24" s="8">
        <v>1.04</v>
      </c>
      <c r="G24" s="12">
        <v>30</v>
      </c>
      <c r="H24" s="8">
        <v>20</v>
      </c>
      <c r="I24" s="12">
        <v>0</v>
      </c>
    </row>
    <row r="25" spans="2:9" ht="15" customHeight="1" x14ac:dyDescent="0.2">
      <c r="B25" t="s">
        <v>78</v>
      </c>
      <c r="C25" s="12">
        <v>25</v>
      </c>
      <c r="D25" s="8">
        <v>9.9600000000000009</v>
      </c>
      <c r="E25" s="12">
        <v>24</v>
      </c>
      <c r="F25" s="8">
        <v>25</v>
      </c>
      <c r="G25" s="12">
        <v>1</v>
      </c>
      <c r="H25" s="8">
        <v>0.67</v>
      </c>
      <c r="I25" s="12">
        <v>0</v>
      </c>
    </row>
    <row r="26" spans="2:9" ht="15" customHeight="1" x14ac:dyDescent="0.2">
      <c r="B26" t="s">
        <v>77</v>
      </c>
      <c r="C26" s="12">
        <v>22</v>
      </c>
      <c r="D26" s="8">
        <v>8.76</v>
      </c>
      <c r="E26" s="12">
        <v>18</v>
      </c>
      <c r="F26" s="8">
        <v>18.75</v>
      </c>
      <c r="G26" s="12">
        <v>4</v>
      </c>
      <c r="H26" s="8">
        <v>2.67</v>
      </c>
      <c r="I26" s="12">
        <v>0</v>
      </c>
    </row>
    <row r="27" spans="2:9" ht="15" customHeight="1" x14ac:dyDescent="0.2">
      <c r="B27" t="s">
        <v>66</v>
      </c>
      <c r="C27" s="12">
        <v>21</v>
      </c>
      <c r="D27" s="8">
        <v>8.3699999999999992</v>
      </c>
      <c r="E27" s="12">
        <v>3</v>
      </c>
      <c r="F27" s="8">
        <v>3.13</v>
      </c>
      <c r="G27" s="12">
        <v>18</v>
      </c>
      <c r="H27" s="8">
        <v>12</v>
      </c>
      <c r="I27" s="12">
        <v>0</v>
      </c>
    </row>
    <row r="28" spans="2:9" ht="15" customHeight="1" x14ac:dyDescent="0.2">
      <c r="B28" t="s">
        <v>71</v>
      </c>
      <c r="C28" s="12">
        <v>18</v>
      </c>
      <c r="D28" s="8">
        <v>7.17</v>
      </c>
      <c r="E28" s="12">
        <v>14</v>
      </c>
      <c r="F28" s="8">
        <v>14.58</v>
      </c>
      <c r="G28" s="12">
        <v>4</v>
      </c>
      <c r="H28" s="8">
        <v>2.67</v>
      </c>
      <c r="I28" s="12">
        <v>0</v>
      </c>
    </row>
    <row r="29" spans="2:9" ht="15" customHeight="1" x14ac:dyDescent="0.2">
      <c r="B29" t="s">
        <v>73</v>
      </c>
      <c r="C29" s="12">
        <v>16</v>
      </c>
      <c r="D29" s="8">
        <v>6.37</v>
      </c>
      <c r="E29" s="12">
        <v>8</v>
      </c>
      <c r="F29" s="8">
        <v>8.33</v>
      </c>
      <c r="G29" s="12">
        <v>8</v>
      </c>
      <c r="H29" s="8">
        <v>5.33</v>
      </c>
      <c r="I29" s="12">
        <v>0</v>
      </c>
    </row>
    <row r="30" spans="2:9" ht="15" customHeight="1" x14ac:dyDescent="0.2">
      <c r="B30" t="s">
        <v>86</v>
      </c>
      <c r="C30" s="12">
        <v>13</v>
      </c>
      <c r="D30" s="8">
        <v>5.18</v>
      </c>
      <c r="E30" s="12">
        <v>2</v>
      </c>
      <c r="F30" s="8">
        <v>2.08</v>
      </c>
      <c r="G30" s="12">
        <v>11</v>
      </c>
      <c r="H30" s="8">
        <v>7.33</v>
      </c>
      <c r="I30" s="12">
        <v>0</v>
      </c>
    </row>
    <row r="31" spans="2:9" ht="15" customHeight="1" x14ac:dyDescent="0.2">
      <c r="B31" t="s">
        <v>76</v>
      </c>
      <c r="C31" s="12">
        <v>11</v>
      </c>
      <c r="D31" s="8">
        <v>4.38</v>
      </c>
      <c r="E31" s="12">
        <v>3</v>
      </c>
      <c r="F31" s="8">
        <v>3.13</v>
      </c>
      <c r="G31" s="12">
        <v>8</v>
      </c>
      <c r="H31" s="8">
        <v>5.33</v>
      </c>
      <c r="I31" s="12">
        <v>0</v>
      </c>
    </row>
    <row r="32" spans="2:9" ht="15" customHeight="1" x14ac:dyDescent="0.2">
      <c r="B32" t="s">
        <v>65</v>
      </c>
      <c r="C32" s="12">
        <v>9</v>
      </c>
      <c r="D32" s="8">
        <v>3.59</v>
      </c>
      <c r="E32" s="12">
        <v>2</v>
      </c>
      <c r="F32" s="8">
        <v>2.08</v>
      </c>
      <c r="G32" s="12">
        <v>7</v>
      </c>
      <c r="H32" s="8">
        <v>4.67</v>
      </c>
      <c r="I32" s="12">
        <v>0</v>
      </c>
    </row>
    <row r="33" spans="2:9" ht="15" customHeight="1" x14ac:dyDescent="0.2">
      <c r="B33" t="s">
        <v>84</v>
      </c>
      <c r="C33" s="12">
        <v>6</v>
      </c>
      <c r="D33" s="8">
        <v>2.39</v>
      </c>
      <c r="E33" s="12">
        <v>0</v>
      </c>
      <c r="F33" s="8">
        <v>0</v>
      </c>
      <c r="G33" s="12">
        <v>6</v>
      </c>
      <c r="H33" s="8">
        <v>4</v>
      </c>
      <c r="I33" s="12">
        <v>0</v>
      </c>
    </row>
    <row r="34" spans="2:9" ht="15" customHeight="1" x14ac:dyDescent="0.2">
      <c r="B34" t="s">
        <v>68</v>
      </c>
      <c r="C34" s="12">
        <v>6</v>
      </c>
      <c r="D34" s="8">
        <v>2.39</v>
      </c>
      <c r="E34" s="12">
        <v>0</v>
      </c>
      <c r="F34" s="8">
        <v>0</v>
      </c>
      <c r="G34" s="12">
        <v>6</v>
      </c>
      <c r="H34" s="8">
        <v>4</v>
      </c>
      <c r="I34" s="12">
        <v>0</v>
      </c>
    </row>
    <row r="35" spans="2:9" ht="15" customHeight="1" x14ac:dyDescent="0.2">
      <c r="B35" t="s">
        <v>114</v>
      </c>
      <c r="C35" s="12">
        <v>5</v>
      </c>
      <c r="D35" s="8">
        <v>1.99</v>
      </c>
      <c r="E35" s="12">
        <v>0</v>
      </c>
      <c r="F35" s="8">
        <v>0</v>
      </c>
      <c r="G35" s="12">
        <v>5</v>
      </c>
      <c r="H35" s="8">
        <v>3.33</v>
      </c>
      <c r="I35" s="12">
        <v>0</v>
      </c>
    </row>
    <row r="36" spans="2:9" ht="15" customHeight="1" x14ac:dyDescent="0.2">
      <c r="B36" t="s">
        <v>91</v>
      </c>
      <c r="C36" s="12">
        <v>5</v>
      </c>
      <c r="D36" s="8">
        <v>1.99</v>
      </c>
      <c r="E36" s="12">
        <v>0</v>
      </c>
      <c r="F36" s="8">
        <v>0</v>
      </c>
      <c r="G36" s="12">
        <v>5</v>
      </c>
      <c r="H36" s="8">
        <v>3.33</v>
      </c>
      <c r="I36" s="12">
        <v>0</v>
      </c>
    </row>
    <row r="37" spans="2:9" ht="15" customHeight="1" x14ac:dyDescent="0.2">
      <c r="B37" t="s">
        <v>70</v>
      </c>
      <c r="C37" s="12">
        <v>4</v>
      </c>
      <c r="D37" s="8">
        <v>1.59</v>
      </c>
      <c r="E37" s="12">
        <v>3</v>
      </c>
      <c r="F37" s="8">
        <v>3.13</v>
      </c>
      <c r="G37" s="12">
        <v>1</v>
      </c>
      <c r="H37" s="8">
        <v>0.67</v>
      </c>
      <c r="I37" s="12">
        <v>0</v>
      </c>
    </row>
    <row r="38" spans="2:9" ht="15" customHeight="1" x14ac:dyDescent="0.2">
      <c r="B38" t="s">
        <v>90</v>
      </c>
      <c r="C38" s="12">
        <v>4</v>
      </c>
      <c r="D38" s="8">
        <v>1.59</v>
      </c>
      <c r="E38" s="12">
        <v>0</v>
      </c>
      <c r="F38" s="8">
        <v>0</v>
      </c>
      <c r="G38" s="12">
        <v>3</v>
      </c>
      <c r="H38" s="8">
        <v>2</v>
      </c>
      <c r="I38" s="12">
        <v>0</v>
      </c>
    </row>
    <row r="39" spans="2:9" ht="15" customHeight="1" x14ac:dyDescent="0.2">
      <c r="B39" t="s">
        <v>80</v>
      </c>
      <c r="C39" s="12">
        <v>4</v>
      </c>
      <c r="D39" s="8">
        <v>1.59</v>
      </c>
      <c r="E39" s="12">
        <v>3</v>
      </c>
      <c r="F39" s="8">
        <v>3.13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81</v>
      </c>
      <c r="C40" s="12">
        <v>4</v>
      </c>
      <c r="D40" s="8">
        <v>1.59</v>
      </c>
      <c r="E40" s="12">
        <v>4</v>
      </c>
      <c r="F40" s="8">
        <v>4.17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69</v>
      </c>
      <c r="C41" s="12">
        <v>3</v>
      </c>
      <c r="D41" s="8">
        <v>1.2</v>
      </c>
      <c r="E41" s="12">
        <v>0</v>
      </c>
      <c r="F41" s="8">
        <v>0</v>
      </c>
      <c r="G41" s="12">
        <v>3</v>
      </c>
      <c r="H41" s="8">
        <v>2</v>
      </c>
      <c r="I41" s="12">
        <v>0</v>
      </c>
    </row>
    <row r="42" spans="2:9" ht="15" customHeight="1" x14ac:dyDescent="0.2">
      <c r="B42" t="s">
        <v>72</v>
      </c>
      <c r="C42" s="12">
        <v>3</v>
      </c>
      <c r="D42" s="8">
        <v>1.2</v>
      </c>
      <c r="E42" s="12">
        <v>3</v>
      </c>
      <c r="F42" s="8">
        <v>3.13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74</v>
      </c>
      <c r="C43" s="12">
        <v>3</v>
      </c>
      <c r="D43" s="8">
        <v>1.2</v>
      </c>
      <c r="E43" s="12">
        <v>2</v>
      </c>
      <c r="F43" s="8">
        <v>2.08</v>
      </c>
      <c r="G43" s="12">
        <v>1</v>
      </c>
      <c r="H43" s="8">
        <v>0.67</v>
      </c>
      <c r="I43" s="12">
        <v>0</v>
      </c>
    </row>
    <row r="44" spans="2:9" ht="15" customHeight="1" x14ac:dyDescent="0.2">
      <c r="B44" t="s">
        <v>101</v>
      </c>
      <c r="C44" s="12">
        <v>3</v>
      </c>
      <c r="D44" s="8">
        <v>1.2</v>
      </c>
      <c r="E44" s="12">
        <v>1</v>
      </c>
      <c r="F44" s="8">
        <v>1.04</v>
      </c>
      <c r="G44" s="12">
        <v>2</v>
      </c>
      <c r="H44" s="8">
        <v>1.33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121</v>
      </c>
      <c r="C48" s="12">
        <v>13</v>
      </c>
      <c r="D48" s="8">
        <v>5.18</v>
      </c>
      <c r="E48" s="12">
        <v>1</v>
      </c>
      <c r="F48" s="8">
        <v>1.04</v>
      </c>
      <c r="G48" s="12">
        <v>12</v>
      </c>
      <c r="H48" s="8">
        <v>8</v>
      </c>
      <c r="I48" s="12">
        <v>0</v>
      </c>
    </row>
    <row r="49" spans="2:9" ht="15" customHeight="1" x14ac:dyDescent="0.2">
      <c r="B49" t="s">
        <v>137</v>
      </c>
      <c r="C49" s="12">
        <v>13</v>
      </c>
      <c r="D49" s="8">
        <v>5.18</v>
      </c>
      <c r="E49" s="12">
        <v>13</v>
      </c>
      <c r="F49" s="8">
        <v>13.54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123</v>
      </c>
      <c r="C50" s="12">
        <v>10</v>
      </c>
      <c r="D50" s="8">
        <v>3.98</v>
      </c>
      <c r="E50" s="12">
        <v>2</v>
      </c>
      <c r="F50" s="8">
        <v>2.08</v>
      </c>
      <c r="G50" s="12">
        <v>8</v>
      </c>
      <c r="H50" s="8">
        <v>5.33</v>
      </c>
      <c r="I50" s="12">
        <v>0</v>
      </c>
    </row>
    <row r="51" spans="2:9" ht="15" customHeight="1" x14ac:dyDescent="0.2">
      <c r="B51" t="s">
        <v>226</v>
      </c>
      <c r="C51" s="12">
        <v>9</v>
      </c>
      <c r="D51" s="8">
        <v>3.59</v>
      </c>
      <c r="E51" s="12">
        <v>0</v>
      </c>
      <c r="F51" s="8">
        <v>0</v>
      </c>
      <c r="G51" s="12">
        <v>9</v>
      </c>
      <c r="H51" s="8">
        <v>6</v>
      </c>
      <c r="I51" s="12">
        <v>0</v>
      </c>
    </row>
    <row r="52" spans="2:9" ht="15" customHeight="1" x14ac:dyDescent="0.2">
      <c r="B52" t="s">
        <v>136</v>
      </c>
      <c r="C52" s="12">
        <v>9</v>
      </c>
      <c r="D52" s="8">
        <v>3.59</v>
      </c>
      <c r="E52" s="12">
        <v>9</v>
      </c>
      <c r="F52" s="8">
        <v>9.3800000000000008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155</v>
      </c>
      <c r="C53" s="12">
        <v>8</v>
      </c>
      <c r="D53" s="8">
        <v>3.19</v>
      </c>
      <c r="E53" s="12">
        <v>0</v>
      </c>
      <c r="F53" s="8">
        <v>0</v>
      </c>
      <c r="G53" s="12">
        <v>8</v>
      </c>
      <c r="H53" s="8">
        <v>5.33</v>
      </c>
      <c r="I53" s="12">
        <v>0</v>
      </c>
    </row>
    <row r="54" spans="2:9" ht="15" customHeight="1" x14ac:dyDescent="0.2">
      <c r="B54" t="s">
        <v>131</v>
      </c>
      <c r="C54" s="12">
        <v>8</v>
      </c>
      <c r="D54" s="8">
        <v>3.19</v>
      </c>
      <c r="E54" s="12">
        <v>5</v>
      </c>
      <c r="F54" s="8">
        <v>5.21</v>
      </c>
      <c r="G54" s="12">
        <v>3</v>
      </c>
      <c r="H54" s="8">
        <v>2</v>
      </c>
      <c r="I54" s="12">
        <v>0</v>
      </c>
    </row>
    <row r="55" spans="2:9" ht="15" customHeight="1" x14ac:dyDescent="0.2">
      <c r="B55" t="s">
        <v>156</v>
      </c>
      <c r="C55" s="12">
        <v>6</v>
      </c>
      <c r="D55" s="8">
        <v>2.39</v>
      </c>
      <c r="E55" s="12">
        <v>5</v>
      </c>
      <c r="F55" s="8">
        <v>5.21</v>
      </c>
      <c r="G55" s="12">
        <v>1</v>
      </c>
      <c r="H55" s="8">
        <v>0.67</v>
      </c>
      <c r="I55" s="12">
        <v>0</v>
      </c>
    </row>
    <row r="56" spans="2:9" ht="15" customHeight="1" x14ac:dyDescent="0.2">
      <c r="B56" t="s">
        <v>128</v>
      </c>
      <c r="C56" s="12">
        <v>6</v>
      </c>
      <c r="D56" s="8">
        <v>2.39</v>
      </c>
      <c r="E56" s="12">
        <v>1</v>
      </c>
      <c r="F56" s="8">
        <v>1.04</v>
      </c>
      <c r="G56" s="12">
        <v>5</v>
      </c>
      <c r="H56" s="8">
        <v>3.33</v>
      </c>
      <c r="I56" s="12">
        <v>0</v>
      </c>
    </row>
    <row r="57" spans="2:9" ht="15" customHeight="1" x14ac:dyDescent="0.2">
      <c r="B57" t="s">
        <v>141</v>
      </c>
      <c r="C57" s="12">
        <v>5</v>
      </c>
      <c r="D57" s="8">
        <v>1.99</v>
      </c>
      <c r="E57" s="12">
        <v>1</v>
      </c>
      <c r="F57" s="8">
        <v>1.04</v>
      </c>
      <c r="G57" s="12">
        <v>4</v>
      </c>
      <c r="H57" s="8">
        <v>2.67</v>
      </c>
      <c r="I57" s="12">
        <v>0</v>
      </c>
    </row>
    <row r="58" spans="2:9" ht="15" customHeight="1" x14ac:dyDescent="0.2">
      <c r="B58" t="s">
        <v>125</v>
      </c>
      <c r="C58" s="12">
        <v>5</v>
      </c>
      <c r="D58" s="8">
        <v>1.99</v>
      </c>
      <c r="E58" s="12">
        <v>4</v>
      </c>
      <c r="F58" s="8">
        <v>4.17</v>
      </c>
      <c r="G58" s="12">
        <v>1</v>
      </c>
      <c r="H58" s="8">
        <v>0.67</v>
      </c>
      <c r="I58" s="12">
        <v>0</v>
      </c>
    </row>
    <row r="59" spans="2:9" ht="15" customHeight="1" x14ac:dyDescent="0.2">
      <c r="B59" t="s">
        <v>133</v>
      </c>
      <c r="C59" s="12">
        <v>5</v>
      </c>
      <c r="D59" s="8">
        <v>1.99</v>
      </c>
      <c r="E59" s="12">
        <v>4</v>
      </c>
      <c r="F59" s="8">
        <v>4.17</v>
      </c>
      <c r="G59" s="12">
        <v>1</v>
      </c>
      <c r="H59" s="8">
        <v>0.67</v>
      </c>
      <c r="I59" s="12">
        <v>0</v>
      </c>
    </row>
    <row r="60" spans="2:9" ht="15" customHeight="1" x14ac:dyDescent="0.2">
      <c r="B60" t="s">
        <v>122</v>
      </c>
      <c r="C60" s="12">
        <v>4</v>
      </c>
      <c r="D60" s="8">
        <v>1.59</v>
      </c>
      <c r="E60" s="12">
        <v>0</v>
      </c>
      <c r="F60" s="8">
        <v>0</v>
      </c>
      <c r="G60" s="12">
        <v>4</v>
      </c>
      <c r="H60" s="8">
        <v>2.67</v>
      </c>
      <c r="I60" s="12">
        <v>0</v>
      </c>
    </row>
    <row r="61" spans="2:9" ht="15" customHeight="1" x14ac:dyDescent="0.2">
      <c r="B61" t="s">
        <v>134</v>
      </c>
      <c r="C61" s="12">
        <v>4</v>
      </c>
      <c r="D61" s="8">
        <v>1.59</v>
      </c>
      <c r="E61" s="12">
        <v>4</v>
      </c>
      <c r="F61" s="8">
        <v>4.17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188</v>
      </c>
      <c r="C62" s="12">
        <v>4</v>
      </c>
      <c r="D62" s="8">
        <v>1.59</v>
      </c>
      <c r="E62" s="12">
        <v>0</v>
      </c>
      <c r="F62" s="8">
        <v>0</v>
      </c>
      <c r="G62" s="12">
        <v>3</v>
      </c>
      <c r="H62" s="8">
        <v>2</v>
      </c>
      <c r="I62" s="12">
        <v>0</v>
      </c>
    </row>
    <row r="63" spans="2:9" ht="15" customHeight="1" x14ac:dyDescent="0.2">
      <c r="B63" t="s">
        <v>194</v>
      </c>
      <c r="C63" s="12">
        <v>3</v>
      </c>
      <c r="D63" s="8">
        <v>1.2</v>
      </c>
      <c r="E63" s="12">
        <v>0</v>
      </c>
      <c r="F63" s="8">
        <v>0</v>
      </c>
      <c r="G63" s="12">
        <v>3</v>
      </c>
      <c r="H63" s="8">
        <v>2</v>
      </c>
      <c r="I63" s="12">
        <v>0</v>
      </c>
    </row>
    <row r="64" spans="2:9" ht="15" customHeight="1" x14ac:dyDescent="0.2">
      <c r="B64" t="s">
        <v>168</v>
      </c>
      <c r="C64" s="12">
        <v>3</v>
      </c>
      <c r="D64" s="8">
        <v>1.2</v>
      </c>
      <c r="E64" s="12">
        <v>0</v>
      </c>
      <c r="F64" s="8">
        <v>0</v>
      </c>
      <c r="G64" s="12">
        <v>3</v>
      </c>
      <c r="H64" s="8">
        <v>2</v>
      </c>
      <c r="I64" s="12">
        <v>0</v>
      </c>
    </row>
    <row r="65" spans="2:9" ht="15" customHeight="1" x14ac:dyDescent="0.2">
      <c r="B65" t="s">
        <v>221</v>
      </c>
      <c r="C65" s="12">
        <v>3</v>
      </c>
      <c r="D65" s="8">
        <v>1.2</v>
      </c>
      <c r="E65" s="12">
        <v>0</v>
      </c>
      <c r="F65" s="8">
        <v>0</v>
      </c>
      <c r="G65" s="12">
        <v>3</v>
      </c>
      <c r="H65" s="8">
        <v>2</v>
      </c>
      <c r="I65" s="12">
        <v>0</v>
      </c>
    </row>
    <row r="66" spans="2:9" ht="15" customHeight="1" x14ac:dyDescent="0.2">
      <c r="B66" t="s">
        <v>222</v>
      </c>
      <c r="C66" s="12">
        <v>3</v>
      </c>
      <c r="D66" s="8">
        <v>1.2</v>
      </c>
      <c r="E66" s="12">
        <v>0</v>
      </c>
      <c r="F66" s="8">
        <v>0</v>
      </c>
      <c r="G66" s="12">
        <v>3</v>
      </c>
      <c r="H66" s="8">
        <v>2</v>
      </c>
      <c r="I66" s="12">
        <v>0</v>
      </c>
    </row>
    <row r="67" spans="2:9" ht="15" customHeight="1" x14ac:dyDescent="0.2">
      <c r="B67" t="s">
        <v>223</v>
      </c>
      <c r="C67" s="12">
        <v>3</v>
      </c>
      <c r="D67" s="8">
        <v>1.2</v>
      </c>
      <c r="E67" s="12">
        <v>0</v>
      </c>
      <c r="F67" s="8">
        <v>0</v>
      </c>
      <c r="G67" s="12">
        <v>3</v>
      </c>
      <c r="H67" s="8">
        <v>2</v>
      </c>
      <c r="I67" s="12">
        <v>0</v>
      </c>
    </row>
    <row r="68" spans="2:9" ht="15" customHeight="1" x14ac:dyDescent="0.2">
      <c r="B68" t="s">
        <v>224</v>
      </c>
      <c r="C68" s="12">
        <v>3</v>
      </c>
      <c r="D68" s="8">
        <v>1.2</v>
      </c>
      <c r="E68" s="12">
        <v>0</v>
      </c>
      <c r="F68" s="8">
        <v>0</v>
      </c>
      <c r="G68" s="12">
        <v>3</v>
      </c>
      <c r="H68" s="8">
        <v>2</v>
      </c>
      <c r="I68" s="12">
        <v>0</v>
      </c>
    </row>
    <row r="69" spans="2:9" ht="15" customHeight="1" x14ac:dyDescent="0.2">
      <c r="B69" t="s">
        <v>151</v>
      </c>
      <c r="C69" s="12">
        <v>3</v>
      </c>
      <c r="D69" s="8">
        <v>1.2</v>
      </c>
      <c r="E69" s="12">
        <v>0</v>
      </c>
      <c r="F69" s="8">
        <v>0</v>
      </c>
      <c r="G69" s="12">
        <v>3</v>
      </c>
      <c r="H69" s="8">
        <v>2</v>
      </c>
      <c r="I69" s="12">
        <v>0</v>
      </c>
    </row>
    <row r="70" spans="2:9" ht="15" customHeight="1" x14ac:dyDescent="0.2">
      <c r="B70" t="s">
        <v>182</v>
      </c>
      <c r="C70" s="12">
        <v>3</v>
      </c>
      <c r="D70" s="8">
        <v>1.2</v>
      </c>
      <c r="E70" s="12">
        <v>2</v>
      </c>
      <c r="F70" s="8">
        <v>2.08</v>
      </c>
      <c r="G70" s="12">
        <v>1</v>
      </c>
      <c r="H70" s="8">
        <v>0.67</v>
      </c>
      <c r="I70" s="12">
        <v>0</v>
      </c>
    </row>
    <row r="71" spans="2:9" ht="15" customHeight="1" x14ac:dyDescent="0.2">
      <c r="B71" t="s">
        <v>129</v>
      </c>
      <c r="C71" s="12">
        <v>3</v>
      </c>
      <c r="D71" s="8">
        <v>1.2</v>
      </c>
      <c r="E71" s="12">
        <v>1</v>
      </c>
      <c r="F71" s="8">
        <v>1.04</v>
      </c>
      <c r="G71" s="12">
        <v>2</v>
      </c>
      <c r="H71" s="8">
        <v>1.33</v>
      </c>
      <c r="I71" s="12">
        <v>0</v>
      </c>
    </row>
    <row r="72" spans="2:9" ht="15" customHeight="1" x14ac:dyDescent="0.2">
      <c r="B72" t="s">
        <v>130</v>
      </c>
      <c r="C72" s="12">
        <v>3</v>
      </c>
      <c r="D72" s="8">
        <v>1.2</v>
      </c>
      <c r="E72" s="12">
        <v>2</v>
      </c>
      <c r="F72" s="8">
        <v>2.08</v>
      </c>
      <c r="G72" s="12">
        <v>1</v>
      </c>
      <c r="H72" s="8">
        <v>0.67</v>
      </c>
      <c r="I72" s="12">
        <v>0</v>
      </c>
    </row>
    <row r="73" spans="2:9" ht="15" customHeight="1" x14ac:dyDescent="0.2">
      <c r="B73" t="s">
        <v>144</v>
      </c>
      <c r="C73" s="12">
        <v>3</v>
      </c>
      <c r="D73" s="8">
        <v>1.2</v>
      </c>
      <c r="E73" s="12">
        <v>1</v>
      </c>
      <c r="F73" s="8">
        <v>1.04</v>
      </c>
      <c r="G73" s="12">
        <v>2</v>
      </c>
      <c r="H73" s="8">
        <v>1.33</v>
      </c>
      <c r="I73" s="12">
        <v>0</v>
      </c>
    </row>
    <row r="74" spans="2:9" ht="15" customHeight="1" x14ac:dyDescent="0.2">
      <c r="B74" t="s">
        <v>225</v>
      </c>
      <c r="C74" s="12">
        <v>3</v>
      </c>
      <c r="D74" s="8">
        <v>1.2</v>
      </c>
      <c r="E74" s="12">
        <v>0</v>
      </c>
      <c r="F74" s="8">
        <v>0</v>
      </c>
      <c r="G74" s="12">
        <v>3</v>
      </c>
      <c r="H74" s="8">
        <v>2</v>
      </c>
      <c r="I74" s="12">
        <v>0</v>
      </c>
    </row>
    <row r="75" spans="2:9" ht="15" customHeight="1" x14ac:dyDescent="0.2">
      <c r="B75" t="s">
        <v>152</v>
      </c>
      <c r="C75" s="12">
        <v>3</v>
      </c>
      <c r="D75" s="8">
        <v>1.2</v>
      </c>
      <c r="E75" s="12">
        <v>2</v>
      </c>
      <c r="F75" s="8">
        <v>2.08</v>
      </c>
      <c r="G75" s="12">
        <v>1</v>
      </c>
      <c r="H75" s="8">
        <v>0.67</v>
      </c>
      <c r="I75" s="12">
        <v>0</v>
      </c>
    </row>
    <row r="76" spans="2:9" ht="15" customHeight="1" x14ac:dyDescent="0.2">
      <c r="B76" t="s">
        <v>132</v>
      </c>
      <c r="C76" s="12">
        <v>3</v>
      </c>
      <c r="D76" s="8">
        <v>1.2</v>
      </c>
      <c r="E76" s="12">
        <v>3</v>
      </c>
      <c r="F76" s="8">
        <v>3.13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193</v>
      </c>
      <c r="C77" s="12">
        <v>3</v>
      </c>
      <c r="D77" s="8">
        <v>1.2</v>
      </c>
      <c r="E77" s="12">
        <v>1</v>
      </c>
      <c r="F77" s="8">
        <v>1.04</v>
      </c>
      <c r="G77" s="12">
        <v>2</v>
      </c>
      <c r="H77" s="8">
        <v>1.33</v>
      </c>
      <c r="I77" s="12">
        <v>0</v>
      </c>
    </row>
    <row r="79" spans="2:9" ht="15" customHeight="1" x14ac:dyDescent="0.2">
      <c r="B79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C25F-CB39-434B-BB90-E6B87DCA2E27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77</v>
      </c>
      <c r="D6" s="8">
        <v>17.5</v>
      </c>
      <c r="E6" s="12">
        <v>22</v>
      </c>
      <c r="F6" s="8">
        <v>8.6999999999999993</v>
      </c>
      <c r="G6" s="12">
        <v>55</v>
      </c>
      <c r="H6" s="8">
        <v>29.73</v>
      </c>
      <c r="I6" s="12">
        <v>0</v>
      </c>
    </row>
    <row r="7" spans="2:9" ht="15" customHeight="1" x14ac:dyDescent="0.2">
      <c r="B7" t="s">
        <v>43</v>
      </c>
      <c r="C7" s="12">
        <v>15</v>
      </c>
      <c r="D7" s="8">
        <v>3.41</v>
      </c>
      <c r="E7" s="12">
        <v>7</v>
      </c>
      <c r="F7" s="8">
        <v>2.77</v>
      </c>
      <c r="G7" s="12">
        <v>8</v>
      </c>
      <c r="H7" s="8">
        <v>4.32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2</v>
      </c>
      <c r="D9" s="8">
        <v>0.45</v>
      </c>
      <c r="E9" s="12">
        <v>0</v>
      </c>
      <c r="F9" s="8">
        <v>0</v>
      </c>
      <c r="G9" s="12">
        <v>2</v>
      </c>
      <c r="H9" s="8">
        <v>1.08</v>
      </c>
      <c r="I9" s="12">
        <v>0</v>
      </c>
    </row>
    <row r="10" spans="2:9" ht="15" customHeight="1" x14ac:dyDescent="0.2">
      <c r="B10" t="s">
        <v>46</v>
      </c>
      <c r="C10" s="12">
        <v>6</v>
      </c>
      <c r="D10" s="8">
        <v>1.36</v>
      </c>
      <c r="E10" s="12">
        <v>2</v>
      </c>
      <c r="F10" s="8">
        <v>0.79</v>
      </c>
      <c r="G10" s="12">
        <v>4</v>
      </c>
      <c r="H10" s="8">
        <v>2.16</v>
      </c>
      <c r="I10" s="12">
        <v>0</v>
      </c>
    </row>
    <row r="11" spans="2:9" ht="15" customHeight="1" x14ac:dyDescent="0.2">
      <c r="B11" t="s">
        <v>47</v>
      </c>
      <c r="C11" s="12">
        <v>113</v>
      </c>
      <c r="D11" s="8">
        <v>25.68</v>
      </c>
      <c r="E11" s="12">
        <v>54</v>
      </c>
      <c r="F11" s="8">
        <v>21.34</v>
      </c>
      <c r="G11" s="12">
        <v>58</v>
      </c>
      <c r="H11" s="8">
        <v>31.35</v>
      </c>
      <c r="I11" s="12">
        <v>1</v>
      </c>
    </row>
    <row r="12" spans="2:9" ht="15" customHeight="1" x14ac:dyDescent="0.2">
      <c r="B12" t="s">
        <v>48</v>
      </c>
      <c r="C12" s="12">
        <v>6</v>
      </c>
      <c r="D12" s="8">
        <v>1.36</v>
      </c>
      <c r="E12" s="12">
        <v>0</v>
      </c>
      <c r="F12" s="8">
        <v>0</v>
      </c>
      <c r="G12" s="12">
        <v>6</v>
      </c>
      <c r="H12" s="8">
        <v>3.24</v>
      </c>
      <c r="I12" s="12">
        <v>0</v>
      </c>
    </row>
    <row r="13" spans="2:9" ht="15" customHeight="1" x14ac:dyDescent="0.2">
      <c r="B13" t="s">
        <v>49</v>
      </c>
      <c r="C13" s="12">
        <v>22</v>
      </c>
      <c r="D13" s="8">
        <v>5</v>
      </c>
      <c r="E13" s="12">
        <v>12</v>
      </c>
      <c r="F13" s="8">
        <v>4.74</v>
      </c>
      <c r="G13" s="12">
        <v>10</v>
      </c>
      <c r="H13" s="8">
        <v>5.41</v>
      </c>
      <c r="I13" s="12">
        <v>0</v>
      </c>
    </row>
    <row r="14" spans="2:9" ht="15" customHeight="1" x14ac:dyDescent="0.2">
      <c r="B14" t="s">
        <v>50</v>
      </c>
      <c r="C14" s="12">
        <v>13</v>
      </c>
      <c r="D14" s="8">
        <v>2.95</v>
      </c>
      <c r="E14" s="12">
        <v>9</v>
      </c>
      <c r="F14" s="8">
        <v>3.56</v>
      </c>
      <c r="G14" s="12">
        <v>4</v>
      </c>
      <c r="H14" s="8">
        <v>2.16</v>
      </c>
      <c r="I14" s="12">
        <v>0</v>
      </c>
    </row>
    <row r="15" spans="2:9" ht="15" customHeight="1" x14ac:dyDescent="0.2">
      <c r="B15" t="s">
        <v>51</v>
      </c>
      <c r="C15" s="12">
        <v>62</v>
      </c>
      <c r="D15" s="8">
        <v>14.09</v>
      </c>
      <c r="E15" s="12">
        <v>51</v>
      </c>
      <c r="F15" s="8">
        <v>20.16</v>
      </c>
      <c r="G15" s="12">
        <v>10</v>
      </c>
      <c r="H15" s="8">
        <v>5.41</v>
      </c>
      <c r="I15" s="12">
        <v>0</v>
      </c>
    </row>
    <row r="16" spans="2:9" ht="15" customHeight="1" x14ac:dyDescent="0.2">
      <c r="B16" t="s">
        <v>52</v>
      </c>
      <c r="C16" s="12">
        <v>73</v>
      </c>
      <c r="D16" s="8">
        <v>16.59</v>
      </c>
      <c r="E16" s="12">
        <v>64</v>
      </c>
      <c r="F16" s="8">
        <v>25.3</v>
      </c>
      <c r="G16" s="12">
        <v>9</v>
      </c>
      <c r="H16" s="8">
        <v>4.8600000000000003</v>
      </c>
      <c r="I16" s="12">
        <v>0</v>
      </c>
    </row>
    <row r="17" spans="2:9" ht="15" customHeight="1" x14ac:dyDescent="0.2">
      <c r="B17" t="s">
        <v>53</v>
      </c>
      <c r="C17" s="12">
        <v>20</v>
      </c>
      <c r="D17" s="8">
        <v>4.55</v>
      </c>
      <c r="E17" s="12">
        <v>15</v>
      </c>
      <c r="F17" s="8">
        <v>5.93</v>
      </c>
      <c r="G17" s="12">
        <v>5</v>
      </c>
      <c r="H17" s="8">
        <v>2.7</v>
      </c>
      <c r="I17" s="12">
        <v>0</v>
      </c>
    </row>
    <row r="18" spans="2:9" ht="15" customHeight="1" x14ac:dyDescent="0.2">
      <c r="B18" t="s">
        <v>54</v>
      </c>
      <c r="C18" s="12">
        <v>22</v>
      </c>
      <c r="D18" s="8">
        <v>5</v>
      </c>
      <c r="E18" s="12">
        <v>13</v>
      </c>
      <c r="F18" s="8">
        <v>5.14</v>
      </c>
      <c r="G18" s="12">
        <v>9</v>
      </c>
      <c r="H18" s="8">
        <v>4.8600000000000003</v>
      </c>
      <c r="I18" s="12">
        <v>0</v>
      </c>
    </row>
    <row r="19" spans="2:9" ht="15" customHeight="1" x14ac:dyDescent="0.2">
      <c r="B19" t="s">
        <v>55</v>
      </c>
      <c r="C19" s="12">
        <v>9</v>
      </c>
      <c r="D19" s="8">
        <v>2.0499999999999998</v>
      </c>
      <c r="E19" s="12">
        <v>4</v>
      </c>
      <c r="F19" s="8">
        <v>1.58</v>
      </c>
      <c r="G19" s="12">
        <v>5</v>
      </c>
      <c r="H19" s="8">
        <v>2.7</v>
      </c>
      <c r="I19" s="12">
        <v>0</v>
      </c>
    </row>
    <row r="20" spans="2:9" ht="15" customHeight="1" x14ac:dyDescent="0.2">
      <c r="B20" s="9" t="s">
        <v>254</v>
      </c>
      <c r="C20" s="12">
        <f>SUM(LTBL_02412[総数／事業所数])</f>
        <v>440</v>
      </c>
      <c r="E20" s="12">
        <f>SUBTOTAL(109,LTBL_02412[個人／事業所数])</f>
        <v>253</v>
      </c>
      <c r="G20" s="12">
        <f>SUBTOTAL(109,LTBL_02412[法人／事業所数])</f>
        <v>185</v>
      </c>
      <c r="I20" s="12">
        <f>SUBTOTAL(109,LTBL_02412[法人以外の団体／事業所数])</f>
        <v>1</v>
      </c>
    </row>
    <row r="21" spans="2:9" ht="15" customHeight="1" x14ac:dyDescent="0.2">
      <c r="E21" s="11">
        <f>LTBL_02412[[#Totals],[個人／事業所数]]/LTBL_02412[[#Totals],[総数／事業所数]]</f>
        <v>0.57499999999999996</v>
      </c>
      <c r="G21" s="11">
        <f>LTBL_02412[[#Totals],[法人／事業所数]]/LTBL_02412[[#Totals],[総数／事業所数]]</f>
        <v>0.42045454545454547</v>
      </c>
      <c r="I21" s="11">
        <f>LTBL_02412[[#Totals],[法人以外の団体／事業所数]]/LTBL_02412[[#Totals],[総数／事業所数]]</f>
        <v>2.2727272727272726E-3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64</v>
      </c>
      <c r="D24" s="8">
        <v>14.55</v>
      </c>
      <c r="E24" s="12">
        <v>57</v>
      </c>
      <c r="F24" s="8">
        <v>22.53</v>
      </c>
      <c r="G24" s="12">
        <v>7</v>
      </c>
      <c r="H24" s="8">
        <v>3.78</v>
      </c>
      <c r="I24" s="12">
        <v>0</v>
      </c>
    </row>
    <row r="25" spans="2:9" ht="15" customHeight="1" x14ac:dyDescent="0.2">
      <c r="B25" t="s">
        <v>77</v>
      </c>
      <c r="C25" s="12">
        <v>52</v>
      </c>
      <c r="D25" s="8">
        <v>11.82</v>
      </c>
      <c r="E25" s="12">
        <v>45</v>
      </c>
      <c r="F25" s="8">
        <v>17.79</v>
      </c>
      <c r="G25" s="12">
        <v>7</v>
      </c>
      <c r="H25" s="8">
        <v>3.78</v>
      </c>
      <c r="I25" s="12">
        <v>0</v>
      </c>
    </row>
    <row r="26" spans="2:9" ht="15" customHeight="1" x14ac:dyDescent="0.2">
      <c r="B26" t="s">
        <v>64</v>
      </c>
      <c r="C26" s="12">
        <v>36</v>
      </c>
      <c r="D26" s="8">
        <v>8.18</v>
      </c>
      <c r="E26" s="12">
        <v>10</v>
      </c>
      <c r="F26" s="8">
        <v>3.95</v>
      </c>
      <c r="G26" s="12">
        <v>26</v>
      </c>
      <c r="H26" s="8">
        <v>14.05</v>
      </c>
      <c r="I26" s="12">
        <v>0</v>
      </c>
    </row>
    <row r="27" spans="2:9" ht="15" customHeight="1" x14ac:dyDescent="0.2">
      <c r="B27" t="s">
        <v>73</v>
      </c>
      <c r="C27" s="12">
        <v>33</v>
      </c>
      <c r="D27" s="8">
        <v>7.5</v>
      </c>
      <c r="E27" s="12">
        <v>16</v>
      </c>
      <c r="F27" s="8">
        <v>6.32</v>
      </c>
      <c r="G27" s="12">
        <v>17</v>
      </c>
      <c r="H27" s="8">
        <v>9.19</v>
      </c>
      <c r="I27" s="12">
        <v>0</v>
      </c>
    </row>
    <row r="28" spans="2:9" ht="15" customHeight="1" x14ac:dyDescent="0.2">
      <c r="B28" t="s">
        <v>65</v>
      </c>
      <c r="C28" s="12">
        <v>29</v>
      </c>
      <c r="D28" s="8">
        <v>6.59</v>
      </c>
      <c r="E28" s="12">
        <v>9</v>
      </c>
      <c r="F28" s="8">
        <v>3.56</v>
      </c>
      <c r="G28" s="12">
        <v>20</v>
      </c>
      <c r="H28" s="8">
        <v>10.81</v>
      </c>
      <c r="I28" s="12">
        <v>0</v>
      </c>
    </row>
    <row r="29" spans="2:9" ht="15" customHeight="1" x14ac:dyDescent="0.2">
      <c r="B29" t="s">
        <v>71</v>
      </c>
      <c r="C29" s="12">
        <v>26</v>
      </c>
      <c r="D29" s="8">
        <v>5.91</v>
      </c>
      <c r="E29" s="12">
        <v>20</v>
      </c>
      <c r="F29" s="8">
        <v>7.91</v>
      </c>
      <c r="G29" s="12">
        <v>5</v>
      </c>
      <c r="H29" s="8">
        <v>2.7</v>
      </c>
      <c r="I29" s="12">
        <v>1</v>
      </c>
    </row>
    <row r="30" spans="2:9" ht="15" customHeight="1" x14ac:dyDescent="0.2">
      <c r="B30" t="s">
        <v>70</v>
      </c>
      <c r="C30" s="12">
        <v>21</v>
      </c>
      <c r="D30" s="8">
        <v>4.7699999999999996</v>
      </c>
      <c r="E30" s="12">
        <v>2</v>
      </c>
      <c r="F30" s="8">
        <v>0.79</v>
      </c>
      <c r="G30" s="12">
        <v>19</v>
      </c>
      <c r="H30" s="8">
        <v>10.27</v>
      </c>
      <c r="I30" s="12">
        <v>0</v>
      </c>
    </row>
    <row r="31" spans="2:9" ht="15" customHeight="1" x14ac:dyDescent="0.2">
      <c r="B31" t="s">
        <v>80</v>
      </c>
      <c r="C31" s="12">
        <v>20</v>
      </c>
      <c r="D31" s="8">
        <v>4.55</v>
      </c>
      <c r="E31" s="12">
        <v>15</v>
      </c>
      <c r="F31" s="8">
        <v>5.93</v>
      </c>
      <c r="G31" s="12">
        <v>5</v>
      </c>
      <c r="H31" s="8">
        <v>2.7</v>
      </c>
      <c r="I31" s="12">
        <v>0</v>
      </c>
    </row>
    <row r="32" spans="2:9" ht="15" customHeight="1" x14ac:dyDescent="0.2">
      <c r="B32" t="s">
        <v>72</v>
      </c>
      <c r="C32" s="12">
        <v>15</v>
      </c>
      <c r="D32" s="8">
        <v>3.41</v>
      </c>
      <c r="E32" s="12">
        <v>12</v>
      </c>
      <c r="F32" s="8">
        <v>4.74</v>
      </c>
      <c r="G32" s="12">
        <v>3</v>
      </c>
      <c r="H32" s="8">
        <v>1.62</v>
      </c>
      <c r="I32" s="12">
        <v>0</v>
      </c>
    </row>
    <row r="33" spans="2:9" ht="15" customHeight="1" x14ac:dyDescent="0.2">
      <c r="B33" t="s">
        <v>74</v>
      </c>
      <c r="C33" s="12">
        <v>15</v>
      </c>
      <c r="D33" s="8">
        <v>3.41</v>
      </c>
      <c r="E33" s="12">
        <v>11</v>
      </c>
      <c r="F33" s="8">
        <v>4.3499999999999996</v>
      </c>
      <c r="G33" s="12">
        <v>4</v>
      </c>
      <c r="H33" s="8">
        <v>2.16</v>
      </c>
      <c r="I33" s="12">
        <v>0</v>
      </c>
    </row>
    <row r="34" spans="2:9" ht="15" customHeight="1" x14ac:dyDescent="0.2">
      <c r="B34" t="s">
        <v>81</v>
      </c>
      <c r="C34" s="12">
        <v>15</v>
      </c>
      <c r="D34" s="8">
        <v>3.41</v>
      </c>
      <c r="E34" s="12">
        <v>13</v>
      </c>
      <c r="F34" s="8">
        <v>5.14</v>
      </c>
      <c r="G34" s="12">
        <v>2</v>
      </c>
      <c r="H34" s="8">
        <v>1.08</v>
      </c>
      <c r="I34" s="12">
        <v>0</v>
      </c>
    </row>
    <row r="35" spans="2:9" ht="15" customHeight="1" x14ac:dyDescent="0.2">
      <c r="B35" t="s">
        <v>66</v>
      </c>
      <c r="C35" s="12">
        <v>12</v>
      </c>
      <c r="D35" s="8">
        <v>2.73</v>
      </c>
      <c r="E35" s="12">
        <v>3</v>
      </c>
      <c r="F35" s="8">
        <v>1.19</v>
      </c>
      <c r="G35" s="12">
        <v>9</v>
      </c>
      <c r="H35" s="8">
        <v>4.8600000000000003</v>
      </c>
      <c r="I35" s="12">
        <v>0</v>
      </c>
    </row>
    <row r="36" spans="2:9" ht="15" customHeight="1" x14ac:dyDescent="0.2">
      <c r="B36" t="s">
        <v>79</v>
      </c>
      <c r="C36" s="12">
        <v>8</v>
      </c>
      <c r="D36" s="8">
        <v>1.82</v>
      </c>
      <c r="E36" s="12">
        <v>6</v>
      </c>
      <c r="F36" s="8">
        <v>2.37</v>
      </c>
      <c r="G36" s="12">
        <v>2</v>
      </c>
      <c r="H36" s="8">
        <v>1.08</v>
      </c>
      <c r="I36" s="12">
        <v>0</v>
      </c>
    </row>
    <row r="37" spans="2:9" ht="15" customHeight="1" x14ac:dyDescent="0.2">
      <c r="B37" t="s">
        <v>76</v>
      </c>
      <c r="C37" s="12">
        <v>7</v>
      </c>
      <c r="D37" s="8">
        <v>1.59</v>
      </c>
      <c r="E37" s="12">
        <v>4</v>
      </c>
      <c r="F37" s="8">
        <v>1.58</v>
      </c>
      <c r="G37" s="12">
        <v>3</v>
      </c>
      <c r="H37" s="8">
        <v>1.62</v>
      </c>
      <c r="I37" s="12">
        <v>0</v>
      </c>
    </row>
    <row r="38" spans="2:9" ht="15" customHeight="1" x14ac:dyDescent="0.2">
      <c r="B38" t="s">
        <v>86</v>
      </c>
      <c r="C38" s="12">
        <v>7</v>
      </c>
      <c r="D38" s="8">
        <v>1.59</v>
      </c>
      <c r="E38" s="12">
        <v>4</v>
      </c>
      <c r="F38" s="8">
        <v>1.58</v>
      </c>
      <c r="G38" s="12">
        <v>3</v>
      </c>
      <c r="H38" s="8">
        <v>1.62</v>
      </c>
      <c r="I38" s="12">
        <v>0</v>
      </c>
    </row>
    <row r="39" spans="2:9" ht="15" customHeight="1" x14ac:dyDescent="0.2">
      <c r="B39" t="s">
        <v>82</v>
      </c>
      <c r="C39" s="12">
        <v>7</v>
      </c>
      <c r="D39" s="8">
        <v>1.59</v>
      </c>
      <c r="E39" s="12">
        <v>0</v>
      </c>
      <c r="F39" s="8">
        <v>0</v>
      </c>
      <c r="G39" s="12">
        <v>7</v>
      </c>
      <c r="H39" s="8">
        <v>3.78</v>
      </c>
      <c r="I39" s="12">
        <v>0</v>
      </c>
    </row>
    <row r="40" spans="2:9" ht="15" customHeight="1" x14ac:dyDescent="0.2">
      <c r="B40" t="s">
        <v>68</v>
      </c>
      <c r="C40" s="12">
        <v>6</v>
      </c>
      <c r="D40" s="8">
        <v>1.36</v>
      </c>
      <c r="E40" s="12">
        <v>1</v>
      </c>
      <c r="F40" s="8">
        <v>0.4</v>
      </c>
      <c r="G40" s="12">
        <v>5</v>
      </c>
      <c r="H40" s="8">
        <v>2.7</v>
      </c>
      <c r="I40" s="12">
        <v>0</v>
      </c>
    </row>
    <row r="41" spans="2:9" ht="15" customHeight="1" x14ac:dyDescent="0.2">
      <c r="B41" t="s">
        <v>87</v>
      </c>
      <c r="C41" s="12">
        <v>6</v>
      </c>
      <c r="D41" s="8">
        <v>1.36</v>
      </c>
      <c r="E41" s="12">
        <v>0</v>
      </c>
      <c r="F41" s="8">
        <v>0</v>
      </c>
      <c r="G41" s="12">
        <v>6</v>
      </c>
      <c r="H41" s="8">
        <v>3.24</v>
      </c>
      <c r="I41" s="12">
        <v>0</v>
      </c>
    </row>
    <row r="42" spans="2:9" ht="15" customHeight="1" x14ac:dyDescent="0.2">
      <c r="B42" t="s">
        <v>75</v>
      </c>
      <c r="C42" s="12">
        <v>6</v>
      </c>
      <c r="D42" s="8">
        <v>1.36</v>
      </c>
      <c r="E42" s="12">
        <v>5</v>
      </c>
      <c r="F42" s="8">
        <v>1.98</v>
      </c>
      <c r="G42" s="12">
        <v>1</v>
      </c>
      <c r="H42" s="8">
        <v>0.54</v>
      </c>
      <c r="I42" s="12">
        <v>0</v>
      </c>
    </row>
    <row r="43" spans="2:9" ht="15" customHeight="1" x14ac:dyDescent="0.2">
      <c r="B43" t="s">
        <v>83</v>
      </c>
      <c r="C43" s="12">
        <v>5</v>
      </c>
      <c r="D43" s="8">
        <v>1.1399999999999999</v>
      </c>
      <c r="E43" s="12">
        <v>4</v>
      </c>
      <c r="F43" s="8">
        <v>1.58</v>
      </c>
      <c r="G43" s="12">
        <v>1</v>
      </c>
      <c r="H43" s="8">
        <v>0.54</v>
      </c>
      <c r="I43" s="12">
        <v>0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137</v>
      </c>
      <c r="C47" s="12">
        <v>34</v>
      </c>
      <c r="D47" s="8">
        <v>7.73</v>
      </c>
      <c r="E47" s="12">
        <v>31</v>
      </c>
      <c r="F47" s="8">
        <v>12.25</v>
      </c>
      <c r="G47" s="12">
        <v>3</v>
      </c>
      <c r="H47" s="8">
        <v>1.62</v>
      </c>
      <c r="I47" s="12">
        <v>0</v>
      </c>
    </row>
    <row r="48" spans="2:9" ht="15" customHeight="1" x14ac:dyDescent="0.2">
      <c r="B48" t="s">
        <v>136</v>
      </c>
      <c r="C48" s="12">
        <v>21</v>
      </c>
      <c r="D48" s="8">
        <v>4.7699999999999996</v>
      </c>
      <c r="E48" s="12">
        <v>20</v>
      </c>
      <c r="F48" s="8">
        <v>7.91</v>
      </c>
      <c r="G48" s="12">
        <v>1</v>
      </c>
      <c r="H48" s="8">
        <v>0.54</v>
      </c>
      <c r="I48" s="12">
        <v>0</v>
      </c>
    </row>
    <row r="49" spans="2:9" ht="15" customHeight="1" x14ac:dyDescent="0.2">
      <c r="B49" t="s">
        <v>134</v>
      </c>
      <c r="C49" s="12">
        <v>16</v>
      </c>
      <c r="D49" s="8">
        <v>3.64</v>
      </c>
      <c r="E49" s="12">
        <v>16</v>
      </c>
      <c r="F49" s="8">
        <v>6.32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130</v>
      </c>
      <c r="C50" s="12">
        <v>15</v>
      </c>
      <c r="D50" s="8">
        <v>3.41</v>
      </c>
      <c r="E50" s="12">
        <v>11</v>
      </c>
      <c r="F50" s="8">
        <v>4.3499999999999996</v>
      </c>
      <c r="G50" s="12">
        <v>4</v>
      </c>
      <c r="H50" s="8">
        <v>2.16</v>
      </c>
      <c r="I50" s="12">
        <v>0</v>
      </c>
    </row>
    <row r="51" spans="2:9" ht="15" customHeight="1" x14ac:dyDescent="0.2">
      <c r="B51" t="s">
        <v>132</v>
      </c>
      <c r="C51" s="12">
        <v>14</v>
      </c>
      <c r="D51" s="8">
        <v>3.18</v>
      </c>
      <c r="E51" s="12">
        <v>11</v>
      </c>
      <c r="F51" s="8">
        <v>4.3499999999999996</v>
      </c>
      <c r="G51" s="12">
        <v>3</v>
      </c>
      <c r="H51" s="8">
        <v>1.62</v>
      </c>
      <c r="I51" s="12">
        <v>0</v>
      </c>
    </row>
    <row r="52" spans="2:9" ht="15" customHeight="1" x14ac:dyDescent="0.2">
      <c r="B52" t="s">
        <v>138</v>
      </c>
      <c r="C52" s="12">
        <v>13</v>
      </c>
      <c r="D52" s="8">
        <v>2.95</v>
      </c>
      <c r="E52" s="12">
        <v>10</v>
      </c>
      <c r="F52" s="8">
        <v>3.95</v>
      </c>
      <c r="G52" s="12">
        <v>3</v>
      </c>
      <c r="H52" s="8">
        <v>1.62</v>
      </c>
      <c r="I52" s="12">
        <v>0</v>
      </c>
    </row>
    <row r="53" spans="2:9" ht="15" customHeight="1" x14ac:dyDescent="0.2">
      <c r="B53" t="s">
        <v>139</v>
      </c>
      <c r="C53" s="12">
        <v>13</v>
      </c>
      <c r="D53" s="8">
        <v>2.95</v>
      </c>
      <c r="E53" s="12">
        <v>11</v>
      </c>
      <c r="F53" s="8">
        <v>4.3499999999999996</v>
      </c>
      <c r="G53" s="12">
        <v>2</v>
      </c>
      <c r="H53" s="8">
        <v>1.08</v>
      </c>
      <c r="I53" s="12">
        <v>0</v>
      </c>
    </row>
    <row r="54" spans="2:9" ht="15" customHeight="1" x14ac:dyDescent="0.2">
      <c r="B54" t="s">
        <v>122</v>
      </c>
      <c r="C54" s="12">
        <v>12</v>
      </c>
      <c r="D54" s="8">
        <v>2.73</v>
      </c>
      <c r="E54" s="12">
        <v>7</v>
      </c>
      <c r="F54" s="8">
        <v>2.77</v>
      </c>
      <c r="G54" s="12">
        <v>5</v>
      </c>
      <c r="H54" s="8">
        <v>2.7</v>
      </c>
      <c r="I54" s="12">
        <v>0</v>
      </c>
    </row>
    <row r="55" spans="2:9" ht="15" customHeight="1" x14ac:dyDescent="0.2">
      <c r="B55" t="s">
        <v>121</v>
      </c>
      <c r="C55" s="12">
        <v>10</v>
      </c>
      <c r="D55" s="8">
        <v>2.27</v>
      </c>
      <c r="E55" s="12">
        <v>1</v>
      </c>
      <c r="F55" s="8">
        <v>0.4</v>
      </c>
      <c r="G55" s="12">
        <v>9</v>
      </c>
      <c r="H55" s="8">
        <v>4.8600000000000003</v>
      </c>
      <c r="I55" s="12">
        <v>0</v>
      </c>
    </row>
    <row r="56" spans="2:9" ht="15" customHeight="1" x14ac:dyDescent="0.2">
      <c r="B56" t="s">
        <v>155</v>
      </c>
      <c r="C56" s="12">
        <v>10</v>
      </c>
      <c r="D56" s="8">
        <v>2.27</v>
      </c>
      <c r="E56" s="12">
        <v>1</v>
      </c>
      <c r="F56" s="8">
        <v>0.4</v>
      </c>
      <c r="G56" s="12">
        <v>9</v>
      </c>
      <c r="H56" s="8">
        <v>4.8600000000000003</v>
      </c>
      <c r="I56" s="12">
        <v>0</v>
      </c>
    </row>
    <row r="57" spans="2:9" ht="15" customHeight="1" x14ac:dyDescent="0.2">
      <c r="B57" t="s">
        <v>123</v>
      </c>
      <c r="C57" s="12">
        <v>10</v>
      </c>
      <c r="D57" s="8">
        <v>2.27</v>
      </c>
      <c r="E57" s="12">
        <v>3</v>
      </c>
      <c r="F57" s="8">
        <v>1.19</v>
      </c>
      <c r="G57" s="12">
        <v>7</v>
      </c>
      <c r="H57" s="8">
        <v>3.78</v>
      </c>
      <c r="I57" s="12">
        <v>0</v>
      </c>
    </row>
    <row r="58" spans="2:9" ht="15" customHeight="1" x14ac:dyDescent="0.2">
      <c r="B58" t="s">
        <v>125</v>
      </c>
      <c r="C58" s="12">
        <v>10</v>
      </c>
      <c r="D58" s="8">
        <v>2.27</v>
      </c>
      <c r="E58" s="12">
        <v>7</v>
      </c>
      <c r="F58" s="8">
        <v>2.77</v>
      </c>
      <c r="G58" s="12">
        <v>2</v>
      </c>
      <c r="H58" s="8">
        <v>1.08</v>
      </c>
      <c r="I58" s="12">
        <v>1</v>
      </c>
    </row>
    <row r="59" spans="2:9" ht="15" customHeight="1" x14ac:dyDescent="0.2">
      <c r="B59" t="s">
        <v>142</v>
      </c>
      <c r="C59" s="12">
        <v>9</v>
      </c>
      <c r="D59" s="8">
        <v>2.0499999999999998</v>
      </c>
      <c r="E59" s="12">
        <v>1</v>
      </c>
      <c r="F59" s="8">
        <v>0.4</v>
      </c>
      <c r="G59" s="12">
        <v>8</v>
      </c>
      <c r="H59" s="8">
        <v>4.32</v>
      </c>
      <c r="I59" s="12">
        <v>0</v>
      </c>
    </row>
    <row r="60" spans="2:9" ht="15" customHeight="1" x14ac:dyDescent="0.2">
      <c r="B60" t="s">
        <v>126</v>
      </c>
      <c r="C60" s="12">
        <v>9</v>
      </c>
      <c r="D60" s="8">
        <v>2.0499999999999998</v>
      </c>
      <c r="E60" s="12">
        <v>6</v>
      </c>
      <c r="F60" s="8">
        <v>2.37</v>
      </c>
      <c r="G60" s="12">
        <v>3</v>
      </c>
      <c r="H60" s="8">
        <v>1.62</v>
      </c>
      <c r="I60" s="12">
        <v>0</v>
      </c>
    </row>
    <row r="61" spans="2:9" ht="15" customHeight="1" x14ac:dyDescent="0.2">
      <c r="B61" t="s">
        <v>131</v>
      </c>
      <c r="C61" s="12">
        <v>9</v>
      </c>
      <c r="D61" s="8">
        <v>2.0499999999999998</v>
      </c>
      <c r="E61" s="12">
        <v>7</v>
      </c>
      <c r="F61" s="8">
        <v>2.77</v>
      </c>
      <c r="G61" s="12">
        <v>2</v>
      </c>
      <c r="H61" s="8">
        <v>1.08</v>
      </c>
      <c r="I61" s="12">
        <v>0</v>
      </c>
    </row>
    <row r="62" spans="2:9" ht="15" customHeight="1" x14ac:dyDescent="0.2">
      <c r="B62" t="s">
        <v>196</v>
      </c>
      <c r="C62" s="12">
        <v>8</v>
      </c>
      <c r="D62" s="8">
        <v>1.82</v>
      </c>
      <c r="E62" s="12">
        <v>2</v>
      </c>
      <c r="F62" s="8">
        <v>0.79</v>
      </c>
      <c r="G62" s="12">
        <v>6</v>
      </c>
      <c r="H62" s="8">
        <v>3.24</v>
      </c>
      <c r="I62" s="12">
        <v>0</v>
      </c>
    </row>
    <row r="63" spans="2:9" ht="15" customHeight="1" x14ac:dyDescent="0.2">
      <c r="B63" t="s">
        <v>149</v>
      </c>
      <c r="C63" s="12">
        <v>8</v>
      </c>
      <c r="D63" s="8">
        <v>1.82</v>
      </c>
      <c r="E63" s="12">
        <v>2</v>
      </c>
      <c r="F63" s="8">
        <v>0.79</v>
      </c>
      <c r="G63" s="12">
        <v>6</v>
      </c>
      <c r="H63" s="8">
        <v>3.24</v>
      </c>
      <c r="I63" s="12">
        <v>0</v>
      </c>
    </row>
    <row r="64" spans="2:9" ht="15" customHeight="1" x14ac:dyDescent="0.2">
      <c r="B64" t="s">
        <v>129</v>
      </c>
      <c r="C64" s="12">
        <v>8</v>
      </c>
      <c r="D64" s="8">
        <v>1.82</v>
      </c>
      <c r="E64" s="12">
        <v>4</v>
      </c>
      <c r="F64" s="8">
        <v>1.58</v>
      </c>
      <c r="G64" s="12">
        <v>4</v>
      </c>
      <c r="H64" s="8">
        <v>2.16</v>
      </c>
      <c r="I64" s="12">
        <v>0</v>
      </c>
    </row>
    <row r="65" spans="2:9" ht="15" customHeight="1" x14ac:dyDescent="0.2">
      <c r="B65" t="s">
        <v>152</v>
      </c>
      <c r="C65" s="12">
        <v>7</v>
      </c>
      <c r="D65" s="8">
        <v>1.59</v>
      </c>
      <c r="E65" s="12">
        <v>4</v>
      </c>
      <c r="F65" s="8">
        <v>1.58</v>
      </c>
      <c r="G65" s="12">
        <v>3</v>
      </c>
      <c r="H65" s="8">
        <v>1.62</v>
      </c>
      <c r="I65" s="12">
        <v>0</v>
      </c>
    </row>
    <row r="66" spans="2:9" ht="15" customHeight="1" x14ac:dyDescent="0.2">
      <c r="B66" t="s">
        <v>150</v>
      </c>
      <c r="C66" s="12">
        <v>6</v>
      </c>
      <c r="D66" s="8">
        <v>1.36</v>
      </c>
      <c r="E66" s="12">
        <v>2</v>
      </c>
      <c r="F66" s="8">
        <v>0.79</v>
      </c>
      <c r="G66" s="12">
        <v>4</v>
      </c>
      <c r="H66" s="8">
        <v>2.16</v>
      </c>
      <c r="I66" s="12">
        <v>0</v>
      </c>
    </row>
    <row r="67" spans="2:9" ht="15" customHeight="1" x14ac:dyDescent="0.2">
      <c r="B67" t="s">
        <v>227</v>
      </c>
      <c r="C67" s="12">
        <v>6</v>
      </c>
      <c r="D67" s="8">
        <v>1.36</v>
      </c>
      <c r="E67" s="12">
        <v>0</v>
      </c>
      <c r="F67" s="8">
        <v>0</v>
      </c>
      <c r="G67" s="12">
        <v>6</v>
      </c>
      <c r="H67" s="8">
        <v>3.24</v>
      </c>
      <c r="I67" s="12">
        <v>0</v>
      </c>
    </row>
    <row r="68" spans="2:9" ht="15" customHeight="1" x14ac:dyDescent="0.2">
      <c r="B68" t="s">
        <v>127</v>
      </c>
      <c r="C68" s="12">
        <v>6</v>
      </c>
      <c r="D68" s="8">
        <v>1.36</v>
      </c>
      <c r="E68" s="12">
        <v>2</v>
      </c>
      <c r="F68" s="8">
        <v>0.79</v>
      </c>
      <c r="G68" s="12">
        <v>4</v>
      </c>
      <c r="H68" s="8">
        <v>2.16</v>
      </c>
      <c r="I68" s="12">
        <v>0</v>
      </c>
    </row>
    <row r="69" spans="2:9" ht="15" customHeight="1" x14ac:dyDescent="0.2">
      <c r="B69" t="s">
        <v>128</v>
      </c>
      <c r="C69" s="12">
        <v>6</v>
      </c>
      <c r="D69" s="8">
        <v>1.36</v>
      </c>
      <c r="E69" s="12">
        <v>2</v>
      </c>
      <c r="F69" s="8">
        <v>0.79</v>
      </c>
      <c r="G69" s="12">
        <v>4</v>
      </c>
      <c r="H69" s="8">
        <v>2.16</v>
      </c>
      <c r="I69" s="12">
        <v>0</v>
      </c>
    </row>
    <row r="70" spans="2:9" ht="15" customHeight="1" x14ac:dyDescent="0.2">
      <c r="B70" t="s">
        <v>147</v>
      </c>
      <c r="C70" s="12">
        <v>6</v>
      </c>
      <c r="D70" s="8">
        <v>1.36</v>
      </c>
      <c r="E70" s="12">
        <v>0</v>
      </c>
      <c r="F70" s="8">
        <v>0</v>
      </c>
      <c r="G70" s="12">
        <v>6</v>
      </c>
      <c r="H70" s="8">
        <v>3.24</v>
      </c>
      <c r="I70" s="12">
        <v>0</v>
      </c>
    </row>
    <row r="71" spans="2:9" ht="15" customHeight="1" x14ac:dyDescent="0.2">
      <c r="B71" t="s">
        <v>135</v>
      </c>
      <c r="C71" s="12">
        <v>6</v>
      </c>
      <c r="D71" s="8">
        <v>1.36</v>
      </c>
      <c r="E71" s="12">
        <v>3</v>
      </c>
      <c r="F71" s="8">
        <v>1.19</v>
      </c>
      <c r="G71" s="12">
        <v>3</v>
      </c>
      <c r="H71" s="8">
        <v>1.62</v>
      </c>
      <c r="I71" s="12">
        <v>0</v>
      </c>
    </row>
    <row r="72" spans="2:9" ht="15" customHeight="1" x14ac:dyDescent="0.2">
      <c r="B72" t="s">
        <v>165</v>
      </c>
      <c r="C72" s="12">
        <v>6</v>
      </c>
      <c r="D72" s="8">
        <v>1.36</v>
      </c>
      <c r="E72" s="12">
        <v>4</v>
      </c>
      <c r="F72" s="8">
        <v>1.58</v>
      </c>
      <c r="G72" s="12">
        <v>2</v>
      </c>
      <c r="H72" s="8">
        <v>1.08</v>
      </c>
      <c r="I72" s="12">
        <v>0</v>
      </c>
    </row>
    <row r="73" spans="2:9" ht="15" customHeight="1" x14ac:dyDescent="0.2">
      <c r="B73" t="s">
        <v>153</v>
      </c>
      <c r="C73" s="12">
        <v>6</v>
      </c>
      <c r="D73" s="8">
        <v>1.36</v>
      </c>
      <c r="E73" s="12">
        <v>5</v>
      </c>
      <c r="F73" s="8">
        <v>1.98</v>
      </c>
      <c r="G73" s="12">
        <v>1</v>
      </c>
      <c r="H73" s="8">
        <v>0.54</v>
      </c>
      <c r="I73" s="12">
        <v>0</v>
      </c>
    </row>
    <row r="74" spans="2:9" ht="15" customHeight="1" x14ac:dyDescent="0.2">
      <c r="B74" t="s">
        <v>146</v>
      </c>
      <c r="C74" s="12">
        <v>6</v>
      </c>
      <c r="D74" s="8">
        <v>1.36</v>
      </c>
      <c r="E74" s="12">
        <v>0</v>
      </c>
      <c r="F74" s="8">
        <v>0</v>
      </c>
      <c r="G74" s="12">
        <v>6</v>
      </c>
      <c r="H74" s="8">
        <v>3.24</v>
      </c>
      <c r="I74" s="12">
        <v>0</v>
      </c>
    </row>
    <row r="76" spans="2:9" ht="15" customHeight="1" x14ac:dyDescent="0.2">
      <c r="B76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9B47F-B94F-46DD-93FD-8A4D7E7E9C65}">
  <sheetPr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31</v>
      </c>
      <c r="D6" s="8">
        <v>15.82</v>
      </c>
      <c r="E6" s="12">
        <v>19</v>
      </c>
      <c r="F6" s="8">
        <v>13.19</v>
      </c>
      <c r="G6" s="12">
        <v>12</v>
      </c>
      <c r="H6" s="8">
        <v>23.08</v>
      </c>
      <c r="I6" s="12">
        <v>0</v>
      </c>
    </row>
    <row r="7" spans="2:9" ht="15" customHeight="1" x14ac:dyDescent="0.2">
      <c r="B7" t="s">
        <v>43</v>
      </c>
      <c r="C7" s="12">
        <v>16</v>
      </c>
      <c r="D7" s="8">
        <v>8.16</v>
      </c>
      <c r="E7" s="12">
        <v>9</v>
      </c>
      <c r="F7" s="8">
        <v>6.25</v>
      </c>
      <c r="G7" s="12">
        <v>7</v>
      </c>
      <c r="H7" s="8">
        <v>13.46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0.51</v>
      </c>
      <c r="E8" s="12">
        <v>0</v>
      </c>
      <c r="F8" s="8">
        <v>0</v>
      </c>
      <c r="G8" s="12">
        <v>1</v>
      </c>
      <c r="H8" s="8">
        <v>1.92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0.51</v>
      </c>
      <c r="E10" s="12">
        <v>0</v>
      </c>
      <c r="F10" s="8">
        <v>0</v>
      </c>
      <c r="G10" s="12">
        <v>1</v>
      </c>
      <c r="H10" s="8">
        <v>1.92</v>
      </c>
      <c r="I10" s="12">
        <v>0</v>
      </c>
    </row>
    <row r="11" spans="2:9" ht="15" customHeight="1" x14ac:dyDescent="0.2">
      <c r="B11" t="s">
        <v>47</v>
      </c>
      <c r="C11" s="12">
        <v>38</v>
      </c>
      <c r="D11" s="8">
        <v>19.39</v>
      </c>
      <c r="E11" s="12">
        <v>21</v>
      </c>
      <c r="F11" s="8">
        <v>14.58</v>
      </c>
      <c r="G11" s="12">
        <v>17</v>
      </c>
      <c r="H11" s="8">
        <v>32.69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28</v>
      </c>
      <c r="D13" s="8">
        <v>14.29</v>
      </c>
      <c r="E13" s="12">
        <v>25</v>
      </c>
      <c r="F13" s="8">
        <v>17.36</v>
      </c>
      <c r="G13" s="12">
        <v>3</v>
      </c>
      <c r="H13" s="8">
        <v>5.77</v>
      </c>
      <c r="I13" s="12">
        <v>0</v>
      </c>
    </row>
    <row r="14" spans="2:9" ht="15" customHeight="1" x14ac:dyDescent="0.2">
      <c r="B14" t="s">
        <v>50</v>
      </c>
      <c r="C14" s="12">
        <v>4</v>
      </c>
      <c r="D14" s="8">
        <v>2.04</v>
      </c>
      <c r="E14" s="12">
        <v>1</v>
      </c>
      <c r="F14" s="8">
        <v>0.69</v>
      </c>
      <c r="G14" s="12">
        <v>3</v>
      </c>
      <c r="H14" s="8">
        <v>5.77</v>
      </c>
      <c r="I14" s="12">
        <v>0</v>
      </c>
    </row>
    <row r="15" spans="2:9" ht="15" customHeight="1" x14ac:dyDescent="0.2">
      <c r="B15" t="s">
        <v>51</v>
      </c>
      <c r="C15" s="12">
        <v>41</v>
      </c>
      <c r="D15" s="8">
        <v>20.92</v>
      </c>
      <c r="E15" s="12">
        <v>40</v>
      </c>
      <c r="F15" s="8">
        <v>27.78</v>
      </c>
      <c r="G15" s="12">
        <v>1</v>
      </c>
      <c r="H15" s="8">
        <v>1.92</v>
      </c>
      <c r="I15" s="12">
        <v>0</v>
      </c>
    </row>
    <row r="16" spans="2:9" ht="15" customHeight="1" x14ac:dyDescent="0.2">
      <c r="B16" t="s">
        <v>52</v>
      </c>
      <c r="C16" s="12">
        <v>27</v>
      </c>
      <c r="D16" s="8">
        <v>13.78</v>
      </c>
      <c r="E16" s="12">
        <v>24</v>
      </c>
      <c r="F16" s="8">
        <v>16.670000000000002</v>
      </c>
      <c r="G16" s="12">
        <v>3</v>
      </c>
      <c r="H16" s="8">
        <v>5.77</v>
      </c>
      <c r="I16" s="12">
        <v>0</v>
      </c>
    </row>
    <row r="17" spans="2:9" ht="15" customHeight="1" x14ac:dyDescent="0.2">
      <c r="B17" t="s">
        <v>53</v>
      </c>
      <c r="C17" s="12">
        <v>2</v>
      </c>
      <c r="D17" s="8">
        <v>1.02</v>
      </c>
      <c r="E17" s="12">
        <v>2</v>
      </c>
      <c r="F17" s="8">
        <v>1.39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2</v>
      </c>
      <c r="D18" s="8">
        <v>1.02</v>
      </c>
      <c r="E18" s="12">
        <v>2</v>
      </c>
      <c r="F18" s="8">
        <v>1.39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55</v>
      </c>
      <c r="C19" s="12">
        <v>5</v>
      </c>
      <c r="D19" s="8">
        <v>2.5499999999999998</v>
      </c>
      <c r="E19" s="12">
        <v>1</v>
      </c>
      <c r="F19" s="8">
        <v>0.69</v>
      </c>
      <c r="G19" s="12">
        <v>4</v>
      </c>
      <c r="H19" s="8">
        <v>7.69</v>
      </c>
      <c r="I19" s="12">
        <v>0</v>
      </c>
    </row>
    <row r="20" spans="2:9" ht="15" customHeight="1" x14ac:dyDescent="0.2">
      <c r="B20" s="9" t="s">
        <v>254</v>
      </c>
      <c r="C20" s="12">
        <f>SUM(LTBL_02423[総数／事業所数])</f>
        <v>196</v>
      </c>
      <c r="E20" s="12">
        <f>SUBTOTAL(109,LTBL_02423[個人／事業所数])</f>
        <v>144</v>
      </c>
      <c r="G20" s="12">
        <f>SUBTOTAL(109,LTBL_02423[法人／事業所数])</f>
        <v>52</v>
      </c>
      <c r="I20" s="12">
        <f>SUBTOTAL(109,LTBL_02423[法人以外の団体／事業所数])</f>
        <v>0</v>
      </c>
    </row>
    <row r="21" spans="2:9" ht="15" customHeight="1" x14ac:dyDescent="0.2">
      <c r="E21" s="11">
        <f>LTBL_02423[[#Totals],[個人／事業所数]]/LTBL_02423[[#Totals],[総数／事業所数]]</f>
        <v>0.73469387755102045</v>
      </c>
      <c r="G21" s="11">
        <f>LTBL_02423[[#Totals],[法人／事業所数]]/LTBL_02423[[#Totals],[総数／事業所数]]</f>
        <v>0.26530612244897961</v>
      </c>
      <c r="I21" s="11">
        <f>LTBL_02423[[#Totals],[法人以外の団体／事業所数]]/LTBL_02423[[#Totals],[総数／事業所数]]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34</v>
      </c>
      <c r="D24" s="8">
        <v>17.350000000000001</v>
      </c>
      <c r="E24" s="12">
        <v>33</v>
      </c>
      <c r="F24" s="8">
        <v>22.92</v>
      </c>
      <c r="G24" s="12">
        <v>1</v>
      </c>
      <c r="H24" s="8">
        <v>1.92</v>
      </c>
      <c r="I24" s="12">
        <v>0</v>
      </c>
    </row>
    <row r="25" spans="2:9" ht="15" customHeight="1" x14ac:dyDescent="0.2">
      <c r="B25" t="s">
        <v>74</v>
      </c>
      <c r="C25" s="12">
        <v>24</v>
      </c>
      <c r="D25" s="8">
        <v>12.24</v>
      </c>
      <c r="E25" s="12">
        <v>24</v>
      </c>
      <c r="F25" s="8">
        <v>16.670000000000002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78</v>
      </c>
      <c r="C26" s="12">
        <v>22</v>
      </c>
      <c r="D26" s="8">
        <v>11.22</v>
      </c>
      <c r="E26" s="12">
        <v>21</v>
      </c>
      <c r="F26" s="8">
        <v>14.58</v>
      </c>
      <c r="G26" s="12">
        <v>1</v>
      </c>
      <c r="H26" s="8">
        <v>1.92</v>
      </c>
      <c r="I26" s="12">
        <v>0</v>
      </c>
    </row>
    <row r="27" spans="2:9" ht="15" customHeight="1" x14ac:dyDescent="0.2">
      <c r="B27" t="s">
        <v>64</v>
      </c>
      <c r="C27" s="12">
        <v>17</v>
      </c>
      <c r="D27" s="8">
        <v>8.67</v>
      </c>
      <c r="E27" s="12">
        <v>11</v>
      </c>
      <c r="F27" s="8">
        <v>7.64</v>
      </c>
      <c r="G27" s="12">
        <v>6</v>
      </c>
      <c r="H27" s="8">
        <v>11.54</v>
      </c>
      <c r="I27" s="12">
        <v>0</v>
      </c>
    </row>
    <row r="28" spans="2:9" ht="15" customHeight="1" x14ac:dyDescent="0.2">
      <c r="B28" t="s">
        <v>73</v>
      </c>
      <c r="C28" s="12">
        <v>13</v>
      </c>
      <c r="D28" s="8">
        <v>6.63</v>
      </c>
      <c r="E28" s="12">
        <v>10</v>
      </c>
      <c r="F28" s="8">
        <v>6.94</v>
      </c>
      <c r="G28" s="12">
        <v>3</v>
      </c>
      <c r="H28" s="8">
        <v>5.77</v>
      </c>
      <c r="I28" s="12">
        <v>0</v>
      </c>
    </row>
    <row r="29" spans="2:9" ht="15" customHeight="1" x14ac:dyDescent="0.2">
      <c r="B29" t="s">
        <v>65</v>
      </c>
      <c r="C29" s="12">
        <v>10</v>
      </c>
      <c r="D29" s="8">
        <v>5.0999999999999996</v>
      </c>
      <c r="E29" s="12">
        <v>6</v>
      </c>
      <c r="F29" s="8">
        <v>4.17</v>
      </c>
      <c r="G29" s="12">
        <v>4</v>
      </c>
      <c r="H29" s="8">
        <v>7.69</v>
      </c>
      <c r="I29" s="12">
        <v>0</v>
      </c>
    </row>
    <row r="30" spans="2:9" ht="15" customHeight="1" x14ac:dyDescent="0.2">
      <c r="B30" t="s">
        <v>71</v>
      </c>
      <c r="C30" s="12">
        <v>8</v>
      </c>
      <c r="D30" s="8">
        <v>4.08</v>
      </c>
      <c r="E30" s="12">
        <v>6</v>
      </c>
      <c r="F30" s="8">
        <v>4.17</v>
      </c>
      <c r="G30" s="12">
        <v>2</v>
      </c>
      <c r="H30" s="8">
        <v>3.85</v>
      </c>
      <c r="I30" s="12">
        <v>0</v>
      </c>
    </row>
    <row r="31" spans="2:9" ht="15" customHeight="1" x14ac:dyDescent="0.2">
      <c r="B31" t="s">
        <v>72</v>
      </c>
      <c r="C31" s="12">
        <v>6</v>
      </c>
      <c r="D31" s="8">
        <v>3.06</v>
      </c>
      <c r="E31" s="12">
        <v>2</v>
      </c>
      <c r="F31" s="8">
        <v>1.39</v>
      </c>
      <c r="G31" s="12">
        <v>4</v>
      </c>
      <c r="H31" s="8">
        <v>7.69</v>
      </c>
      <c r="I31" s="12">
        <v>0</v>
      </c>
    </row>
    <row r="32" spans="2:9" ht="15" customHeight="1" x14ac:dyDescent="0.2">
      <c r="B32" t="s">
        <v>86</v>
      </c>
      <c r="C32" s="12">
        <v>6</v>
      </c>
      <c r="D32" s="8">
        <v>3.06</v>
      </c>
      <c r="E32" s="12">
        <v>6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66</v>
      </c>
      <c r="C33" s="12">
        <v>4</v>
      </c>
      <c r="D33" s="8">
        <v>2.04</v>
      </c>
      <c r="E33" s="12">
        <v>2</v>
      </c>
      <c r="F33" s="8">
        <v>1.39</v>
      </c>
      <c r="G33" s="12">
        <v>2</v>
      </c>
      <c r="H33" s="8">
        <v>3.85</v>
      </c>
      <c r="I33" s="12">
        <v>0</v>
      </c>
    </row>
    <row r="34" spans="2:9" ht="15" customHeight="1" x14ac:dyDescent="0.2">
      <c r="B34" t="s">
        <v>97</v>
      </c>
      <c r="C34" s="12">
        <v>4</v>
      </c>
      <c r="D34" s="8">
        <v>2.04</v>
      </c>
      <c r="E34" s="12">
        <v>3</v>
      </c>
      <c r="F34" s="8">
        <v>2.08</v>
      </c>
      <c r="G34" s="12">
        <v>1</v>
      </c>
      <c r="H34" s="8">
        <v>1.92</v>
      </c>
      <c r="I34" s="12">
        <v>0</v>
      </c>
    </row>
    <row r="35" spans="2:9" ht="15" customHeight="1" x14ac:dyDescent="0.2">
      <c r="B35" t="s">
        <v>102</v>
      </c>
      <c r="C35" s="12">
        <v>3</v>
      </c>
      <c r="D35" s="8">
        <v>1.53</v>
      </c>
      <c r="E35" s="12">
        <v>2</v>
      </c>
      <c r="F35" s="8">
        <v>1.39</v>
      </c>
      <c r="G35" s="12">
        <v>1</v>
      </c>
      <c r="H35" s="8">
        <v>1.92</v>
      </c>
      <c r="I35" s="12">
        <v>0</v>
      </c>
    </row>
    <row r="36" spans="2:9" ht="15" customHeight="1" x14ac:dyDescent="0.2">
      <c r="B36" t="s">
        <v>67</v>
      </c>
      <c r="C36" s="12">
        <v>3</v>
      </c>
      <c r="D36" s="8">
        <v>1.53</v>
      </c>
      <c r="E36" s="12">
        <v>1</v>
      </c>
      <c r="F36" s="8">
        <v>0.69</v>
      </c>
      <c r="G36" s="12">
        <v>2</v>
      </c>
      <c r="H36" s="8">
        <v>3.85</v>
      </c>
      <c r="I36" s="12">
        <v>0</v>
      </c>
    </row>
    <row r="37" spans="2:9" ht="15" customHeight="1" x14ac:dyDescent="0.2">
      <c r="B37" t="s">
        <v>70</v>
      </c>
      <c r="C37" s="12">
        <v>3</v>
      </c>
      <c r="D37" s="8">
        <v>1.53</v>
      </c>
      <c r="E37" s="12">
        <v>2</v>
      </c>
      <c r="F37" s="8">
        <v>1.39</v>
      </c>
      <c r="G37" s="12">
        <v>1</v>
      </c>
      <c r="H37" s="8">
        <v>1.92</v>
      </c>
      <c r="I37" s="12">
        <v>0</v>
      </c>
    </row>
    <row r="38" spans="2:9" ht="15" customHeight="1" x14ac:dyDescent="0.2">
      <c r="B38" t="s">
        <v>100</v>
      </c>
      <c r="C38" s="12">
        <v>3</v>
      </c>
      <c r="D38" s="8">
        <v>1.53</v>
      </c>
      <c r="E38" s="12">
        <v>0</v>
      </c>
      <c r="F38" s="8">
        <v>0</v>
      </c>
      <c r="G38" s="12">
        <v>3</v>
      </c>
      <c r="H38" s="8">
        <v>5.77</v>
      </c>
      <c r="I38" s="12">
        <v>0</v>
      </c>
    </row>
    <row r="39" spans="2:9" ht="15" customHeight="1" x14ac:dyDescent="0.2">
      <c r="B39" t="s">
        <v>76</v>
      </c>
      <c r="C39" s="12">
        <v>3</v>
      </c>
      <c r="D39" s="8">
        <v>1.53</v>
      </c>
      <c r="E39" s="12">
        <v>1</v>
      </c>
      <c r="F39" s="8">
        <v>0.69</v>
      </c>
      <c r="G39" s="12">
        <v>2</v>
      </c>
      <c r="H39" s="8">
        <v>3.85</v>
      </c>
      <c r="I39" s="12">
        <v>0</v>
      </c>
    </row>
    <row r="40" spans="2:9" ht="15" customHeight="1" x14ac:dyDescent="0.2">
      <c r="B40" t="s">
        <v>79</v>
      </c>
      <c r="C40" s="12">
        <v>3</v>
      </c>
      <c r="D40" s="8">
        <v>1.53</v>
      </c>
      <c r="E40" s="12">
        <v>3</v>
      </c>
      <c r="F40" s="8">
        <v>2.08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88</v>
      </c>
      <c r="C41" s="12">
        <v>2</v>
      </c>
      <c r="D41" s="8">
        <v>1.02</v>
      </c>
      <c r="E41" s="12">
        <v>0</v>
      </c>
      <c r="F41" s="8">
        <v>0</v>
      </c>
      <c r="G41" s="12">
        <v>2</v>
      </c>
      <c r="H41" s="8">
        <v>3.85</v>
      </c>
      <c r="I41" s="12">
        <v>0</v>
      </c>
    </row>
    <row r="42" spans="2:9" ht="15" customHeight="1" x14ac:dyDescent="0.2">
      <c r="B42" t="s">
        <v>95</v>
      </c>
      <c r="C42" s="12">
        <v>2</v>
      </c>
      <c r="D42" s="8">
        <v>1.02</v>
      </c>
      <c r="E42" s="12">
        <v>2</v>
      </c>
      <c r="F42" s="8">
        <v>1.39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68</v>
      </c>
      <c r="C43" s="12">
        <v>2</v>
      </c>
      <c r="D43" s="8">
        <v>1.02</v>
      </c>
      <c r="E43" s="12">
        <v>0</v>
      </c>
      <c r="F43" s="8">
        <v>0</v>
      </c>
      <c r="G43" s="12">
        <v>2</v>
      </c>
      <c r="H43" s="8">
        <v>3.85</v>
      </c>
      <c r="I43" s="12">
        <v>0</v>
      </c>
    </row>
    <row r="44" spans="2:9" ht="15" customHeight="1" x14ac:dyDescent="0.2">
      <c r="B44" t="s">
        <v>89</v>
      </c>
      <c r="C44" s="12">
        <v>2</v>
      </c>
      <c r="D44" s="8">
        <v>1.02</v>
      </c>
      <c r="E44" s="12">
        <v>0</v>
      </c>
      <c r="F44" s="8">
        <v>0</v>
      </c>
      <c r="G44" s="12">
        <v>2</v>
      </c>
      <c r="H44" s="8">
        <v>3.85</v>
      </c>
      <c r="I44" s="12">
        <v>0</v>
      </c>
    </row>
    <row r="45" spans="2:9" ht="15" customHeight="1" x14ac:dyDescent="0.2">
      <c r="B45" t="s">
        <v>80</v>
      </c>
      <c r="C45" s="12">
        <v>2</v>
      </c>
      <c r="D45" s="8">
        <v>1.02</v>
      </c>
      <c r="E45" s="12">
        <v>2</v>
      </c>
      <c r="F45" s="8">
        <v>1.39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81</v>
      </c>
      <c r="C46" s="12">
        <v>2</v>
      </c>
      <c r="D46" s="8">
        <v>1.02</v>
      </c>
      <c r="E46" s="12">
        <v>2</v>
      </c>
      <c r="F46" s="8">
        <v>1.39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101</v>
      </c>
      <c r="C47" s="12">
        <v>2</v>
      </c>
      <c r="D47" s="8">
        <v>1.02</v>
      </c>
      <c r="E47" s="12">
        <v>0</v>
      </c>
      <c r="F47" s="8">
        <v>0</v>
      </c>
      <c r="G47" s="12">
        <v>2</v>
      </c>
      <c r="H47" s="8">
        <v>3.85</v>
      </c>
      <c r="I47" s="12">
        <v>0</v>
      </c>
    </row>
    <row r="48" spans="2:9" ht="15" customHeight="1" x14ac:dyDescent="0.2">
      <c r="B48" t="s">
        <v>91</v>
      </c>
      <c r="C48" s="12">
        <v>2</v>
      </c>
      <c r="D48" s="8">
        <v>1.02</v>
      </c>
      <c r="E48" s="12">
        <v>0</v>
      </c>
      <c r="F48" s="8">
        <v>0</v>
      </c>
      <c r="G48" s="12">
        <v>2</v>
      </c>
      <c r="H48" s="8">
        <v>3.85</v>
      </c>
      <c r="I48" s="12">
        <v>0</v>
      </c>
    </row>
    <row r="51" spans="2:9" ht="33" customHeight="1" x14ac:dyDescent="0.2">
      <c r="B51" t="s">
        <v>256</v>
      </c>
      <c r="C51" s="10" t="s">
        <v>57</v>
      </c>
      <c r="D51" s="10" t="s">
        <v>58</v>
      </c>
      <c r="E51" s="10" t="s">
        <v>59</v>
      </c>
      <c r="F51" s="10" t="s">
        <v>60</v>
      </c>
      <c r="G51" s="10" t="s">
        <v>61</v>
      </c>
      <c r="H51" s="10" t="s">
        <v>62</v>
      </c>
      <c r="I51" s="10" t="s">
        <v>63</v>
      </c>
    </row>
    <row r="52" spans="2:9" ht="15" customHeight="1" x14ac:dyDescent="0.2">
      <c r="B52" t="s">
        <v>130</v>
      </c>
      <c r="C52" s="12">
        <v>24</v>
      </c>
      <c r="D52" s="8">
        <v>12.24</v>
      </c>
      <c r="E52" s="12">
        <v>24</v>
      </c>
      <c r="F52" s="8">
        <v>16.670000000000002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134</v>
      </c>
      <c r="C53" s="12">
        <v>14</v>
      </c>
      <c r="D53" s="8">
        <v>7.14</v>
      </c>
      <c r="E53" s="12">
        <v>14</v>
      </c>
      <c r="F53" s="8">
        <v>9.7200000000000006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122</v>
      </c>
      <c r="C54" s="12">
        <v>11</v>
      </c>
      <c r="D54" s="8">
        <v>5.61</v>
      </c>
      <c r="E54" s="12">
        <v>11</v>
      </c>
      <c r="F54" s="8">
        <v>7.64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136</v>
      </c>
      <c r="C55" s="12">
        <v>11</v>
      </c>
      <c r="D55" s="8">
        <v>5.61</v>
      </c>
      <c r="E55" s="12">
        <v>11</v>
      </c>
      <c r="F55" s="8">
        <v>7.64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129</v>
      </c>
      <c r="C56" s="12">
        <v>9</v>
      </c>
      <c r="D56" s="8">
        <v>4.59</v>
      </c>
      <c r="E56" s="12">
        <v>6</v>
      </c>
      <c r="F56" s="8">
        <v>4.17</v>
      </c>
      <c r="G56" s="12">
        <v>3</v>
      </c>
      <c r="H56" s="8">
        <v>5.77</v>
      </c>
      <c r="I56" s="12">
        <v>0</v>
      </c>
    </row>
    <row r="57" spans="2:9" ht="15" customHeight="1" x14ac:dyDescent="0.2">
      <c r="B57" t="s">
        <v>137</v>
      </c>
      <c r="C57" s="12">
        <v>9</v>
      </c>
      <c r="D57" s="8">
        <v>4.59</v>
      </c>
      <c r="E57" s="12">
        <v>9</v>
      </c>
      <c r="F57" s="8">
        <v>6.25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125</v>
      </c>
      <c r="C58" s="12">
        <v>7</v>
      </c>
      <c r="D58" s="8">
        <v>3.57</v>
      </c>
      <c r="E58" s="12">
        <v>5</v>
      </c>
      <c r="F58" s="8">
        <v>3.47</v>
      </c>
      <c r="G58" s="12">
        <v>2</v>
      </c>
      <c r="H58" s="8">
        <v>3.85</v>
      </c>
      <c r="I58" s="12">
        <v>0</v>
      </c>
    </row>
    <row r="59" spans="2:9" ht="15" customHeight="1" x14ac:dyDescent="0.2">
      <c r="B59" t="s">
        <v>132</v>
      </c>
      <c r="C59" s="12">
        <v>7</v>
      </c>
      <c r="D59" s="8">
        <v>3.57</v>
      </c>
      <c r="E59" s="12">
        <v>7</v>
      </c>
      <c r="F59" s="8">
        <v>4.8600000000000003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152</v>
      </c>
      <c r="C60" s="12">
        <v>6</v>
      </c>
      <c r="D60" s="8">
        <v>3.06</v>
      </c>
      <c r="E60" s="12">
        <v>6</v>
      </c>
      <c r="F60" s="8">
        <v>4.17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133</v>
      </c>
      <c r="C61" s="12">
        <v>5</v>
      </c>
      <c r="D61" s="8">
        <v>2.5499999999999998</v>
      </c>
      <c r="E61" s="12">
        <v>4</v>
      </c>
      <c r="F61" s="8">
        <v>2.78</v>
      </c>
      <c r="G61" s="12">
        <v>1</v>
      </c>
      <c r="H61" s="8">
        <v>1.92</v>
      </c>
      <c r="I61" s="12">
        <v>0</v>
      </c>
    </row>
    <row r="62" spans="2:9" ht="15" customHeight="1" x14ac:dyDescent="0.2">
      <c r="B62" t="s">
        <v>160</v>
      </c>
      <c r="C62" s="12">
        <v>4</v>
      </c>
      <c r="D62" s="8">
        <v>2.04</v>
      </c>
      <c r="E62" s="12">
        <v>3</v>
      </c>
      <c r="F62" s="8">
        <v>2.08</v>
      </c>
      <c r="G62" s="12">
        <v>1</v>
      </c>
      <c r="H62" s="8">
        <v>1.92</v>
      </c>
      <c r="I62" s="12">
        <v>0</v>
      </c>
    </row>
    <row r="63" spans="2:9" ht="15" customHeight="1" x14ac:dyDescent="0.2">
      <c r="B63" t="s">
        <v>121</v>
      </c>
      <c r="C63" s="12">
        <v>3</v>
      </c>
      <c r="D63" s="8">
        <v>1.53</v>
      </c>
      <c r="E63" s="12">
        <v>0</v>
      </c>
      <c r="F63" s="8">
        <v>0</v>
      </c>
      <c r="G63" s="12">
        <v>3</v>
      </c>
      <c r="H63" s="8">
        <v>5.77</v>
      </c>
      <c r="I63" s="12">
        <v>0</v>
      </c>
    </row>
    <row r="64" spans="2:9" ht="15" customHeight="1" x14ac:dyDescent="0.2">
      <c r="B64" t="s">
        <v>155</v>
      </c>
      <c r="C64" s="12">
        <v>3</v>
      </c>
      <c r="D64" s="8">
        <v>1.53</v>
      </c>
      <c r="E64" s="12">
        <v>0</v>
      </c>
      <c r="F64" s="8">
        <v>0</v>
      </c>
      <c r="G64" s="12">
        <v>3</v>
      </c>
      <c r="H64" s="8">
        <v>5.77</v>
      </c>
      <c r="I64" s="12">
        <v>0</v>
      </c>
    </row>
    <row r="65" spans="2:9" ht="15" customHeight="1" x14ac:dyDescent="0.2">
      <c r="B65" t="s">
        <v>162</v>
      </c>
      <c r="C65" s="12">
        <v>3</v>
      </c>
      <c r="D65" s="8">
        <v>1.53</v>
      </c>
      <c r="E65" s="12">
        <v>1</v>
      </c>
      <c r="F65" s="8">
        <v>0.69</v>
      </c>
      <c r="G65" s="12">
        <v>2</v>
      </c>
      <c r="H65" s="8">
        <v>3.85</v>
      </c>
      <c r="I65" s="12">
        <v>0</v>
      </c>
    </row>
    <row r="66" spans="2:9" ht="15" customHeight="1" x14ac:dyDescent="0.2">
      <c r="B66" t="s">
        <v>126</v>
      </c>
      <c r="C66" s="12">
        <v>3</v>
      </c>
      <c r="D66" s="8">
        <v>1.53</v>
      </c>
      <c r="E66" s="12">
        <v>1</v>
      </c>
      <c r="F66" s="8">
        <v>0.69</v>
      </c>
      <c r="G66" s="12">
        <v>2</v>
      </c>
      <c r="H66" s="8">
        <v>3.85</v>
      </c>
      <c r="I66" s="12">
        <v>0</v>
      </c>
    </row>
    <row r="67" spans="2:9" ht="15" customHeight="1" x14ac:dyDescent="0.2">
      <c r="B67" t="s">
        <v>154</v>
      </c>
      <c r="C67" s="12">
        <v>3</v>
      </c>
      <c r="D67" s="8">
        <v>1.53</v>
      </c>
      <c r="E67" s="12">
        <v>1</v>
      </c>
      <c r="F67" s="8">
        <v>0.69</v>
      </c>
      <c r="G67" s="12">
        <v>2</v>
      </c>
      <c r="H67" s="8">
        <v>3.85</v>
      </c>
      <c r="I67" s="12">
        <v>0</v>
      </c>
    </row>
    <row r="68" spans="2:9" ht="15" customHeight="1" x14ac:dyDescent="0.2">
      <c r="B68" t="s">
        <v>131</v>
      </c>
      <c r="C68" s="12">
        <v>3</v>
      </c>
      <c r="D68" s="8">
        <v>1.53</v>
      </c>
      <c r="E68" s="12">
        <v>3</v>
      </c>
      <c r="F68" s="8">
        <v>2.08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190</v>
      </c>
      <c r="C69" s="12">
        <v>3</v>
      </c>
      <c r="D69" s="8">
        <v>1.53</v>
      </c>
      <c r="E69" s="12">
        <v>3</v>
      </c>
      <c r="F69" s="8">
        <v>2.08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149</v>
      </c>
      <c r="C70" s="12">
        <v>2</v>
      </c>
      <c r="D70" s="8">
        <v>1.02</v>
      </c>
      <c r="E70" s="12">
        <v>2</v>
      </c>
      <c r="F70" s="8">
        <v>1.39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169</v>
      </c>
      <c r="C71" s="12">
        <v>2</v>
      </c>
      <c r="D71" s="8">
        <v>1.02</v>
      </c>
      <c r="E71" s="12">
        <v>2</v>
      </c>
      <c r="F71" s="8">
        <v>1.39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159</v>
      </c>
      <c r="C72" s="12">
        <v>2</v>
      </c>
      <c r="D72" s="8">
        <v>1.02</v>
      </c>
      <c r="E72" s="12">
        <v>1</v>
      </c>
      <c r="F72" s="8">
        <v>0.69</v>
      </c>
      <c r="G72" s="12">
        <v>1</v>
      </c>
      <c r="H72" s="8">
        <v>1.92</v>
      </c>
      <c r="I72" s="12">
        <v>0</v>
      </c>
    </row>
    <row r="73" spans="2:9" ht="15" customHeight="1" x14ac:dyDescent="0.2">
      <c r="B73" t="s">
        <v>123</v>
      </c>
      <c r="C73" s="12">
        <v>2</v>
      </c>
      <c r="D73" s="8">
        <v>1.02</v>
      </c>
      <c r="E73" s="12">
        <v>2</v>
      </c>
      <c r="F73" s="8">
        <v>1.39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170</v>
      </c>
      <c r="C74" s="12">
        <v>2</v>
      </c>
      <c r="D74" s="8">
        <v>1.02</v>
      </c>
      <c r="E74" s="12">
        <v>0</v>
      </c>
      <c r="F74" s="8">
        <v>0</v>
      </c>
      <c r="G74" s="12">
        <v>2</v>
      </c>
      <c r="H74" s="8">
        <v>3.85</v>
      </c>
      <c r="I74" s="12">
        <v>0</v>
      </c>
    </row>
    <row r="75" spans="2:9" ht="15" customHeight="1" x14ac:dyDescent="0.2">
      <c r="B75" t="s">
        <v>197</v>
      </c>
      <c r="C75" s="12">
        <v>2</v>
      </c>
      <c r="D75" s="8">
        <v>1.02</v>
      </c>
      <c r="E75" s="12">
        <v>2</v>
      </c>
      <c r="F75" s="8">
        <v>1.39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174</v>
      </c>
      <c r="C76" s="12">
        <v>2</v>
      </c>
      <c r="D76" s="8">
        <v>1.02</v>
      </c>
      <c r="E76" s="12">
        <v>1</v>
      </c>
      <c r="F76" s="8">
        <v>0.69</v>
      </c>
      <c r="G76" s="12">
        <v>1</v>
      </c>
      <c r="H76" s="8">
        <v>1.92</v>
      </c>
      <c r="I76" s="12">
        <v>0</v>
      </c>
    </row>
    <row r="77" spans="2:9" ht="15" customHeight="1" x14ac:dyDescent="0.2">
      <c r="B77" t="s">
        <v>144</v>
      </c>
      <c r="C77" s="12">
        <v>2</v>
      </c>
      <c r="D77" s="8">
        <v>1.02</v>
      </c>
      <c r="E77" s="12">
        <v>1</v>
      </c>
      <c r="F77" s="8">
        <v>0.69</v>
      </c>
      <c r="G77" s="12">
        <v>1</v>
      </c>
      <c r="H77" s="8">
        <v>1.92</v>
      </c>
      <c r="I77" s="12">
        <v>0</v>
      </c>
    </row>
    <row r="78" spans="2:9" ht="15" customHeight="1" x14ac:dyDescent="0.2">
      <c r="B78" t="s">
        <v>187</v>
      </c>
      <c r="C78" s="12">
        <v>2</v>
      </c>
      <c r="D78" s="8">
        <v>1.02</v>
      </c>
      <c r="E78" s="12">
        <v>2</v>
      </c>
      <c r="F78" s="8">
        <v>1.39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199</v>
      </c>
      <c r="C79" s="12">
        <v>2</v>
      </c>
      <c r="D79" s="8">
        <v>1.02</v>
      </c>
      <c r="E79" s="12">
        <v>2</v>
      </c>
      <c r="F79" s="8">
        <v>1.39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228</v>
      </c>
      <c r="C80" s="12">
        <v>2</v>
      </c>
      <c r="D80" s="8">
        <v>1.02</v>
      </c>
      <c r="E80" s="12">
        <v>0</v>
      </c>
      <c r="F80" s="8">
        <v>0</v>
      </c>
      <c r="G80" s="12">
        <v>2</v>
      </c>
      <c r="H80" s="8">
        <v>3.85</v>
      </c>
      <c r="I80" s="12">
        <v>0</v>
      </c>
    </row>
    <row r="81" spans="2:9" ht="15" customHeight="1" x14ac:dyDescent="0.2">
      <c r="B81" t="s">
        <v>139</v>
      </c>
      <c r="C81" s="12">
        <v>2</v>
      </c>
      <c r="D81" s="8">
        <v>1.02</v>
      </c>
      <c r="E81" s="12">
        <v>2</v>
      </c>
      <c r="F81" s="8">
        <v>1.39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229</v>
      </c>
      <c r="C82" s="12">
        <v>2</v>
      </c>
      <c r="D82" s="8">
        <v>1.02</v>
      </c>
      <c r="E82" s="12">
        <v>0</v>
      </c>
      <c r="F82" s="8">
        <v>0</v>
      </c>
      <c r="G82" s="12">
        <v>2</v>
      </c>
      <c r="H82" s="8">
        <v>3.85</v>
      </c>
      <c r="I82" s="12">
        <v>0</v>
      </c>
    </row>
    <row r="84" spans="2:9" ht="15" customHeight="1" x14ac:dyDescent="0.2">
      <c r="B84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D0C9-2A7B-422F-BA62-87E7591D50DE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20</v>
      </c>
      <c r="D6" s="8">
        <v>12.9</v>
      </c>
      <c r="E6" s="12">
        <v>11</v>
      </c>
      <c r="F6" s="8">
        <v>13.75</v>
      </c>
      <c r="G6" s="12">
        <v>9</v>
      </c>
      <c r="H6" s="8">
        <v>12.68</v>
      </c>
      <c r="I6" s="12">
        <v>0</v>
      </c>
    </row>
    <row r="7" spans="2:9" ht="15" customHeight="1" x14ac:dyDescent="0.2">
      <c r="B7" t="s">
        <v>43</v>
      </c>
      <c r="C7" s="12">
        <v>4</v>
      </c>
      <c r="D7" s="8">
        <v>2.58</v>
      </c>
      <c r="E7" s="12">
        <v>2</v>
      </c>
      <c r="F7" s="8">
        <v>2.5</v>
      </c>
      <c r="G7" s="12">
        <v>2</v>
      </c>
      <c r="H7" s="8">
        <v>2.82</v>
      </c>
      <c r="I7" s="12">
        <v>0</v>
      </c>
    </row>
    <row r="8" spans="2:9" ht="15" customHeight="1" x14ac:dyDescent="0.2">
      <c r="B8" t="s">
        <v>44</v>
      </c>
      <c r="C8" s="12">
        <v>8</v>
      </c>
      <c r="D8" s="8">
        <v>5.16</v>
      </c>
      <c r="E8" s="12">
        <v>0</v>
      </c>
      <c r="F8" s="8">
        <v>0</v>
      </c>
      <c r="G8" s="12">
        <v>6</v>
      </c>
      <c r="H8" s="8">
        <v>8.4499999999999993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2</v>
      </c>
      <c r="D10" s="8">
        <v>1.29</v>
      </c>
      <c r="E10" s="12">
        <v>0</v>
      </c>
      <c r="F10" s="8">
        <v>0</v>
      </c>
      <c r="G10" s="12">
        <v>2</v>
      </c>
      <c r="H10" s="8">
        <v>2.82</v>
      </c>
      <c r="I10" s="12">
        <v>0</v>
      </c>
    </row>
    <row r="11" spans="2:9" ht="15" customHeight="1" x14ac:dyDescent="0.2">
      <c r="B11" t="s">
        <v>47</v>
      </c>
      <c r="C11" s="12">
        <v>49</v>
      </c>
      <c r="D11" s="8">
        <v>31.61</v>
      </c>
      <c r="E11" s="12">
        <v>34</v>
      </c>
      <c r="F11" s="8">
        <v>42.5</v>
      </c>
      <c r="G11" s="12">
        <v>15</v>
      </c>
      <c r="H11" s="8">
        <v>21.13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10</v>
      </c>
      <c r="D13" s="8">
        <v>6.45</v>
      </c>
      <c r="E13" s="12">
        <v>1</v>
      </c>
      <c r="F13" s="8">
        <v>1.25</v>
      </c>
      <c r="G13" s="12">
        <v>9</v>
      </c>
      <c r="H13" s="8">
        <v>12.68</v>
      </c>
      <c r="I13" s="12">
        <v>0</v>
      </c>
    </row>
    <row r="14" spans="2:9" ht="15" customHeight="1" x14ac:dyDescent="0.2">
      <c r="B14" t="s">
        <v>50</v>
      </c>
      <c r="C14" s="12">
        <v>3</v>
      </c>
      <c r="D14" s="8">
        <v>1.94</v>
      </c>
      <c r="E14" s="12">
        <v>0</v>
      </c>
      <c r="F14" s="8">
        <v>0</v>
      </c>
      <c r="G14" s="12">
        <v>3</v>
      </c>
      <c r="H14" s="8">
        <v>4.2300000000000004</v>
      </c>
      <c r="I14" s="12">
        <v>0</v>
      </c>
    </row>
    <row r="15" spans="2:9" ht="15" customHeight="1" x14ac:dyDescent="0.2">
      <c r="B15" t="s">
        <v>51</v>
      </c>
      <c r="C15" s="12">
        <v>34</v>
      </c>
      <c r="D15" s="8">
        <v>21.94</v>
      </c>
      <c r="E15" s="12">
        <v>15</v>
      </c>
      <c r="F15" s="8">
        <v>18.75</v>
      </c>
      <c r="G15" s="12">
        <v>19</v>
      </c>
      <c r="H15" s="8">
        <v>26.76</v>
      </c>
      <c r="I15" s="12">
        <v>0</v>
      </c>
    </row>
    <row r="16" spans="2:9" ht="15" customHeight="1" x14ac:dyDescent="0.2">
      <c r="B16" t="s">
        <v>52</v>
      </c>
      <c r="C16" s="12">
        <v>13</v>
      </c>
      <c r="D16" s="8">
        <v>8.39</v>
      </c>
      <c r="E16" s="12">
        <v>10</v>
      </c>
      <c r="F16" s="8">
        <v>12.5</v>
      </c>
      <c r="G16" s="12">
        <v>1</v>
      </c>
      <c r="H16" s="8">
        <v>1.41</v>
      </c>
      <c r="I16" s="12">
        <v>0</v>
      </c>
    </row>
    <row r="17" spans="2:9" ht="15" customHeight="1" x14ac:dyDescent="0.2">
      <c r="B17" t="s">
        <v>53</v>
      </c>
      <c r="C17" s="12">
        <v>3</v>
      </c>
      <c r="D17" s="8">
        <v>1.94</v>
      </c>
      <c r="E17" s="12">
        <v>1</v>
      </c>
      <c r="F17" s="8">
        <v>1.25</v>
      </c>
      <c r="G17" s="12">
        <v>2</v>
      </c>
      <c r="H17" s="8">
        <v>2.82</v>
      </c>
      <c r="I17" s="12">
        <v>0</v>
      </c>
    </row>
    <row r="18" spans="2:9" ht="15" customHeight="1" x14ac:dyDescent="0.2">
      <c r="B18" t="s">
        <v>54</v>
      </c>
      <c r="C18" s="12">
        <v>3</v>
      </c>
      <c r="D18" s="8">
        <v>1.94</v>
      </c>
      <c r="E18" s="12">
        <v>2</v>
      </c>
      <c r="F18" s="8">
        <v>2.5</v>
      </c>
      <c r="G18" s="12">
        <v>1</v>
      </c>
      <c r="H18" s="8">
        <v>1.41</v>
      </c>
      <c r="I18" s="12">
        <v>0</v>
      </c>
    </row>
    <row r="19" spans="2:9" ht="15" customHeight="1" x14ac:dyDescent="0.2">
      <c r="B19" t="s">
        <v>55</v>
      </c>
      <c r="C19" s="12">
        <v>6</v>
      </c>
      <c r="D19" s="8">
        <v>3.87</v>
      </c>
      <c r="E19" s="12">
        <v>4</v>
      </c>
      <c r="F19" s="8">
        <v>5</v>
      </c>
      <c r="G19" s="12">
        <v>2</v>
      </c>
      <c r="H19" s="8">
        <v>2.82</v>
      </c>
      <c r="I19" s="12">
        <v>0</v>
      </c>
    </row>
    <row r="20" spans="2:9" ht="15" customHeight="1" x14ac:dyDescent="0.2">
      <c r="B20" s="9" t="s">
        <v>254</v>
      </c>
      <c r="C20" s="12">
        <f>SUM(LTBL_02424[総数／事業所数])</f>
        <v>155</v>
      </c>
      <c r="E20" s="12">
        <f>SUBTOTAL(109,LTBL_02424[個人／事業所数])</f>
        <v>80</v>
      </c>
      <c r="G20" s="12">
        <f>SUBTOTAL(109,LTBL_02424[法人／事業所数])</f>
        <v>71</v>
      </c>
      <c r="I20" s="12">
        <f>SUBTOTAL(109,LTBL_02424[法人以外の団体／事業所数])</f>
        <v>0</v>
      </c>
    </row>
    <row r="21" spans="2:9" ht="15" customHeight="1" x14ac:dyDescent="0.2">
      <c r="E21" s="11">
        <f>LTBL_02424[[#Totals],[個人／事業所数]]/LTBL_02424[[#Totals],[総数／事業所数]]</f>
        <v>0.5161290322580645</v>
      </c>
      <c r="G21" s="11">
        <f>LTBL_02424[[#Totals],[法人／事業所数]]/LTBL_02424[[#Totals],[総数／事業所数]]</f>
        <v>0.45806451612903226</v>
      </c>
      <c r="I21" s="11">
        <f>LTBL_02424[[#Totals],[法人以外の団体／事業所数]]/LTBL_02424[[#Totals],[総数／事業所数]]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71</v>
      </c>
      <c r="C24" s="12">
        <v>32</v>
      </c>
      <c r="D24" s="8">
        <v>20.65</v>
      </c>
      <c r="E24" s="12">
        <v>29</v>
      </c>
      <c r="F24" s="8">
        <v>36.25</v>
      </c>
      <c r="G24" s="12">
        <v>3</v>
      </c>
      <c r="H24" s="8">
        <v>4.2300000000000004</v>
      </c>
      <c r="I24" s="12">
        <v>0</v>
      </c>
    </row>
    <row r="25" spans="2:9" ht="15" customHeight="1" x14ac:dyDescent="0.2">
      <c r="B25" t="s">
        <v>86</v>
      </c>
      <c r="C25" s="12">
        <v>16</v>
      </c>
      <c r="D25" s="8">
        <v>10.32</v>
      </c>
      <c r="E25" s="12">
        <v>6</v>
      </c>
      <c r="F25" s="8">
        <v>7.5</v>
      </c>
      <c r="G25" s="12">
        <v>10</v>
      </c>
      <c r="H25" s="8">
        <v>14.08</v>
      </c>
      <c r="I25" s="12">
        <v>0</v>
      </c>
    </row>
    <row r="26" spans="2:9" ht="15" customHeight="1" x14ac:dyDescent="0.2">
      <c r="B26" t="s">
        <v>77</v>
      </c>
      <c r="C26" s="12">
        <v>14</v>
      </c>
      <c r="D26" s="8">
        <v>9.0299999999999994</v>
      </c>
      <c r="E26" s="12">
        <v>8</v>
      </c>
      <c r="F26" s="8">
        <v>10</v>
      </c>
      <c r="G26" s="12">
        <v>6</v>
      </c>
      <c r="H26" s="8">
        <v>8.4499999999999993</v>
      </c>
      <c r="I26" s="12">
        <v>0</v>
      </c>
    </row>
    <row r="27" spans="2:9" ht="15" customHeight="1" x14ac:dyDescent="0.2">
      <c r="B27" t="s">
        <v>64</v>
      </c>
      <c r="C27" s="12">
        <v>11</v>
      </c>
      <c r="D27" s="8">
        <v>7.1</v>
      </c>
      <c r="E27" s="12">
        <v>8</v>
      </c>
      <c r="F27" s="8">
        <v>10</v>
      </c>
      <c r="G27" s="12">
        <v>3</v>
      </c>
      <c r="H27" s="8">
        <v>4.2300000000000004</v>
      </c>
      <c r="I27" s="12">
        <v>0</v>
      </c>
    </row>
    <row r="28" spans="2:9" ht="15" customHeight="1" x14ac:dyDescent="0.2">
      <c r="B28" t="s">
        <v>78</v>
      </c>
      <c r="C28" s="12">
        <v>9</v>
      </c>
      <c r="D28" s="8">
        <v>5.81</v>
      </c>
      <c r="E28" s="12">
        <v>9</v>
      </c>
      <c r="F28" s="8">
        <v>11.25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73</v>
      </c>
      <c r="C29" s="12">
        <v>8</v>
      </c>
      <c r="D29" s="8">
        <v>5.16</v>
      </c>
      <c r="E29" s="12">
        <v>3</v>
      </c>
      <c r="F29" s="8">
        <v>3.75</v>
      </c>
      <c r="G29" s="12">
        <v>5</v>
      </c>
      <c r="H29" s="8">
        <v>7.04</v>
      </c>
      <c r="I29" s="12">
        <v>0</v>
      </c>
    </row>
    <row r="30" spans="2:9" ht="15" customHeight="1" x14ac:dyDescent="0.2">
      <c r="B30" t="s">
        <v>66</v>
      </c>
      <c r="C30" s="12">
        <v>6</v>
      </c>
      <c r="D30" s="8">
        <v>3.87</v>
      </c>
      <c r="E30" s="12">
        <v>1</v>
      </c>
      <c r="F30" s="8">
        <v>1.25</v>
      </c>
      <c r="G30" s="12">
        <v>5</v>
      </c>
      <c r="H30" s="8">
        <v>7.04</v>
      </c>
      <c r="I30" s="12">
        <v>0</v>
      </c>
    </row>
    <row r="31" spans="2:9" ht="15" customHeight="1" x14ac:dyDescent="0.2">
      <c r="B31" t="s">
        <v>103</v>
      </c>
      <c r="C31" s="12">
        <v>6</v>
      </c>
      <c r="D31" s="8">
        <v>3.87</v>
      </c>
      <c r="E31" s="12">
        <v>0</v>
      </c>
      <c r="F31" s="8">
        <v>0</v>
      </c>
      <c r="G31" s="12">
        <v>6</v>
      </c>
      <c r="H31" s="8">
        <v>8.4499999999999993</v>
      </c>
      <c r="I31" s="12">
        <v>0</v>
      </c>
    </row>
    <row r="32" spans="2:9" ht="15" customHeight="1" x14ac:dyDescent="0.2">
      <c r="B32" t="s">
        <v>74</v>
      </c>
      <c r="C32" s="12">
        <v>5</v>
      </c>
      <c r="D32" s="8">
        <v>3.23</v>
      </c>
      <c r="E32" s="12">
        <v>0</v>
      </c>
      <c r="F32" s="8">
        <v>0</v>
      </c>
      <c r="G32" s="12">
        <v>5</v>
      </c>
      <c r="H32" s="8">
        <v>7.04</v>
      </c>
      <c r="I32" s="12">
        <v>0</v>
      </c>
    </row>
    <row r="33" spans="2:9" ht="15" customHeight="1" x14ac:dyDescent="0.2">
      <c r="B33" t="s">
        <v>100</v>
      </c>
      <c r="C33" s="12">
        <v>4</v>
      </c>
      <c r="D33" s="8">
        <v>2.58</v>
      </c>
      <c r="E33" s="12">
        <v>1</v>
      </c>
      <c r="F33" s="8">
        <v>1.25</v>
      </c>
      <c r="G33" s="12">
        <v>3</v>
      </c>
      <c r="H33" s="8">
        <v>4.2300000000000004</v>
      </c>
      <c r="I33" s="12">
        <v>0</v>
      </c>
    </row>
    <row r="34" spans="2:9" ht="15" customHeight="1" x14ac:dyDescent="0.2">
      <c r="B34" t="s">
        <v>90</v>
      </c>
      <c r="C34" s="12">
        <v>4</v>
      </c>
      <c r="D34" s="8">
        <v>2.58</v>
      </c>
      <c r="E34" s="12">
        <v>1</v>
      </c>
      <c r="F34" s="8">
        <v>1.25</v>
      </c>
      <c r="G34" s="12">
        <v>3</v>
      </c>
      <c r="H34" s="8">
        <v>4.2300000000000004</v>
      </c>
      <c r="I34" s="12">
        <v>0</v>
      </c>
    </row>
    <row r="35" spans="2:9" ht="15" customHeight="1" x14ac:dyDescent="0.2">
      <c r="B35" t="s">
        <v>83</v>
      </c>
      <c r="C35" s="12">
        <v>4</v>
      </c>
      <c r="D35" s="8">
        <v>2.58</v>
      </c>
      <c r="E35" s="12">
        <v>4</v>
      </c>
      <c r="F35" s="8">
        <v>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65</v>
      </c>
      <c r="C36" s="12">
        <v>3</v>
      </c>
      <c r="D36" s="8">
        <v>1.94</v>
      </c>
      <c r="E36" s="12">
        <v>2</v>
      </c>
      <c r="F36" s="8">
        <v>2.5</v>
      </c>
      <c r="G36" s="12">
        <v>1</v>
      </c>
      <c r="H36" s="8">
        <v>1.41</v>
      </c>
      <c r="I36" s="12">
        <v>0</v>
      </c>
    </row>
    <row r="37" spans="2:9" ht="15" customHeight="1" x14ac:dyDescent="0.2">
      <c r="B37" t="s">
        <v>84</v>
      </c>
      <c r="C37" s="12">
        <v>3</v>
      </c>
      <c r="D37" s="8">
        <v>1.94</v>
      </c>
      <c r="E37" s="12">
        <v>0</v>
      </c>
      <c r="F37" s="8">
        <v>0</v>
      </c>
      <c r="G37" s="12">
        <v>3</v>
      </c>
      <c r="H37" s="8">
        <v>4.2300000000000004</v>
      </c>
      <c r="I37" s="12">
        <v>0</v>
      </c>
    </row>
    <row r="38" spans="2:9" ht="15" customHeight="1" x14ac:dyDescent="0.2">
      <c r="B38" t="s">
        <v>80</v>
      </c>
      <c r="C38" s="12">
        <v>3</v>
      </c>
      <c r="D38" s="8">
        <v>1.94</v>
      </c>
      <c r="E38" s="12">
        <v>1</v>
      </c>
      <c r="F38" s="8">
        <v>1.25</v>
      </c>
      <c r="G38" s="12">
        <v>2</v>
      </c>
      <c r="H38" s="8">
        <v>2.82</v>
      </c>
      <c r="I38" s="12">
        <v>0</v>
      </c>
    </row>
    <row r="39" spans="2:9" ht="15" customHeight="1" x14ac:dyDescent="0.2">
      <c r="B39" t="s">
        <v>98</v>
      </c>
      <c r="C39" s="12">
        <v>2</v>
      </c>
      <c r="D39" s="8">
        <v>1.29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70</v>
      </c>
      <c r="C40" s="12">
        <v>2</v>
      </c>
      <c r="D40" s="8">
        <v>1.29</v>
      </c>
      <c r="E40" s="12">
        <v>2</v>
      </c>
      <c r="F40" s="8">
        <v>2.5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76</v>
      </c>
      <c r="C41" s="12">
        <v>2</v>
      </c>
      <c r="D41" s="8">
        <v>1.29</v>
      </c>
      <c r="E41" s="12">
        <v>0</v>
      </c>
      <c r="F41" s="8">
        <v>0</v>
      </c>
      <c r="G41" s="12">
        <v>2</v>
      </c>
      <c r="H41" s="8">
        <v>2.82</v>
      </c>
      <c r="I41" s="12">
        <v>0</v>
      </c>
    </row>
    <row r="42" spans="2:9" ht="15" customHeight="1" x14ac:dyDescent="0.2">
      <c r="B42" t="s">
        <v>79</v>
      </c>
      <c r="C42" s="12">
        <v>2</v>
      </c>
      <c r="D42" s="8">
        <v>1.29</v>
      </c>
      <c r="E42" s="12">
        <v>1</v>
      </c>
      <c r="F42" s="8">
        <v>1.25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89</v>
      </c>
      <c r="C43" s="12">
        <v>2</v>
      </c>
      <c r="D43" s="8">
        <v>1.29</v>
      </c>
      <c r="E43" s="12">
        <v>0</v>
      </c>
      <c r="F43" s="8">
        <v>0</v>
      </c>
      <c r="G43" s="12">
        <v>1</v>
      </c>
      <c r="H43" s="8">
        <v>1.41</v>
      </c>
      <c r="I43" s="12">
        <v>0</v>
      </c>
    </row>
    <row r="44" spans="2:9" ht="15" customHeight="1" x14ac:dyDescent="0.2">
      <c r="B44" t="s">
        <v>81</v>
      </c>
      <c r="C44" s="12">
        <v>2</v>
      </c>
      <c r="D44" s="8">
        <v>1.29</v>
      </c>
      <c r="E44" s="12">
        <v>2</v>
      </c>
      <c r="F44" s="8">
        <v>2.5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125</v>
      </c>
      <c r="C48" s="12">
        <v>12</v>
      </c>
      <c r="D48" s="8">
        <v>7.74</v>
      </c>
      <c r="E48" s="12">
        <v>10</v>
      </c>
      <c r="F48" s="8">
        <v>12.5</v>
      </c>
      <c r="G48" s="12">
        <v>2</v>
      </c>
      <c r="H48" s="8">
        <v>2.82</v>
      </c>
      <c r="I48" s="12">
        <v>0</v>
      </c>
    </row>
    <row r="49" spans="2:9" ht="15" customHeight="1" x14ac:dyDescent="0.2">
      <c r="B49" t="s">
        <v>226</v>
      </c>
      <c r="C49" s="12">
        <v>9</v>
      </c>
      <c r="D49" s="8">
        <v>5.81</v>
      </c>
      <c r="E49" s="12">
        <v>0</v>
      </c>
      <c r="F49" s="8">
        <v>0</v>
      </c>
      <c r="G49" s="12">
        <v>9</v>
      </c>
      <c r="H49" s="8">
        <v>12.68</v>
      </c>
      <c r="I49" s="12">
        <v>0</v>
      </c>
    </row>
    <row r="50" spans="2:9" ht="15" customHeight="1" x14ac:dyDescent="0.2">
      <c r="B50" t="s">
        <v>156</v>
      </c>
      <c r="C50" s="12">
        <v>8</v>
      </c>
      <c r="D50" s="8">
        <v>5.16</v>
      </c>
      <c r="E50" s="12">
        <v>8</v>
      </c>
      <c r="F50" s="8">
        <v>10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131</v>
      </c>
      <c r="C51" s="12">
        <v>8</v>
      </c>
      <c r="D51" s="8">
        <v>5.16</v>
      </c>
      <c r="E51" s="12">
        <v>4</v>
      </c>
      <c r="F51" s="8">
        <v>5</v>
      </c>
      <c r="G51" s="12">
        <v>4</v>
      </c>
      <c r="H51" s="8">
        <v>5.63</v>
      </c>
      <c r="I51" s="12">
        <v>0</v>
      </c>
    </row>
    <row r="52" spans="2:9" ht="15" customHeight="1" x14ac:dyDescent="0.2">
      <c r="B52" t="s">
        <v>152</v>
      </c>
      <c r="C52" s="12">
        <v>7</v>
      </c>
      <c r="D52" s="8">
        <v>4.5199999999999996</v>
      </c>
      <c r="E52" s="12">
        <v>6</v>
      </c>
      <c r="F52" s="8">
        <v>7.5</v>
      </c>
      <c r="G52" s="12">
        <v>1</v>
      </c>
      <c r="H52" s="8">
        <v>1.41</v>
      </c>
      <c r="I52" s="12">
        <v>0</v>
      </c>
    </row>
    <row r="53" spans="2:9" ht="15" customHeight="1" x14ac:dyDescent="0.2">
      <c r="B53" t="s">
        <v>122</v>
      </c>
      <c r="C53" s="12">
        <v>6</v>
      </c>
      <c r="D53" s="8">
        <v>3.87</v>
      </c>
      <c r="E53" s="12">
        <v>6</v>
      </c>
      <c r="F53" s="8">
        <v>7.5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155</v>
      </c>
      <c r="C54" s="12">
        <v>5</v>
      </c>
      <c r="D54" s="8">
        <v>3.23</v>
      </c>
      <c r="E54" s="12">
        <v>2</v>
      </c>
      <c r="F54" s="8">
        <v>2.5</v>
      </c>
      <c r="G54" s="12">
        <v>3</v>
      </c>
      <c r="H54" s="8">
        <v>4.2300000000000004</v>
      </c>
      <c r="I54" s="12">
        <v>0</v>
      </c>
    </row>
    <row r="55" spans="2:9" ht="15" customHeight="1" x14ac:dyDescent="0.2">
      <c r="B55" t="s">
        <v>176</v>
      </c>
      <c r="C55" s="12">
        <v>5</v>
      </c>
      <c r="D55" s="8">
        <v>3.23</v>
      </c>
      <c r="E55" s="12">
        <v>0</v>
      </c>
      <c r="F55" s="8">
        <v>0</v>
      </c>
      <c r="G55" s="12">
        <v>5</v>
      </c>
      <c r="H55" s="8">
        <v>7.04</v>
      </c>
      <c r="I55" s="12">
        <v>0</v>
      </c>
    </row>
    <row r="56" spans="2:9" ht="15" customHeight="1" x14ac:dyDescent="0.2">
      <c r="B56" t="s">
        <v>163</v>
      </c>
      <c r="C56" s="12">
        <v>5</v>
      </c>
      <c r="D56" s="8">
        <v>3.23</v>
      </c>
      <c r="E56" s="12">
        <v>5</v>
      </c>
      <c r="F56" s="8">
        <v>6.25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124</v>
      </c>
      <c r="C57" s="12">
        <v>5</v>
      </c>
      <c r="D57" s="8">
        <v>3.23</v>
      </c>
      <c r="E57" s="12">
        <v>4</v>
      </c>
      <c r="F57" s="8">
        <v>5</v>
      </c>
      <c r="G57" s="12">
        <v>1</v>
      </c>
      <c r="H57" s="8">
        <v>1.41</v>
      </c>
      <c r="I57" s="12">
        <v>0</v>
      </c>
    </row>
    <row r="58" spans="2:9" ht="15" customHeight="1" x14ac:dyDescent="0.2">
      <c r="B58" t="s">
        <v>128</v>
      </c>
      <c r="C58" s="12">
        <v>5</v>
      </c>
      <c r="D58" s="8">
        <v>3.23</v>
      </c>
      <c r="E58" s="12">
        <v>1</v>
      </c>
      <c r="F58" s="8">
        <v>1.25</v>
      </c>
      <c r="G58" s="12">
        <v>4</v>
      </c>
      <c r="H58" s="8">
        <v>5.63</v>
      </c>
      <c r="I58" s="12">
        <v>0</v>
      </c>
    </row>
    <row r="59" spans="2:9" ht="15" customHeight="1" x14ac:dyDescent="0.2">
      <c r="B59" t="s">
        <v>231</v>
      </c>
      <c r="C59" s="12">
        <v>5</v>
      </c>
      <c r="D59" s="8">
        <v>3.23</v>
      </c>
      <c r="E59" s="12">
        <v>0</v>
      </c>
      <c r="F59" s="8">
        <v>0</v>
      </c>
      <c r="G59" s="12">
        <v>5</v>
      </c>
      <c r="H59" s="8">
        <v>7.04</v>
      </c>
      <c r="I59" s="12">
        <v>0</v>
      </c>
    </row>
    <row r="60" spans="2:9" ht="15" customHeight="1" x14ac:dyDescent="0.2">
      <c r="B60" t="s">
        <v>137</v>
      </c>
      <c r="C60" s="12">
        <v>5</v>
      </c>
      <c r="D60" s="8">
        <v>3.23</v>
      </c>
      <c r="E60" s="12">
        <v>5</v>
      </c>
      <c r="F60" s="8">
        <v>6.25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188</v>
      </c>
      <c r="C61" s="12">
        <v>4</v>
      </c>
      <c r="D61" s="8">
        <v>2.58</v>
      </c>
      <c r="E61" s="12">
        <v>1</v>
      </c>
      <c r="F61" s="8">
        <v>1.25</v>
      </c>
      <c r="G61" s="12">
        <v>3</v>
      </c>
      <c r="H61" s="8">
        <v>4.2300000000000004</v>
      </c>
      <c r="I61" s="12">
        <v>0</v>
      </c>
    </row>
    <row r="62" spans="2:9" ht="15" customHeight="1" x14ac:dyDescent="0.2">
      <c r="B62" t="s">
        <v>136</v>
      </c>
      <c r="C62" s="12">
        <v>4</v>
      </c>
      <c r="D62" s="8">
        <v>2.58</v>
      </c>
      <c r="E62" s="12">
        <v>4</v>
      </c>
      <c r="F62" s="8">
        <v>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140</v>
      </c>
      <c r="C63" s="12">
        <v>4</v>
      </c>
      <c r="D63" s="8">
        <v>2.58</v>
      </c>
      <c r="E63" s="12">
        <v>4</v>
      </c>
      <c r="F63" s="8">
        <v>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133</v>
      </c>
      <c r="C64" s="12">
        <v>3</v>
      </c>
      <c r="D64" s="8">
        <v>1.94</v>
      </c>
      <c r="E64" s="12">
        <v>1</v>
      </c>
      <c r="F64" s="8">
        <v>1.25</v>
      </c>
      <c r="G64" s="12">
        <v>2</v>
      </c>
      <c r="H64" s="8">
        <v>2.82</v>
      </c>
      <c r="I64" s="12">
        <v>0</v>
      </c>
    </row>
    <row r="65" spans="2:9" ht="15" customHeight="1" x14ac:dyDescent="0.2">
      <c r="B65" t="s">
        <v>123</v>
      </c>
      <c r="C65" s="12">
        <v>2</v>
      </c>
      <c r="D65" s="8">
        <v>1.29</v>
      </c>
      <c r="E65" s="12">
        <v>1</v>
      </c>
      <c r="F65" s="8">
        <v>1.25</v>
      </c>
      <c r="G65" s="12">
        <v>1</v>
      </c>
      <c r="H65" s="8">
        <v>1.41</v>
      </c>
      <c r="I65" s="12">
        <v>0</v>
      </c>
    </row>
    <row r="66" spans="2:9" ht="15" customHeight="1" x14ac:dyDescent="0.2">
      <c r="B66" t="s">
        <v>141</v>
      </c>
      <c r="C66" s="12">
        <v>2</v>
      </c>
      <c r="D66" s="8">
        <v>1.29</v>
      </c>
      <c r="E66" s="12">
        <v>0</v>
      </c>
      <c r="F66" s="8">
        <v>0</v>
      </c>
      <c r="G66" s="12">
        <v>2</v>
      </c>
      <c r="H66" s="8">
        <v>2.82</v>
      </c>
      <c r="I66" s="12">
        <v>0</v>
      </c>
    </row>
    <row r="67" spans="2:9" ht="15" customHeight="1" x14ac:dyDescent="0.2">
      <c r="B67" t="s">
        <v>221</v>
      </c>
      <c r="C67" s="12">
        <v>2</v>
      </c>
      <c r="D67" s="8">
        <v>1.29</v>
      </c>
      <c r="E67" s="12">
        <v>0</v>
      </c>
      <c r="F67" s="8">
        <v>0</v>
      </c>
      <c r="G67" s="12">
        <v>2</v>
      </c>
      <c r="H67" s="8">
        <v>2.82</v>
      </c>
      <c r="I67" s="12">
        <v>0</v>
      </c>
    </row>
    <row r="68" spans="2:9" ht="15" customHeight="1" x14ac:dyDescent="0.2">
      <c r="B68" t="s">
        <v>230</v>
      </c>
      <c r="C68" s="12">
        <v>2</v>
      </c>
      <c r="D68" s="8">
        <v>1.29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142</v>
      </c>
      <c r="C69" s="12">
        <v>2</v>
      </c>
      <c r="D69" s="8">
        <v>1.29</v>
      </c>
      <c r="E69" s="12">
        <v>2</v>
      </c>
      <c r="F69" s="8">
        <v>2.5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232</v>
      </c>
      <c r="C70" s="12">
        <v>2</v>
      </c>
      <c r="D70" s="8">
        <v>1.29</v>
      </c>
      <c r="E70" s="12">
        <v>0</v>
      </c>
      <c r="F70" s="8">
        <v>0</v>
      </c>
      <c r="G70" s="12">
        <v>2</v>
      </c>
      <c r="H70" s="8">
        <v>2.82</v>
      </c>
      <c r="I70" s="12">
        <v>0</v>
      </c>
    </row>
    <row r="71" spans="2:9" ht="15" customHeight="1" x14ac:dyDescent="0.2">
      <c r="B71" t="s">
        <v>228</v>
      </c>
      <c r="C71" s="12">
        <v>2</v>
      </c>
      <c r="D71" s="8">
        <v>1.29</v>
      </c>
      <c r="E71" s="12">
        <v>0</v>
      </c>
      <c r="F71" s="8">
        <v>0</v>
      </c>
      <c r="G71" s="12">
        <v>1</v>
      </c>
      <c r="H71" s="8">
        <v>1.41</v>
      </c>
      <c r="I71" s="12">
        <v>0</v>
      </c>
    </row>
    <row r="73" spans="2:9" ht="15" customHeight="1" x14ac:dyDescent="0.2">
      <c r="B73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FD1C-C3E7-4B98-BC6D-DFD2F571243B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9</v>
      </c>
      <c r="D6" s="8">
        <v>16.670000000000002</v>
      </c>
      <c r="E6" s="12">
        <v>7</v>
      </c>
      <c r="F6" s="8">
        <v>15.56</v>
      </c>
      <c r="G6" s="12">
        <v>2</v>
      </c>
      <c r="H6" s="8">
        <v>28.57</v>
      </c>
      <c r="I6" s="12">
        <v>0</v>
      </c>
    </row>
    <row r="7" spans="2:9" ht="15" customHeight="1" x14ac:dyDescent="0.2">
      <c r="B7" t="s">
        <v>43</v>
      </c>
      <c r="C7" s="12">
        <v>4</v>
      </c>
      <c r="D7" s="8">
        <v>7.41</v>
      </c>
      <c r="E7" s="12">
        <v>2</v>
      </c>
      <c r="F7" s="8">
        <v>4.4400000000000004</v>
      </c>
      <c r="G7" s="12">
        <v>2</v>
      </c>
      <c r="H7" s="8">
        <v>28.57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1.85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1.85</v>
      </c>
      <c r="E10" s="12">
        <v>1</v>
      </c>
      <c r="F10" s="8">
        <v>2.2200000000000002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47</v>
      </c>
      <c r="C11" s="12">
        <v>14</v>
      </c>
      <c r="D11" s="8">
        <v>25.93</v>
      </c>
      <c r="E11" s="12">
        <v>14</v>
      </c>
      <c r="F11" s="8">
        <v>31.11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14</v>
      </c>
      <c r="D15" s="8">
        <v>25.93</v>
      </c>
      <c r="E15" s="12">
        <v>11</v>
      </c>
      <c r="F15" s="8">
        <v>24.44</v>
      </c>
      <c r="G15" s="12">
        <v>3</v>
      </c>
      <c r="H15" s="8">
        <v>42.86</v>
      </c>
      <c r="I15" s="12">
        <v>0</v>
      </c>
    </row>
    <row r="16" spans="2:9" ht="15" customHeight="1" x14ac:dyDescent="0.2">
      <c r="B16" t="s">
        <v>52</v>
      </c>
      <c r="C16" s="12">
        <v>9</v>
      </c>
      <c r="D16" s="8">
        <v>16.670000000000002</v>
      </c>
      <c r="E16" s="12">
        <v>9</v>
      </c>
      <c r="F16" s="8">
        <v>20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53</v>
      </c>
      <c r="C17" s="12">
        <v>1</v>
      </c>
      <c r="D17" s="8">
        <v>1.85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55</v>
      </c>
      <c r="C19" s="12">
        <v>1</v>
      </c>
      <c r="D19" s="8">
        <v>1.85</v>
      </c>
      <c r="E19" s="12">
        <v>1</v>
      </c>
      <c r="F19" s="8">
        <v>2.2200000000000002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254</v>
      </c>
      <c r="C20" s="12">
        <f>SUM(LTBL_02425[総数／事業所数])</f>
        <v>54</v>
      </c>
      <c r="E20" s="12">
        <f>SUBTOTAL(109,LTBL_02425[個人／事業所数])</f>
        <v>45</v>
      </c>
      <c r="G20" s="12">
        <f>SUBTOTAL(109,LTBL_02425[法人／事業所数])</f>
        <v>7</v>
      </c>
      <c r="I20" s="12">
        <f>SUBTOTAL(109,LTBL_02425[法人以外の団体／事業所数])</f>
        <v>0</v>
      </c>
    </row>
    <row r="21" spans="2:9" ht="15" customHeight="1" x14ac:dyDescent="0.2">
      <c r="E21" s="11">
        <f>LTBL_02425[[#Totals],[個人／事業所数]]/LTBL_02425[[#Totals],[総数／事業所数]]</f>
        <v>0.83333333333333337</v>
      </c>
      <c r="G21" s="11">
        <f>LTBL_02425[[#Totals],[法人／事業所数]]/LTBL_02425[[#Totals],[総数／事業所数]]</f>
        <v>0.12962962962962962</v>
      </c>
      <c r="I21" s="11">
        <f>LTBL_02425[[#Totals],[法人以外の団体／事業所数]]/LTBL_02425[[#Totals],[総数／事業所数]]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71</v>
      </c>
      <c r="C24" s="12">
        <v>9</v>
      </c>
      <c r="D24" s="8">
        <v>16.670000000000002</v>
      </c>
      <c r="E24" s="12">
        <v>9</v>
      </c>
      <c r="F24" s="8">
        <v>20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86</v>
      </c>
      <c r="C25" s="12">
        <v>9</v>
      </c>
      <c r="D25" s="8">
        <v>16.670000000000002</v>
      </c>
      <c r="E25" s="12">
        <v>6</v>
      </c>
      <c r="F25" s="8">
        <v>13.33</v>
      </c>
      <c r="G25" s="12">
        <v>3</v>
      </c>
      <c r="H25" s="8">
        <v>42.86</v>
      </c>
      <c r="I25" s="12">
        <v>0</v>
      </c>
    </row>
    <row r="26" spans="2:9" ht="15" customHeight="1" x14ac:dyDescent="0.2">
      <c r="B26" t="s">
        <v>78</v>
      </c>
      <c r="C26" s="12">
        <v>8</v>
      </c>
      <c r="D26" s="8">
        <v>14.81</v>
      </c>
      <c r="E26" s="12">
        <v>8</v>
      </c>
      <c r="F26" s="8">
        <v>17.78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64</v>
      </c>
      <c r="C27" s="12">
        <v>5</v>
      </c>
      <c r="D27" s="8">
        <v>9.26</v>
      </c>
      <c r="E27" s="12">
        <v>4</v>
      </c>
      <c r="F27" s="8">
        <v>8.89</v>
      </c>
      <c r="G27" s="12">
        <v>1</v>
      </c>
      <c r="H27" s="8">
        <v>14.29</v>
      </c>
      <c r="I27" s="12">
        <v>0</v>
      </c>
    </row>
    <row r="28" spans="2:9" ht="15" customHeight="1" x14ac:dyDescent="0.2">
      <c r="B28" t="s">
        <v>77</v>
      </c>
      <c r="C28" s="12">
        <v>5</v>
      </c>
      <c r="D28" s="8">
        <v>9.26</v>
      </c>
      <c r="E28" s="12">
        <v>5</v>
      </c>
      <c r="F28" s="8">
        <v>11.11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65</v>
      </c>
      <c r="C29" s="12">
        <v>3</v>
      </c>
      <c r="D29" s="8">
        <v>5.56</v>
      </c>
      <c r="E29" s="12">
        <v>2</v>
      </c>
      <c r="F29" s="8">
        <v>4.4400000000000004</v>
      </c>
      <c r="G29" s="12">
        <v>1</v>
      </c>
      <c r="H29" s="8">
        <v>14.29</v>
      </c>
      <c r="I29" s="12">
        <v>0</v>
      </c>
    </row>
    <row r="30" spans="2:9" ht="15" customHeight="1" x14ac:dyDescent="0.2">
      <c r="B30" t="s">
        <v>73</v>
      </c>
      <c r="C30" s="12">
        <v>3</v>
      </c>
      <c r="D30" s="8">
        <v>5.56</v>
      </c>
      <c r="E30" s="12">
        <v>3</v>
      </c>
      <c r="F30" s="8">
        <v>6.67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115</v>
      </c>
      <c r="C31" s="12">
        <v>2</v>
      </c>
      <c r="D31" s="8">
        <v>3.7</v>
      </c>
      <c r="E31" s="12">
        <v>0</v>
      </c>
      <c r="F31" s="8">
        <v>0</v>
      </c>
      <c r="G31" s="12">
        <v>2</v>
      </c>
      <c r="H31" s="8">
        <v>28.57</v>
      </c>
      <c r="I31" s="12">
        <v>0</v>
      </c>
    </row>
    <row r="32" spans="2:9" ht="15" customHeight="1" x14ac:dyDescent="0.2">
      <c r="B32" t="s">
        <v>66</v>
      </c>
      <c r="C32" s="12">
        <v>1</v>
      </c>
      <c r="D32" s="8">
        <v>1.85</v>
      </c>
      <c r="E32" s="12">
        <v>1</v>
      </c>
      <c r="F32" s="8">
        <v>2.2200000000000002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88</v>
      </c>
      <c r="C33" s="12">
        <v>1</v>
      </c>
      <c r="D33" s="8">
        <v>1.85</v>
      </c>
      <c r="E33" s="12">
        <v>1</v>
      </c>
      <c r="F33" s="8">
        <v>2.2200000000000002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102</v>
      </c>
      <c r="C34" s="12">
        <v>1</v>
      </c>
      <c r="D34" s="8">
        <v>1.85</v>
      </c>
      <c r="E34" s="12">
        <v>1</v>
      </c>
      <c r="F34" s="8">
        <v>2.2200000000000002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98</v>
      </c>
      <c r="C35" s="12">
        <v>1</v>
      </c>
      <c r="D35" s="8">
        <v>1.85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104</v>
      </c>
      <c r="C36" s="12">
        <v>1</v>
      </c>
      <c r="D36" s="8">
        <v>1.85</v>
      </c>
      <c r="E36" s="12">
        <v>1</v>
      </c>
      <c r="F36" s="8">
        <v>2.2200000000000002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67</v>
      </c>
      <c r="C37" s="12">
        <v>1</v>
      </c>
      <c r="D37" s="8">
        <v>1.85</v>
      </c>
      <c r="E37" s="12">
        <v>1</v>
      </c>
      <c r="F37" s="8">
        <v>2.2200000000000002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72</v>
      </c>
      <c r="C38" s="12">
        <v>1</v>
      </c>
      <c r="D38" s="8">
        <v>1.85</v>
      </c>
      <c r="E38" s="12">
        <v>1</v>
      </c>
      <c r="F38" s="8">
        <v>2.2200000000000002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79</v>
      </c>
      <c r="C39" s="12">
        <v>1</v>
      </c>
      <c r="D39" s="8">
        <v>1.85</v>
      </c>
      <c r="E39" s="12">
        <v>1</v>
      </c>
      <c r="F39" s="8">
        <v>2.2200000000000002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80</v>
      </c>
      <c r="C40" s="12">
        <v>1</v>
      </c>
      <c r="D40" s="8">
        <v>1.85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83</v>
      </c>
      <c r="C41" s="12">
        <v>1</v>
      </c>
      <c r="D41" s="8">
        <v>1.85</v>
      </c>
      <c r="E41" s="12">
        <v>1</v>
      </c>
      <c r="F41" s="8">
        <v>2.2200000000000002</v>
      </c>
      <c r="G41" s="12">
        <v>0</v>
      </c>
      <c r="H41" s="8">
        <v>0</v>
      </c>
      <c r="I41" s="12">
        <v>0</v>
      </c>
    </row>
    <row r="44" spans="2:9" ht="33" customHeight="1" x14ac:dyDescent="0.2">
      <c r="B44" t="s">
        <v>256</v>
      </c>
      <c r="C44" s="10" t="s">
        <v>57</v>
      </c>
      <c r="D44" s="10" t="s">
        <v>58</v>
      </c>
      <c r="E44" s="10" t="s">
        <v>59</v>
      </c>
      <c r="F44" s="10" t="s">
        <v>60</v>
      </c>
      <c r="G44" s="10" t="s">
        <v>61</v>
      </c>
      <c r="H44" s="10" t="s">
        <v>62</v>
      </c>
      <c r="I44" s="10" t="s">
        <v>63</v>
      </c>
    </row>
    <row r="45" spans="2:9" ht="15" customHeight="1" x14ac:dyDescent="0.2">
      <c r="B45" t="s">
        <v>152</v>
      </c>
      <c r="C45" s="12">
        <v>9</v>
      </c>
      <c r="D45" s="8">
        <v>16.670000000000002</v>
      </c>
      <c r="E45" s="12">
        <v>6</v>
      </c>
      <c r="F45" s="8">
        <v>13.33</v>
      </c>
      <c r="G45" s="12">
        <v>3</v>
      </c>
      <c r="H45" s="8">
        <v>42.86</v>
      </c>
      <c r="I45" s="12">
        <v>0</v>
      </c>
    </row>
    <row r="46" spans="2:9" ht="15" customHeight="1" x14ac:dyDescent="0.2">
      <c r="B46" t="s">
        <v>156</v>
      </c>
      <c r="C46" s="12">
        <v>5</v>
      </c>
      <c r="D46" s="8">
        <v>9.26</v>
      </c>
      <c r="E46" s="12">
        <v>5</v>
      </c>
      <c r="F46" s="8">
        <v>11.11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136</v>
      </c>
      <c r="C47" s="12">
        <v>5</v>
      </c>
      <c r="D47" s="8">
        <v>9.26</v>
      </c>
      <c r="E47" s="12">
        <v>5</v>
      </c>
      <c r="F47" s="8">
        <v>11.11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122</v>
      </c>
      <c r="C48" s="12">
        <v>4</v>
      </c>
      <c r="D48" s="8">
        <v>7.41</v>
      </c>
      <c r="E48" s="12">
        <v>3</v>
      </c>
      <c r="F48" s="8">
        <v>6.67</v>
      </c>
      <c r="G48" s="12">
        <v>1</v>
      </c>
      <c r="H48" s="8">
        <v>14.29</v>
      </c>
      <c r="I48" s="12">
        <v>0</v>
      </c>
    </row>
    <row r="49" spans="2:9" ht="15" customHeight="1" x14ac:dyDescent="0.2">
      <c r="B49" t="s">
        <v>125</v>
      </c>
      <c r="C49" s="12">
        <v>4</v>
      </c>
      <c r="D49" s="8">
        <v>7.41</v>
      </c>
      <c r="E49" s="12">
        <v>4</v>
      </c>
      <c r="F49" s="8">
        <v>8.89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3</v>
      </c>
      <c r="D50" s="8">
        <v>5.56</v>
      </c>
      <c r="E50" s="12">
        <v>3</v>
      </c>
      <c r="F50" s="8">
        <v>6.67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150</v>
      </c>
      <c r="C51" s="12">
        <v>2</v>
      </c>
      <c r="D51" s="8">
        <v>3.7</v>
      </c>
      <c r="E51" s="12">
        <v>2</v>
      </c>
      <c r="F51" s="8">
        <v>4.4400000000000004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2</v>
      </c>
      <c r="D52" s="8">
        <v>3.7</v>
      </c>
      <c r="E52" s="12">
        <v>2</v>
      </c>
      <c r="F52" s="8">
        <v>4.4400000000000004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134</v>
      </c>
      <c r="C53" s="12">
        <v>2</v>
      </c>
      <c r="D53" s="8">
        <v>3.7</v>
      </c>
      <c r="E53" s="12">
        <v>2</v>
      </c>
      <c r="F53" s="8">
        <v>4.4400000000000004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155</v>
      </c>
      <c r="C54" s="12">
        <v>1</v>
      </c>
      <c r="D54" s="8">
        <v>1.85</v>
      </c>
      <c r="E54" s="12">
        <v>1</v>
      </c>
      <c r="F54" s="8">
        <v>2.2200000000000002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196</v>
      </c>
      <c r="C55" s="12">
        <v>1</v>
      </c>
      <c r="D55" s="8">
        <v>1.85</v>
      </c>
      <c r="E55" s="12">
        <v>0</v>
      </c>
      <c r="F55" s="8">
        <v>0</v>
      </c>
      <c r="G55" s="12">
        <v>1</v>
      </c>
      <c r="H55" s="8">
        <v>14.29</v>
      </c>
      <c r="I55" s="12">
        <v>0</v>
      </c>
    </row>
    <row r="56" spans="2:9" ht="15" customHeight="1" x14ac:dyDescent="0.2">
      <c r="B56" t="s">
        <v>123</v>
      </c>
      <c r="C56" s="12">
        <v>1</v>
      </c>
      <c r="D56" s="8">
        <v>1.85</v>
      </c>
      <c r="E56" s="12">
        <v>1</v>
      </c>
      <c r="F56" s="8">
        <v>2.2200000000000002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170</v>
      </c>
      <c r="C57" s="12">
        <v>1</v>
      </c>
      <c r="D57" s="8">
        <v>1.85</v>
      </c>
      <c r="E57" s="12">
        <v>1</v>
      </c>
      <c r="F57" s="8">
        <v>2.2200000000000002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216</v>
      </c>
      <c r="C58" s="12">
        <v>1</v>
      </c>
      <c r="D58" s="8">
        <v>1.85</v>
      </c>
      <c r="E58" s="12">
        <v>0</v>
      </c>
      <c r="F58" s="8">
        <v>0</v>
      </c>
      <c r="G58" s="12">
        <v>1</v>
      </c>
      <c r="H58" s="8">
        <v>14.29</v>
      </c>
      <c r="I58" s="12">
        <v>0</v>
      </c>
    </row>
    <row r="59" spans="2:9" ht="15" customHeight="1" x14ac:dyDescent="0.2">
      <c r="B59" t="s">
        <v>233</v>
      </c>
      <c r="C59" s="12">
        <v>1</v>
      </c>
      <c r="D59" s="8">
        <v>1.85</v>
      </c>
      <c r="E59" s="12">
        <v>0</v>
      </c>
      <c r="F59" s="8">
        <v>0</v>
      </c>
      <c r="G59" s="12">
        <v>1</v>
      </c>
      <c r="H59" s="8">
        <v>14.29</v>
      </c>
      <c r="I59" s="12">
        <v>0</v>
      </c>
    </row>
    <row r="60" spans="2:9" ht="15" customHeight="1" x14ac:dyDescent="0.2">
      <c r="B60" t="s">
        <v>174</v>
      </c>
      <c r="C60" s="12">
        <v>1</v>
      </c>
      <c r="D60" s="8">
        <v>1.85</v>
      </c>
      <c r="E60" s="12">
        <v>1</v>
      </c>
      <c r="F60" s="8">
        <v>2.2200000000000002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206</v>
      </c>
      <c r="C61" s="12">
        <v>1</v>
      </c>
      <c r="D61" s="8">
        <v>1.85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234</v>
      </c>
      <c r="C62" s="12">
        <v>1</v>
      </c>
      <c r="D62" s="8">
        <v>1.85</v>
      </c>
      <c r="E62" s="12">
        <v>1</v>
      </c>
      <c r="F62" s="8">
        <v>2.2200000000000002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235</v>
      </c>
      <c r="C63" s="12">
        <v>1</v>
      </c>
      <c r="D63" s="8">
        <v>1.85</v>
      </c>
      <c r="E63" s="12">
        <v>1</v>
      </c>
      <c r="F63" s="8">
        <v>2.2200000000000002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126</v>
      </c>
      <c r="C64" s="12">
        <v>1</v>
      </c>
      <c r="D64" s="8">
        <v>1.85</v>
      </c>
      <c r="E64" s="12">
        <v>1</v>
      </c>
      <c r="F64" s="8">
        <v>2.2200000000000002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128</v>
      </c>
      <c r="C65" s="12">
        <v>1</v>
      </c>
      <c r="D65" s="8">
        <v>1.85</v>
      </c>
      <c r="E65" s="12">
        <v>1</v>
      </c>
      <c r="F65" s="8">
        <v>2.2200000000000002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131</v>
      </c>
      <c r="C66" s="12">
        <v>1</v>
      </c>
      <c r="D66" s="8">
        <v>1.85</v>
      </c>
      <c r="E66" s="12">
        <v>1</v>
      </c>
      <c r="F66" s="8">
        <v>2.2200000000000002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133</v>
      </c>
      <c r="C67" s="12">
        <v>1</v>
      </c>
      <c r="D67" s="8">
        <v>1.85</v>
      </c>
      <c r="E67" s="12">
        <v>1</v>
      </c>
      <c r="F67" s="8">
        <v>2.2200000000000002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145</v>
      </c>
      <c r="C68" s="12">
        <v>1</v>
      </c>
      <c r="D68" s="8">
        <v>1.85</v>
      </c>
      <c r="E68" s="12">
        <v>1</v>
      </c>
      <c r="F68" s="8">
        <v>2.2200000000000002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165</v>
      </c>
      <c r="C69" s="12">
        <v>1</v>
      </c>
      <c r="D69" s="8">
        <v>1.85</v>
      </c>
      <c r="E69" s="12">
        <v>1</v>
      </c>
      <c r="F69" s="8">
        <v>2.2200000000000002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203</v>
      </c>
      <c r="C70" s="12">
        <v>1</v>
      </c>
      <c r="D70" s="8">
        <v>1.85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140</v>
      </c>
      <c r="C71" s="12">
        <v>1</v>
      </c>
      <c r="D71" s="8">
        <v>1.85</v>
      </c>
      <c r="E71" s="12">
        <v>1</v>
      </c>
      <c r="F71" s="8">
        <v>2.2200000000000002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60AC-ED29-4C66-8AAA-CCCF4E9A96C7}">
  <sheetPr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11</v>
      </c>
      <c r="D6" s="8">
        <v>16.420000000000002</v>
      </c>
      <c r="E6" s="12">
        <v>7</v>
      </c>
      <c r="F6" s="8">
        <v>14.29</v>
      </c>
      <c r="G6" s="12">
        <v>4</v>
      </c>
      <c r="H6" s="8">
        <v>26.67</v>
      </c>
      <c r="I6" s="12">
        <v>0</v>
      </c>
    </row>
    <row r="7" spans="2:9" ht="15" customHeight="1" x14ac:dyDescent="0.2">
      <c r="B7" t="s">
        <v>43</v>
      </c>
      <c r="C7" s="12">
        <v>5</v>
      </c>
      <c r="D7" s="8">
        <v>7.46</v>
      </c>
      <c r="E7" s="12">
        <v>3</v>
      </c>
      <c r="F7" s="8">
        <v>6.12</v>
      </c>
      <c r="G7" s="12">
        <v>2</v>
      </c>
      <c r="H7" s="8">
        <v>13.33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1.49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1.49</v>
      </c>
      <c r="E9" s="12">
        <v>0</v>
      </c>
      <c r="F9" s="8">
        <v>0</v>
      </c>
      <c r="G9" s="12">
        <v>1</v>
      </c>
      <c r="H9" s="8">
        <v>6.67</v>
      </c>
      <c r="I9" s="12">
        <v>0</v>
      </c>
    </row>
    <row r="10" spans="2:9" ht="15" customHeight="1" x14ac:dyDescent="0.2">
      <c r="B10" t="s">
        <v>46</v>
      </c>
      <c r="C10" s="12">
        <v>2</v>
      </c>
      <c r="D10" s="8">
        <v>2.99</v>
      </c>
      <c r="E10" s="12">
        <v>2</v>
      </c>
      <c r="F10" s="8">
        <v>4.08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47</v>
      </c>
      <c r="C11" s="12">
        <v>22</v>
      </c>
      <c r="D11" s="8">
        <v>32.840000000000003</v>
      </c>
      <c r="E11" s="12">
        <v>15</v>
      </c>
      <c r="F11" s="8">
        <v>30.61</v>
      </c>
      <c r="G11" s="12">
        <v>6</v>
      </c>
      <c r="H11" s="8">
        <v>40</v>
      </c>
      <c r="I11" s="12">
        <v>1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3</v>
      </c>
      <c r="D13" s="8">
        <v>4.4800000000000004</v>
      </c>
      <c r="E13" s="12">
        <v>3</v>
      </c>
      <c r="F13" s="8">
        <v>6.12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13</v>
      </c>
      <c r="D15" s="8">
        <v>19.399999999999999</v>
      </c>
      <c r="E15" s="12">
        <v>12</v>
      </c>
      <c r="F15" s="8">
        <v>24.49</v>
      </c>
      <c r="G15" s="12">
        <v>1</v>
      </c>
      <c r="H15" s="8">
        <v>6.67</v>
      </c>
      <c r="I15" s="12">
        <v>0</v>
      </c>
    </row>
    <row r="16" spans="2:9" ht="15" customHeight="1" x14ac:dyDescent="0.2">
      <c r="B16" t="s">
        <v>52</v>
      </c>
      <c r="C16" s="12">
        <v>6</v>
      </c>
      <c r="D16" s="8">
        <v>8.9600000000000009</v>
      </c>
      <c r="E16" s="12">
        <v>6</v>
      </c>
      <c r="F16" s="8">
        <v>12.24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2</v>
      </c>
      <c r="D18" s="8">
        <v>2.99</v>
      </c>
      <c r="E18" s="12">
        <v>1</v>
      </c>
      <c r="F18" s="8">
        <v>2.04</v>
      </c>
      <c r="G18" s="12">
        <v>0</v>
      </c>
      <c r="H18" s="8">
        <v>0</v>
      </c>
      <c r="I18" s="12">
        <v>1</v>
      </c>
    </row>
    <row r="19" spans="2:9" ht="15" customHeight="1" x14ac:dyDescent="0.2">
      <c r="B19" t="s">
        <v>55</v>
      </c>
      <c r="C19" s="12">
        <v>1</v>
      </c>
      <c r="D19" s="8">
        <v>1.49</v>
      </c>
      <c r="E19" s="12">
        <v>0</v>
      </c>
      <c r="F19" s="8">
        <v>0</v>
      </c>
      <c r="G19" s="12">
        <v>1</v>
      </c>
      <c r="H19" s="8">
        <v>6.67</v>
      </c>
      <c r="I19" s="12">
        <v>0</v>
      </c>
    </row>
    <row r="20" spans="2:9" ht="15" customHeight="1" x14ac:dyDescent="0.2">
      <c r="B20" s="9" t="s">
        <v>254</v>
      </c>
      <c r="C20" s="12">
        <f>SUM(LTBL_02426[総数／事業所数])</f>
        <v>67</v>
      </c>
      <c r="E20" s="12">
        <f>SUBTOTAL(109,LTBL_02426[個人／事業所数])</f>
        <v>49</v>
      </c>
      <c r="G20" s="12">
        <f>SUBTOTAL(109,LTBL_02426[法人／事業所数])</f>
        <v>15</v>
      </c>
      <c r="I20" s="12">
        <f>SUBTOTAL(109,LTBL_02426[法人以外の団体／事業所数])</f>
        <v>2</v>
      </c>
    </row>
    <row r="21" spans="2:9" ht="15" customHeight="1" x14ac:dyDescent="0.2">
      <c r="E21" s="11">
        <f>LTBL_02426[[#Totals],[個人／事業所数]]/LTBL_02426[[#Totals],[総数／事業所数]]</f>
        <v>0.73134328358208955</v>
      </c>
      <c r="G21" s="11">
        <f>LTBL_02426[[#Totals],[法人／事業所数]]/LTBL_02426[[#Totals],[総数／事業所数]]</f>
        <v>0.22388059701492538</v>
      </c>
      <c r="I21" s="11">
        <f>LTBL_02426[[#Totals],[法人以外の団体／事業所数]]/LTBL_02426[[#Totals],[総数／事業所数]]</f>
        <v>2.9850746268656716E-2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71</v>
      </c>
      <c r="C24" s="12">
        <v>8</v>
      </c>
      <c r="D24" s="8">
        <v>11.94</v>
      </c>
      <c r="E24" s="12">
        <v>5</v>
      </c>
      <c r="F24" s="8">
        <v>10.199999999999999</v>
      </c>
      <c r="G24" s="12">
        <v>2</v>
      </c>
      <c r="H24" s="8">
        <v>13.33</v>
      </c>
      <c r="I24" s="12">
        <v>1</v>
      </c>
    </row>
    <row r="25" spans="2:9" ht="15" customHeight="1" x14ac:dyDescent="0.2">
      <c r="B25" t="s">
        <v>73</v>
      </c>
      <c r="C25" s="12">
        <v>7</v>
      </c>
      <c r="D25" s="8">
        <v>10.45</v>
      </c>
      <c r="E25" s="12">
        <v>5</v>
      </c>
      <c r="F25" s="8">
        <v>10.199999999999999</v>
      </c>
      <c r="G25" s="12">
        <v>2</v>
      </c>
      <c r="H25" s="8">
        <v>13.33</v>
      </c>
      <c r="I25" s="12">
        <v>0</v>
      </c>
    </row>
    <row r="26" spans="2:9" ht="15" customHeight="1" x14ac:dyDescent="0.2">
      <c r="B26" t="s">
        <v>77</v>
      </c>
      <c r="C26" s="12">
        <v>7</v>
      </c>
      <c r="D26" s="8">
        <v>10.45</v>
      </c>
      <c r="E26" s="12">
        <v>7</v>
      </c>
      <c r="F26" s="8">
        <v>14.29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64</v>
      </c>
      <c r="C27" s="12">
        <v>6</v>
      </c>
      <c r="D27" s="8">
        <v>8.9600000000000009</v>
      </c>
      <c r="E27" s="12">
        <v>3</v>
      </c>
      <c r="F27" s="8">
        <v>6.12</v>
      </c>
      <c r="G27" s="12">
        <v>3</v>
      </c>
      <c r="H27" s="8">
        <v>20</v>
      </c>
      <c r="I27" s="12">
        <v>0</v>
      </c>
    </row>
    <row r="28" spans="2:9" ht="15" customHeight="1" x14ac:dyDescent="0.2">
      <c r="B28" t="s">
        <v>86</v>
      </c>
      <c r="C28" s="12">
        <v>6</v>
      </c>
      <c r="D28" s="8">
        <v>8.9600000000000009</v>
      </c>
      <c r="E28" s="12">
        <v>5</v>
      </c>
      <c r="F28" s="8">
        <v>10.199999999999999</v>
      </c>
      <c r="G28" s="12">
        <v>1</v>
      </c>
      <c r="H28" s="8">
        <v>6.67</v>
      </c>
      <c r="I28" s="12">
        <v>0</v>
      </c>
    </row>
    <row r="29" spans="2:9" ht="15" customHeight="1" x14ac:dyDescent="0.2">
      <c r="B29" t="s">
        <v>78</v>
      </c>
      <c r="C29" s="12">
        <v>6</v>
      </c>
      <c r="D29" s="8">
        <v>8.9600000000000009</v>
      </c>
      <c r="E29" s="12">
        <v>6</v>
      </c>
      <c r="F29" s="8">
        <v>12.24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65</v>
      </c>
      <c r="C30" s="12">
        <v>5</v>
      </c>
      <c r="D30" s="8">
        <v>7.46</v>
      </c>
      <c r="E30" s="12">
        <v>4</v>
      </c>
      <c r="F30" s="8">
        <v>8.16</v>
      </c>
      <c r="G30" s="12">
        <v>1</v>
      </c>
      <c r="H30" s="8">
        <v>6.67</v>
      </c>
      <c r="I30" s="12">
        <v>0</v>
      </c>
    </row>
    <row r="31" spans="2:9" ht="15" customHeight="1" x14ac:dyDescent="0.2">
      <c r="B31" t="s">
        <v>72</v>
      </c>
      <c r="C31" s="12">
        <v>3</v>
      </c>
      <c r="D31" s="8">
        <v>4.4800000000000004</v>
      </c>
      <c r="E31" s="12">
        <v>3</v>
      </c>
      <c r="F31" s="8">
        <v>6.12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74</v>
      </c>
      <c r="C32" s="12">
        <v>3</v>
      </c>
      <c r="D32" s="8">
        <v>4.4800000000000004</v>
      </c>
      <c r="E32" s="12">
        <v>3</v>
      </c>
      <c r="F32" s="8">
        <v>6.12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70</v>
      </c>
      <c r="C33" s="12">
        <v>2</v>
      </c>
      <c r="D33" s="8">
        <v>2.99</v>
      </c>
      <c r="E33" s="12">
        <v>2</v>
      </c>
      <c r="F33" s="8">
        <v>4.08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81</v>
      </c>
      <c r="C34" s="12">
        <v>2</v>
      </c>
      <c r="D34" s="8">
        <v>2.99</v>
      </c>
      <c r="E34" s="12">
        <v>1</v>
      </c>
      <c r="F34" s="8">
        <v>2.04</v>
      </c>
      <c r="G34" s="12">
        <v>0</v>
      </c>
      <c r="H34" s="8">
        <v>0</v>
      </c>
      <c r="I34" s="12">
        <v>1</v>
      </c>
    </row>
    <row r="35" spans="2:9" ht="15" customHeight="1" x14ac:dyDescent="0.2">
      <c r="B35" t="s">
        <v>88</v>
      </c>
      <c r="C35" s="12">
        <v>1</v>
      </c>
      <c r="D35" s="8">
        <v>1.49</v>
      </c>
      <c r="E35" s="12">
        <v>0</v>
      </c>
      <c r="F35" s="8">
        <v>0</v>
      </c>
      <c r="G35" s="12">
        <v>1</v>
      </c>
      <c r="H35" s="8">
        <v>6.67</v>
      </c>
      <c r="I35" s="12">
        <v>0</v>
      </c>
    </row>
    <row r="36" spans="2:9" ht="15" customHeight="1" x14ac:dyDescent="0.2">
      <c r="B36" t="s">
        <v>115</v>
      </c>
      <c r="C36" s="12">
        <v>1</v>
      </c>
      <c r="D36" s="8">
        <v>1.49</v>
      </c>
      <c r="E36" s="12">
        <v>0</v>
      </c>
      <c r="F36" s="8">
        <v>0</v>
      </c>
      <c r="G36" s="12">
        <v>1</v>
      </c>
      <c r="H36" s="8">
        <v>6.67</v>
      </c>
      <c r="I36" s="12">
        <v>0</v>
      </c>
    </row>
    <row r="37" spans="2:9" ht="15" customHeight="1" x14ac:dyDescent="0.2">
      <c r="B37" t="s">
        <v>95</v>
      </c>
      <c r="C37" s="12">
        <v>1</v>
      </c>
      <c r="D37" s="8">
        <v>1.49</v>
      </c>
      <c r="E37" s="12">
        <v>1</v>
      </c>
      <c r="F37" s="8">
        <v>2.04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97</v>
      </c>
      <c r="C38" s="12">
        <v>1</v>
      </c>
      <c r="D38" s="8">
        <v>1.49</v>
      </c>
      <c r="E38" s="12">
        <v>1</v>
      </c>
      <c r="F38" s="8">
        <v>2.04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94</v>
      </c>
      <c r="C39" s="12">
        <v>1</v>
      </c>
      <c r="D39" s="8">
        <v>1.49</v>
      </c>
      <c r="E39" s="12">
        <v>1</v>
      </c>
      <c r="F39" s="8">
        <v>2.04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98</v>
      </c>
      <c r="C40" s="12">
        <v>1</v>
      </c>
      <c r="D40" s="8">
        <v>1.49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117</v>
      </c>
      <c r="C41" s="12">
        <v>1</v>
      </c>
      <c r="D41" s="8">
        <v>1.49</v>
      </c>
      <c r="E41" s="12">
        <v>0</v>
      </c>
      <c r="F41" s="8">
        <v>0</v>
      </c>
      <c r="G41" s="12">
        <v>1</v>
      </c>
      <c r="H41" s="8">
        <v>6.67</v>
      </c>
      <c r="I41" s="12">
        <v>0</v>
      </c>
    </row>
    <row r="42" spans="2:9" ht="15" customHeight="1" x14ac:dyDescent="0.2">
      <c r="B42" t="s">
        <v>104</v>
      </c>
      <c r="C42" s="12">
        <v>1</v>
      </c>
      <c r="D42" s="8">
        <v>1.49</v>
      </c>
      <c r="E42" s="12">
        <v>1</v>
      </c>
      <c r="F42" s="8">
        <v>2.04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118</v>
      </c>
      <c r="C43" s="12">
        <v>1</v>
      </c>
      <c r="D43" s="8">
        <v>1.49</v>
      </c>
      <c r="E43" s="12">
        <v>1</v>
      </c>
      <c r="F43" s="8">
        <v>2.04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84</v>
      </c>
      <c r="C44" s="12">
        <v>1</v>
      </c>
      <c r="D44" s="8">
        <v>1.49</v>
      </c>
      <c r="E44" s="12">
        <v>0</v>
      </c>
      <c r="F44" s="8">
        <v>0</v>
      </c>
      <c r="G44" s="12">
        <v>1</v>
      </c>
      <c r="H44" s="8">
        <v>6.67</v>
      </c>
      <c r="I44" s="12">
        <v>0</v>
      </c>
    </row>
    <row r="45" spans="2:9" ht="15" customHeight="1" x14ac:dyDescent="0.2">
      <c r="B45" t="s">
        <v>92</v>
      </c>
      <c r="C45" s="12">
        <v>1</v>
      </c>
      <c r="D45" s="8">
        <v>1.49</v>
      </c>
      <c r="E45" s="12">
        <v>0</v>
      </c>
      <c r="F45" s="8">
        <v>0</v>
      </c>
      <c r="G45" s="12">
        <v>1</v>
      </c>
      <c r="H45" s="8">
        <v>6.67</v>
      </c>
      <c r="I45" s="12">
        <v>0</v>
      </c>
    </row>
    <row r="46" spans="2:9" ht="15" customHeight="1" x14ac:dyDescent="0.2">
      <c r="B46" t="s">
        <v>83</v>
      </c>
      <c r="C46" s="12">
        <v>1</v>
      </c>
      <c r="D46" s="8">
        <v>1.49</v>
      </c>
      <c r="E46" s="12">
        <v>0</v>
      </c>
      <c r="F46" s="8">
        <v>0</v>
      </c>
      <c r="G46" s="12">
        <v>1</v>
      </c>
      <c r="H46" s="8">
        <v>6.67</v>
      </c>
      <c r="I46" s="12">
        <v>0</v>
      </c>
    </row>
    <row r="49" spans="2:9" ht="33" customHeight="1" x14ac:dyDescent="0.2">
      <c r="B49" t="s">
        <v>256</v>
      </c>
      <c r="C49" s="10" t="s">
        <v>57</v>
      </c>
      <c r="D49" s="10" t="s">
        <v>58</v>
      </c>
      <c r="E49" s="10" t="s">
        <v>59</v>
      </c>
      <c r="F49" s="10" t="s">
        <v>60</v>
      </c>
      <c r="G49" s="10" t="s">
        <v>61</v>
      </c>
      <c r="H49" s="10" t="s">
        <v>62</v>
      </c>
      <c r="I49" s="10" t="s">
        <v>63</v>
      </c>
    </row>
    <row r="50" spans="2:9" ht="15" customHeight="1" x14ac:dyDescent="0.2">
      <c r="B50" t="s">
        <v>152</v>
      </c>
      <c r="C50" s="12">
        <v>5</v>
      </c>
      <c r="D50" s="8">
        <v>7.46</v>
      </c>
      <c r="E50" s="12">
        <v>5</v>
      </c>
      <c r="F50" s="8">
        <v>10.199999999999999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125</v>
      </c>
      <c r="C51" s="12">
        <v>4</v>
      </c>
      <c r="D51" s="8">
        <v>5.97</v>
      </c>
      <c r="E51" s="12">
        <v>2</v>
      </c>
      <c r="F51" s="8">
        <v>4.08</v>
      </c>
      <c r="G51" s="12">
        <v>2</v>
      </c>
      <c r="H51" s="8">
        <v>13.33</v>
      </c>
      <c r="I51" s="12">
        <v>0</v>
      </c>
    </row>
    <row r="52" spans="2:9" ht="15" customHeight="1" x14ac:dyDescent="0.2">
      <c r="B52" t="s">
        <v>131</v>
      </c>
      <c r="C52" s="12">
        <v>4</v>
      </c>
      <c r="D52" s="8">
        <v>5.97</v>
      </c>
      <c r="E52" s="12">
        <v>4</v>
      </c>
      <c r="F52" s="8">
        <v>8.16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137</v>
      </c>
      <c r="C53" s="12">
        <v>4</v>
      </c>
      <c r="D53" s="8">
        <v>5.97</v>
      </c>
      <c r="E53" s="12">
        <v>4</v>
      </c>
      <c r="F53" s="8">
        <v>8.16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155</v>
      </c>
      <c r="C54" s="12">
        <v>3</v>
      </c>
      <c r="D54" s="8">
        <v>4.4800000000000004</v>
      </c>
      <c r="E54" s="12">
        <v>1</v>
      </c>
      <c r="F54" s="8">
        <v>2.04</v>
      </c>
      <c r="G54" s="12">
        <v>2</v>
      </c>
      <c r="H54" s="8">
        <v>13.33</v>
      </c>
      <c r="I54" s="12">
        <v>0</v>
      </c>
    </row>
    <row r="55" spans="2:9" ht="15" customHeight="1" x14ac:dyDescent="0.2">
      <c r="B55" t="s">
        <v>122</v>
      </c>
      <c r="C55" s="12">
        <v>2</v>
      </c>
      <c r="D55" s="8">
        <v>2.99</v>
      </c>
      <c r="E55" s="12">
        <v>2</v>
      </c>
      <c r="F55" s="8">
        <v>4.08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150</v>
      </c>
      <c r="C56" s="12">
        <v>2</v>
      </c>
      <c r="D56" s="8">
        <v>2.99</v>
      </c>
      <c r="E56" s="12">
        <v>2</v>
      </c>
      <c r="F56" s="8">
        <v>4.08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163</v>
      </c>
      <c r="C57" s="12">
        <v>2</v>
      </c>
      <c r="D57" s="8">
        <v>2.99</v>
      </c>
      <c r="E57" s="12">
        <v>1</v>
      </c>
      <c r="F57" s="8">
        <v>2.04</v>
      </c>
      <c r="G57" s="12">
        <v>0</v>
      </c>
      <c r="H57" s="8">
        <v>0</v>
      </c>
      <c r="I57" s="12">
        <v>1</v>
      </c>
    </row>
    <row r="58" spans="2:9" ht="15" customHeight="1" x14ac:dyDescent="0.2">
      <c r="B58" t="s">
        <v>156</v>
      </c>
      <c r="C58" s="12">
        <v>2</v>
      </c>
      <c r="D58" s="8">
        <v>2.99</v>
      </c>
      <c r="E58" s="12">
        <v>2</v>
      </c>
      <c r="F58" s="8">
        <v>4.08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127</v>
      </c>
      <c r="C59" s="12">
        <v>2</v>
      </c>
      <c r="D59" s="8">
        <v>2.99</v>
      </c>
      <c r="E59" s="12">
        <v>1</v>
      </c>
      <c r="F59" s="8">
        <v>2.04</v>
      </c>
      <c r="G59" s="12">
        <v>1</v>
      </c>
      <c r="H59" s="8">
        <v>6.67</v>
      </c>
      <c r="I59" s="12">
        <v>0</v>
      </c>
    </row>
    <row r="60" spans="2:9" ht="15" customHeight="1" x14ac:dyDescent="0.2">
      <c r="B60" t="s">
        <v>128</v>
      </c>
      <c r="C60" s="12">
        <v>2</v>
      </c>
      <c r="D60" s="8">
        <v>2.99</v>
      </c>
      <c r="E60" s="12">
        <v>1</v>
      </c>
      <c r="F60" s="8">
        <v>2.04</v>
      </c>
      <c r="G60" s="12">
        <v>1</v>
      </c>
      <c r="H60" s="8">
        <v>6.67</v>
      </c>
      <c r="I60" s="12">
        <v>0</v>
      </c>
    </row>
    <row r="61" spans="2:9" ht="15" customHeight="1" x14ac:dyDescent="0.2">
      <c r="B61" t="s">
        <v>129</v>
      </c>
      <c r="C61" s="12">
        <v>2</v>
      </c>
      <c r="D61" s="8">
        <v>2.99</v>
      </c>
      <c r="E61" s="12">
        <v>2</v>
      </c>
      <c r="F61" s="8">
        <v>4.08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148</v>
      </c>
      <c r="C62" s="12">
        <v>2</v>
      </c>
      <c r="D62" s="8">
        <v>2.99</v>
      </c>
      <c r="E62" s="12">
        <v>2</v>
      </c>
      <c r="F62" s="8">
        <v>4.08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132</v>
      </c>
      <c r="C63" s="12">
        <v>2</v>
      </c>
      <c r="D63" s="8">
        <v>2.99</v>
      </c>
      <c r="E63" s="12">
        <v>2</v>
      </c>
      <c r="F63" s="8">
        <v>4.08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136</v>
      </c>
      <c r="C64" s="12">
        <v>2</v>
      </c>
      <c r="D64" s="8">
        <v>2.99</v>
      </c>
      <c r="E64" s="12">
        <v>2</v>
      </c>
      <c r="F64" s="8">
        <v>4.08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194</v>
      </c>
      <c r="C65" s="12">
        <v>1</v>
      </c>
      <c r="D65" s="8">
        <v>1.49</v>
      </c>
      <c r="E65" s="12">
        <v>0</v>
      </c>
      <c r="F65" s="8">
        <v>0</v>
      </c>
      <c r="G65" s="12">
        <v>1</v>
      </c>
      <c r="H65" s="8">
        <v>6.67</v>
      </c>
      <c r="I65" s="12">
        <v>0</v>
      </c>
    </row>
    <row r="66" spans="2:9" ht="15" customHeight="1" x14ac:dyDescent="0.2">
      <c r="B66" t="s">
        <v>168</v>
      </c>
      <c r="C66" s="12">
        <v>1</v>
      </c>
      <c r="D66" s="8">
        <v>1.49</v>
      </c>
      <c r="E66" s="12">
        <v>0</v>
      </c>
      <c r="F66" s="8">
        <v>0</v>
      </c>
      <c r="G66" s="12">
        <v>1</v>
      </c>
      <c r="H66" s="8">
        <v>6.67</v>
      </c>
      <c r="I66" s="12">
        <v>0</v>
      </c>
    </row>
    <row r="67" spans="2:9" ht="15" customHeight="1" x14ac:dyDescent="0.2">
      <c r="B67" t="s">
        <v>158</v>
      </c>
      <c r="C67" s="12">
        <v>1</v>
      </c>
      <c r="D67" s="8">
        <v>1.49</v>
      </c>
      <c r="E67" s="12">
        <v>1</v>
      </c>
      <c r="F67" s="8">
        <v>2.04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149</v>
      </c>
      <c r="C68" s="12">
        <v>1</v>
      </c>
      <c r="D68" s="8">
        <v>1.49</v>
      </c>
      <c r="E68" s="12">
        <v>1</v>
      </c>
      <c r="F68" s="8">
        <v>2.04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205</v>
      </c>
      <c r="C69" s="12">
        <v>1</v>
      </c>
      <c r="D69" s="8">
        <v>1.49</v>
      </c>
      <c r="E69" s="12">
        <v>0</v>
      </c>
      <c r="F69" s="8">
        <v>0</v>
      </c>
      <c r="G69" s="12">
        <v>1</v>
      </c>
      <c r="H69" s="8">
        <v>6.67</v>
      </c>
      <c r="I69" s="12">
        <v>0</v>
      </c>
    </row>
    <row r="70" spans="2:9" ht="15" customHeight="1" x14ac:dyDescent="0.2">
      <c r="B70" t="s">
        <v>236</v>
      </c>
      <c r="C70" s="12">
        <v>1</v>
      </c>
      <c r="D70" s="8">
        <v>1.49</v>
      </c>
      <c r="E70" s="12">
        <v>0</v>
      </c>
      <c r="F70" s="8">
        <v>0</v>
      </c>
      <c r="G70" s="12">
        <v>1</v>
      </c>
      <c r="H70" s="8">
        <v>6.67</v>
      </c>
      <c r="I70" s="12">
        <v>0</v>
      </c>
    </row>
    <row r="71" spans="2:9" ht="15" customHeight="1" x14ac:dyDescent="0.2">
      <c r="B71" t="s">
        <v>197</v>
      </c>
      <c r="C71" s="12">
        <v>1</v>
      </c>
      <c r="D71" s="8">
        <v>1.49</v>
      </c>
      <c r="E71" s="12">
        <v>1</v>
      </c>
      <c r="F71" s="8">
        <v>2.04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160</v>
      </c>
      <c r="C72" s="12">
        <v>1</v>
      </c>
      <c r="D72" s="8">
        <v>1.49</v>
      </c>
      <c r="E72" s="12">
        <v>1</v>
      </c>
      <c r="F72" s="8">
        <v>2.04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237</v>
      </c>
      <c r="C73" s="12">
        <v>1</v>
      </c>
      <c r="D73" s="8">
        <v>1.49</v>
      </c>
      <c r="E73" s="12">
        <v>1</v>
      </c>
      <c r="F73" s="8">
        <v>2.04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206</v>
      </c>
      <c r="C74" s="12">
        <v>1</v>
      </c>
      <c r="D74" s="8">
        <v>1.49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238</v>
      </c>
      <c r="C75" s="12">
        <v>1</v>
      </c>
      <c r="D75" s="8">
        <v>1.49</v>
      </c>
      <c r="E75" s="12">
        <v>0</v>
      </c>
      <c r="F75" s="8">
        <v>0</v>
      </c>
      <c r="G75" s="12">
        <v>1</v>
      </c>
      <c r="H75" s="8">
        <v>6.67</v>
      </c>
      <c r="I75" s="12">
        <v>0</v>
      </c>
    </row>
    <row r="76" spans="2:9" ht="15" customHeight="1" x14ac:dyDescent="0.2">
      <c r="B76" t="s">
        <v>239</v>
      </c>
      <c r="C76" s="12">
        <v>1</v>
      </c>
      <c r="D76" s="8">
        <v>1.49</v>
      </c>
      <c r="E76" s="12">
        <v>1</v>
      </c>
      <c r="F76" s="8">
        <v>2.04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240</v>
      </c>
      <c r="C77" s="12">
        <v>1</v>
      </c>
      <c r="D77" s="8">
        <v>1.49</v>
      </c>
      <c r="E77" s="12">
        <v>1</v>
      </c>
      <c r="F77" s="8">
        <v>2.04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241</v>
      </c>
      <c r="C78" s="12">
        <v>1</v>
      </c>
      <c r="D78" s="8">
        <v>1.49</v>
      </c>
      <c r="E78" s="12">
        <v>0</v>
      </c>
      <c r="F78" s="8">
        <v>0</v>
      </c>
      <c r="G78" s="12">
        <v>1</v>
      </c>
      <c r="H78" s="8">
        <v>6.67</v>
      </c>
      <c r="I78" s="12">
        <v>0</v>
      </c>
    </row>
    <row r="79" spans="2:9" ht="15" customHeight="1" x14ac:dyDescent="0.2">
      <c r="B79" t="s">
        <v>142</v>
      </c>
      <c r="C79" s="12">
        <v>1</v>
      </c>
      <c r="D79" s="8">
        <v>1.49</v>
      </c>
      <c r="E79" s="12">
        <v>1</v>
      </c>
      <c r="F79" s="8">
        <v>2.04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227</v>
      </c>
      <c r="C80" s="12">
        <v>1</v>
      </c>
      <c r="D80" s="8">
        <v>1.49</v>
      </c>
      <c r="E80" s="12">
        <v>1</v>
      </c>
      <c r="F80" s="8">
        <v>2.04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126</v>
      </c>
      <c r="C81" s="12">
        <v>1</v>
      </c>
      <c r="D81" s="8">
        <v>1.49</v>
      </c>
      <c r="E81" s="12">
        <v>1</v>
      </c>
      <c r="F81" s="8">
        <v>2.04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180</v>
      </c>
      <c r="C82" s="12">
        <v>1</v>
      </c>
      <c r="D82" s="8">
        <v>1.49</v>
      </c>
      <c r="E82" s="12">
        <v>1</v>
      </c>
      <c r="F82" s="8">
        <v>2.04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154</v>
      </c>
      <c r="C83" s="12">
        <v>1</v>
      </c>
      <c r="D83" s="8">
        <v>1.49</v>
      </c>
      <c r="E83" s="12">
        <v>1</v>
      </c>
      <c r="F83" s="8">
        <v>2.04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181</v>
      </c>
      <c r="C84" s="12">
        <v>1</v>
      </c>
      <c r="D84" s="8">
        <v>1.49</v>
      </c>
      <c r="E84" s="12">
        <v>1</v>
      </c>
      <c r="F84" s="8">
        <v>2.04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218</v>
      </c>
      <c r="C85" s="12">
        <v>1</v>
      </c>
      <c r="D85" s="8">
        <v>1.49</v>
      </c>
      <c r="E85" s="12">
        <v>0</v>
      </c>
      <c r="F85" s="8">
        <v>0</v>
      </c>
      <c r="G85" s="12">
        <v>1</v>
      </c>
      <c r="H85" s="8">
        <v>6.67</v>
      </c>
      <c r="I85" s="12">
        <v>0</v>
      </c>
    </row>
    <row r="86" spans="2:9" ht="15" customHeight="1" x14ac:dyDescent="0.2">
      <c r="B86" t="s">
        <v>130</v>
      </c>
      <c r="C86" s="12">
        <v>1</v>
      </c>
      <c r="D86" s="8">
        <v>1.49</v>
      </c>
      <c r="E86" s="12">
        <v>1</v>
      </c>
      <c r="F86" s="8">
        <v>2.04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226</v>
      </c>
      <c r="C87" s="12">
        <v>1</v>
      </c>
      <c r="D87" s="8">
        <v>1.49</v>
      </c>
      <c r="E87" s="12">
        <v>0</v>
      </c>
      <c r="F87" s="8">
        <v>0</v>
      </c>
      <c r="G87" s="12">
        <v>1</v>
      </c>
      <c r="H87" s="8">
        <v>6.67</v>
      </c>
      <c r="I87" s="12">
        <v>0</v>
      </c>
    </row>
    <row r="88" spans="2:9" ht="15" customHeight="1" x14ac:dyDescent="0.2">
      <c r="B88" t="s">
        <v>145</v>
      </c>
      <c r="C88" s="12">
        <v>1</v>
      </c>
      <c r="D88" s="8">
        <v>1.49</v>
      </c>
      <c r="E88" s="12">
        <v>1</v>
      </c>
      <c r="F88" s="8">
        <v>2.04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242</v>
      </c>
      <c r="C89" s="12">
        <v>1</v>
      </c>
      <c r="D89" s="8">
        <v>1.49</v>
      </c>
      <c r="E89" s="12">
        <v>0</v>
      </c>
      <c r="F89" s="8">
        <v>0</v>
      </c>
      <c r="G89" s="12">
        <v>0</v>
      </c>
      <c r="H89" s="8">
        <v>0</v>
      </c>
      <c r="I89" s="12">
        <v>1</v>
      </c>
    </row>
    <row r="90" spans="2:9" ht="15" customHeight="1" x14ac:dyDescent="0.2">
      <c r="B90" t="s">
        <v>192</v>
      </c>
      <c r="C90" s="12">
        <v>1</v>
      </c>
      <c r="D90" s="8">
        <v>1.49</v>
      </c>
      <c r="E90" s="12">
        <v>1</v>
      </c>
      <c r="F90" s="8">
        <v>2.04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140</v>
      </c>
      <c r="C91" s="12">
        <v>1</v>
      </c>
      <c r="D91" s="8">
        <v>1.49</v>
      </c>
      <c r="E91" s="12">
        <v>0</v>
      </c>
      <c r="F91" s="8">
        <v>0</v>
      </c>
      <c r="G91" s="12">
        <v>1</v>
      </c>
      <c r="H91" s="8">
        <v>6.67</v>
      </c>
      <c r="I91" s="12">
        <v>0</v>
      </c>
    </row>
    <row r="93" spans="2:9" ht="15" customHeight="1" x14ac:dyDescent="0.2">
      <c r="B93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458A-21B5-4E0B-8961-AB5179F65A61}">
  <sheetPr>
    <pageSetUpPr fitToPage="1"/>
  </sheetPr>
  <dimension ref="A1:I1129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119</v>
      </c>
      <c r="B1" s="3" t="s">
        <v>251</v>
      </c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137</v>
      </c>
      <c r="C3" s="4">
        <v>2162</v>
      </c>
      <c r="D3" s="8">
        <v>6.64</v>
      </c>
      <c r="E3" s="4">
        <v>2020</v>
      </c>
      <c r="F3" s="8">
        <v>10.36</v>
      </c>
      <c r="G3" s="4">
        <v>142</v>
      </c>
      <c r="H3" s="8">
        <v>1.1200000000000001</v>
      </c>
      <c r="I3" s="4">
        <v>0</v>
      </c>
    </row>
    <row r="4" spans="1:9" x14ac:dyDescent="0.2">
      <c r="A4" s="2">
        <v>2</v>
      </c>
      <c r="B4" s="1" t="s">
        <v>136</v>
      </c>
      <c r="C4" s="4">
        <v>1533</v>
      </c>
      <c r="D4" s="8">
        <v>4.71</v>
      </c>
      <c r="E4" s="4">
        <v>1502</v>
      </c>
      <c r="F4" s="8">
        <v>7.7</v>
      </c>
      <c r="G4" s="4">
        <v>31</v>
      </c>
      <c r="H4" s="8">
        <v>0.24</v>
      </c>
      <c r="I4" s="4">
        <v>0</v>
      </c>
    </row>
    <row r="5" spans="1:9" x14ac:dyDescent="0.2">
      <c r="A5" s="2">
        <v>3</v>
      </c>
      <c r="B5" s="1" t="s">
        <v>130</v>
      </c>
      <c r="C5" s="4">
        <v>1430</v>
      </c>
      <c r="D5" s="8">
        <v>4.3899999999999997</v>
      </c>
      <c r="E5" s="4">
        <v>1009</v>
      </c>
      <c r="F5" s="8">
        <v>5.17</v>
      </c>
      <c r="G5" s="4">
        <v>419</v>
      </c>
      <c r="H5" s="8">
        <v>3.3</v>
      </c>
      <c r="I5" s="4">
        <v>0</v>
      </c>
    </row>
    <row r="6" spans="1:9" x14ac:dyDescent="0.2">
      <c r="A6" s="2">
        <v>4</v>
      </c>
      <c r="B6" s="1" t="s">
        <v>134</v>
      </c>
      <c r="C6" s="4">
        <v>1303</v>
      </c>
      <c r="D6" s="8">
        <v>4</v>
      </c>
      <c r="E6" s="4">
        <v>1262</v>
      </c>
      <c r="F6" s="8">
        <v>6.47</v>
      </c>
      <c r="G6" s="4">
        <v>41</v>
      </c>
      <c r="H6" s="8">
        <v>0.32</v>
      </c>
      <c r="I6" s="4">
        <v>0</v>
      </c>
    </row>
    <row r="7" spans="1:9" x14ac:dyDescent="0.2">
      <c r="A7" s="2">
        <v>5</v>
      </c>
      <c r="B7" s="1" t="s">
        <v>133</v>
      </c>
      <c r="C7" s="4">
        <v>1010</v>
      </c>
      <c r="D7" s="8">
        <v>3.1</v>
      </c>
      <c r="E7" s="4">
        <v>939</v>
      </c>
      <c r="F7" s="8">
        <v>4.8099999999999996</v>
      </c>
      <c r="G7" s="4">
        <v>71</v>
      </c>
      <c r="H7" s="8">
        <v>0.56000000000000005</v>
      </c>
      <c r="I7" s="4">
        <v>0</v>
      </c>
    </row>
    <row r="8" spans="1:9" x14ac:dyDescent="0.2">
      <c r="A8" s="2">
        <v>6</v>
      </c>
      <c r="B8" s="1" t="s">
        <v>132</v>
      </c>
      <c r="C8" s="4">
        <v>800</v>
      </c>
      <c r="D8" s="8">
        <v>2.46</v>
      </c>
      <c r="E8" s="4">
        <v>680</v>
      </c>
      <c r="F8" s="8">
        <v>3.49</v>
      </c>
      <c r="G8" s="4">
        <v>120</v>
      </c>
      <c r="H8" s="8">
        <v>0.94</v>
      </c>
      <c r="I8" s="4">
        <v>0</v>
      </c>
    </row>
    <row r="9" spans="1:9" x14ac:dyDescent="0.2">
      <c r="A9" s="2">
        <v>7</v>
      </c>
      <c r="B9" s="1" t="s">
        <v>140</v>
      </c>
      <c r="C9" s="4">
        <v>689</v>
      </c>
      <c r="D9" s="8">
        <v>2.12</v>
      </c>
      <c r="E9" s="4">
        <v>536</v>
      </c>
      <c r="F9" s="8">
        <v>2.75</v>
      </c>
      <c r="G9" s="4">
        <v>153</v>
      </c>
      <c r="H9" s="8">
        <v>1.2</v>
      </c>
      <c r="I9" s="4">
        <v>0</v>
      </c>
    </row>
    <row r="10" spans="1:9" x14ac:dyDescent="0.2">
      <c r="A10" s="2">
        <v>8</v>
      </c>
      <c r="B10" s="1" t="s">
        <v>138</v>
      </c>
      <c r="C10" s="4">
        <v>673</v>
      </c>
      <c r="D10" s="8">
        <v>2.0699999999999998</v>
      </c>
      <c r="E10" s="4">
        <v>581</v>
      </c>
      <c r="F10" s="8">
        <v>2.98</v>
      </c>
      <c r="G10" s="4">
        <v>90</v>
      </c>
      <c r="H10" s="8">
        <v>0.71</v>
      </c>
      <c r="I10" s="4">
        <v>2</v>
      </c>
    </row>
    <row r="11" spans="1:9" x14ac:dyDescent="0.2">
      <c r="A11" s="2">
        <v>9</v>
      </c>
      <c r="B11" s="1" t="s">
        <v>122</v>
      </c>
      <c r="C11" s="4">
        <v>672</v>
      </c>
      <c r="D11" s="8">
        <v>2.06</v>
      </c>
      <c r="E11" s="4">
        <v>389</v>
      </c>
      <c r="F11" s="8">
        <v>1.99</v>
      </c>
      <c r="G11" s="4">
        <v>283</v>
      </c>
      <c r="H11" s="8">
        <v>2.23</v>
      </c>
      <c r="I11" s="4">
        <v>0</v>
      </c>
    </row>
    <row r="12" spans="1:9" x14ac:dyDescent="0.2">
      <c r="A12" s="2">
        <v>10</v>
      </c>
      <c r="B12" s="1" t="s">
        <v>139</v>
      </c>
      <c r="C12" s="4">
        <v>660</v>
      </c>
      <c r="D12" s="8">
        <v>2.0299999999999998</v>
      </c>
      <c r="E12" s="4">
        <v>617</v>
      </c>
      <c r="F12" s="8">
        <v>3.16</v>
      </c>
      <c r="G12" s="4">
        <v>43</v>
      </c>
      <c r="H12" s="8">
        <v>0.34</v>
      </c>
      <c r="I12" s="4">
        <v>0</v>
      </c>
    </row>
    <row r="13" spans="1:9" x14ac:dyDescent="0.2">
      <c r="A13" s="2">
        <v>11</v>
      </c>
      <c r="B13" s="1" t="s">
        <v>125</v>
      </c>
      <c r="C13" s="4">
        <v>657</v>
      </c>
      <c r="D13" s="8">
        <v>2.02</v>
      </c>
      <c r="E13" s="4">
        <v>494</v>
      </c>
      <c r="F13" s="8">
        <v>2.5299999999999998</v>
      </c>
      <c r="G13" s="4">
        <v>161</v>
      </c>
      <c r="H13" s="8">
        <v>1.27</v>
      </c>
      <c r="I13" s="4">
        <v>1</v>
      </c>
    </row>
    <row r="14" spans="1:9" x14ac:dyDescent="0.2">
      <c r="A14" s="2">
        <v>12</v>
      </c>
      <c r="B14" s="1" t="s">
        <v>129</v>
      </c>
      <c r="C14" s="4">
        <v>645</v>
      </c>
      <c r="D14" s="8">
        <v>1.98</v>
      </c>
      <c r="E14" s="4">
        <v>394</v>
      </c>
      <c r="F14" s="8">
        <v>2.02</v>
      </c>
      <c r="G14" s="4">
        <v>251</v>
      </c>
      <c r="H14" s="8">
        <v>1.97</v>
      </c>
      <c r="I14" s="4">
        <v>0</v>
      </c>
    </row>
    <row r="15" spans="1:9" x14ac:dyDescent="0.2">
      <c r="A15" s="2">
        <v>13</v>
      </c>
      <c r="B15" s="1" t="s">
        <v>126</v>
      </c>
      <c r="C15" s="4">
        <v>518</v>
      </c>
      <c r="D15" s="8">
        <v>1.59</v>
      </c>
      <c r="E15" s="4">
        <v>288</v>
      </c>
      <c r="F15" s="8">
        <v>1.48</v>
      </c>
      <c r="G15" s="4">
        <v>230</v>
      </c>
      <c r="H15" s="8">
        <v>1.81</v>
      </c>
      <c r="I15" s="4">
        <v>0</v>
      </c>
    </row>
    <row r="16" spans="1:9" x14ac:dyDescent="0.2">
      <c r="A16" s="2">
        <v>14</v>
      </c>
      <c r="B16" s="1" t="s">
        <v>121</v>
      </c>
      <c r="C16" s="4">
        <v>507</v>
      </c>
      <c r="D16" s="8">
        <v>1.56</v>
      </c>
      <c r="E16" s="4">
        <v>66</v>
      </c>
      <c r="F16" s="8">
        <v>0.34</v>
      </c>
      <c r="G16" s="4">
        <v>441</v>
      </c>
      <c r="H16" s="8">
        <v>3.47</v>
      </c>
      <c r="I16" s="4">
        <v>0</v>
      </c>
    </row>
    <row r="17" spans="1:9" x14ac:dyDescent="0.2">
      <c r="A17" s="2">
        <v>15</v>
      </c>
      <c r="B17" s="1" t="s">
        <v>124</v>
      </c>
      <c r="C17" s="4">
        <v>460</v>
      </c>
      <c r="D17" s="8">
        <v>1.41</v>
      </c>
      <c r="E17" s="4">
        <v>309</v>
      </c>
      <c r="F17" s="8">
        <v>1.58</v>
      </c>
      <c r="G17" s="4">
        <v>151</v>
      </c>
      <c r="H17" s="8">
        <v>1.19</v>
      </c>
      <c r="I17" s="4">
        <v>0</v>
      </c>
    </row>
    <row r="18" spans="1:9" x14ac:dyDescent="0.2">
      <c r="A18" s="2">
        <v>16</v>
      </c>
      <c r="B18" s="1" t="s">
        <v>135</v>
      </c>
      <c r="C18" s="4">
        <v>454</v>
      </c>
      <c r="D18" s="8">
        <v>1.39</v>
      </c>
      <c r="E18" s="4">
        <v>260</v>
      </c>
      <c r="F18" s="8">
        <v>1.33</v>
      </c>
      <c r="G18" s="4">
        <v>194</v>
      </c>
      <c r="H18" s="8">
        <v>1.53</v>
      </c>
      <c r="I18" s="4">
        <v>0</v>
      </c>
    </row>
    <row r="19" spans="1:9" x14ac:dyDescent="0.2">
      <c r="A19" s="2">
        <v>17</v>
      </c>
      <c r="B19" s="1" t="s">
        <v>131</v>
      </c>
      <c r="C19" s="4">
        <v>452</v>
      </c>
      <c r="D19" s="8">
        <v>1.39</v>
      </c>
      <c r="E19" s="4">
        <v>362</v>
      </c>
      <c r="F19" s="8">
        <v>1.86</v>
      </c>
      <c r="G19" s="4">
        <v>90</v>
      </c>
      <c r="H19" s="8">
        <v>0.71</v>
      </c>
      <c r="I19" s="4">
        <v>0</v>
      </c>
    </row>
    <row r="20" spans="1:9" x14ac:dyDescent="0.2">
      <c r="A20" s="2">
        <v>18</v>
      </c>
      <c r="B20" s="1" t="s">
        <v>128</v>
      </c>
      <c r="C20" s="4">
        <v>434</v>
      </c>
      <c r="D20" s="8">
        <v>1.33</v>
      </c>
      <c r="E20" s="4">
        <v>174</v>
      </c>
      <c r="F20" s="8">
        <v>0.89</v>
      </c>
      <c r="G20" s="4">
        <v>260</v>
      </c>
      <c r="H20" s="8">
        <v>2.0499999999999998</v>
      </c>
      <c r="I20" s="4">
        <v>0</v>
      </c>
    </row>
    <row r="21" spans="1:9" x14ac:dyDescent="0.2">
      <c r="A21" s="2">
        <v>19</v>
      </c>
      <c r="B21" s="1" t="s">
        <v>123</v>
      </c>
      <c r="C21" s="4">
        <v>426</v>
      </c>
      <c r="D21" s="8">
        <v>1.31</v>
      </c>
      <c r="E21" s="4">
        <v>154</v>
      </c>
      <c r="F21" s="8">
        <v>0.79</v>
      </c>
      <c r="G21" s="4">
        <v>272</v>
      </c>
      <c r="H21" s="8">
        <v>2.14</v>
      </c>
      <c r="I21" s="4">
        <v>0</v>
      </c>
    </row>
    <row r="22" spans="1:9" x14ac:dyDescent="0.2">
      <c r="A22" s="2">
        <v>20</v>
      </c>
      <c r="B22" s="1" t="s">
        <v>127</v>
      </c>
      <c r="C22" s="4">
        <v>405</v>
      </c>
      <c r="D22" s="8">
        <v>1.24</v>
      </c>
      <c r="E22" s="4">
        <v>174</v>
      </c>
      <c r="F22" s="8">
        <v>0.89</v>
      </c>
      <c r="G22" s="4">
        <v>231</v>
      </c>
      <c r="H22" s="8">
        <v>1.82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130</v>
      </c>
      <c r="C25" s="4">
        <v>449</v>
      </c>
      <c r="D25" s="8">
        <v>6.32</v>
      </c>
      <c r="E25" s="4">
        <v>331</v>
      </c>
      <c r="F25" s="8">
        <v>8.64</v>
      </c>
      <c r="G25" s="4">
        <v>118</v>
      </c>
      <c r="H25" s="8">
        <v>3.62</v>
      </c>
      <c r="I25" s="4">
        <v>0</v>
      </c>
    </row>
    <row r="26" spans="1:9" x14ac:dyDescent="0.2">
      <c r="A26" s="2">
        <v>2</v>
      </c>
      <c r="B26" s="1" t="s">
        <v>137</v>
      </c>
      <c r="C26" s="4">
        <v>424</v>
      </c>
      <c r="D26" s="8">
        <v>5.96</v>
      </c>
      <c r="E26" s="4">
        <v>390</v>
      </c>
      <c r="F26" s="8">
        <v>10.18</v>
      </c>
      <c r="G26" s="4">
        <v>34</v>
      </c>
      <c r="H26" s="8">
        <v>1.04</v>
      </c>
      <c r="I26" s="4">
        <v>0</v>
      </c>
    </row>
    <row r="27" spans="1:9" x14ac:dyDescent="0.2">
      <c r="A27" s="2">
        <v>3</v>
      </c>
      <c r="B27" s="1" t="s">
        <v>136</v>
      </c>
      <c r="C27" s="4">
        <v>271</v>
      </c>
      <c r="D27" s="8">
        <v>3.81</v>
      </c>
      <c r="E27" s="4">
        <v>261</v>
      </c>
      <c r="F27" s="8">
        <v>6.81</v>
      </c>
      <c r="G27" s="4">
        <v>10</v>
      </c>
      <c r="H27" s="8">
        <v>0.31</v>
      </c>
      <c r="I27" s="4">
        <v>0</v>
      </c>
    </row>
    <row r="28" spans="1:9" x14ac:dyDescent="0.2">
      <c r="A28" s="2">
        <v>4</v>
      </c>
      <c r="B28" s="1" t="s">
        <v>133</v>
      </c>
      <c r="C28" s="4">
        <v>237</v>
      </c>
      <c r="D28" s="8">
        <v>3.33</v>
      </c>
      <c r="E28" s="4">
        <v>215</v>
      </c>
      <c r="F28" s="8">
        <v>5.61</v>
      </c>
      <c r="G28" s="4">
        <v>22</v>
      </c>
      <c r="H28" s="8">
        <v>0.68</v>
      </c>
      <c r="I28" s="4">
        <v>0</v>
      </c>
    </row>
    <row r="29" spans="1:9" x14ac:dyDescent="0.2">
      <c r="A29" s="2">
        <v>5</v>
      </c>
      <c r="B29" s="1" t="s">
        <v>134</v>
      </c>
      <c r="C29" s="4">
        <v>229</v>
      </c>
      <c r="D29" s="8">
        <v>3.22</v>
      </c>
      <c r="E29" s="4">
        <v>216</v>
      </c>
      <c r="F29" s="8">
        <v>5.64</v>
      </c>
      <c r="G29" s="4">
        <v>13</v>
      </c>
      <c r="H29" s="8">
        <v>0.4</v>
      </c>
      <c r="I29" s="4">
        <v>0</v>
      </c>
    </row>
    <row r="30" spans="1:9" x14ac:dyDescent="0.2">
      <c r="A30" s="2">
        <v>6</v>
      </c>
      <c r="B30" s="1" t="s">
        <v>132</v>
      </c>
      <c r="C30" s="4">
        <v>211</v>
      </c>
      <c r="D30" s="8">
        <v>2.97</v>
      </c>
      <c r="E30" s="4">
        <v>169</v>
      </c>
      <c r="F30" s="8">
        <v>4.41</v>
      </c>
      <c r="G30" s="4">
        <v>42</v>
      </c>
      <c r="H30" s="8">
        <v>1.29</v>
      </c>
      <c r="I30" s="4">
        <v>0</v>
      </c>
    </row>
    <row r="31" spans="1:9" x14ac:dyDescent="0.2">
      <c r="A31" s="2">
        <v>7</v>
      </c>
      <c r="B31" s="1" t="s">
        <v>138</v>
      </c>
      <c r="C31" s="4">
        <v>149</v>
      </c>
      <c r="D31" s="8">
        <v>2.1</v>
      </c>
      <c r="E31" s="4">
        <v>124</v>
      </c>
      <c r="F31" s="8">
        <v>3.24</v>
      </c>
      <c r="G31" s="4">
        <v>25</v>
      </c>
      <c r="H31" s="8">
        <v>0.77</v>
      </c>
      <c r="I31" s="4">
        <v>0</v>
      </c>
    </row>
    <row r="32" spans="1:9" x14ac:dyDescent="0.2">
      <c r="A32" s="2">
        <v>8</v>
      </c>
      <c r="B32" s="1" t="s">
        <v>129</v>
      </c>
      <c r="C32" s="4">
        <v>132</v>
      </c>
      <c r="D32" s="8">
        <v>1.86</v>
      </c>
      <c r="E32" s="4">
        <v>79</v>
      </c>
      <c r="F32" s="8">
        <v>2.06</v>
      </c>
      <c r="G32" s="4">
        <v>53</v>
      </c>
      <c r="H32" s="8">
        <v>1.63</v>
      </c>
      <c r="I32" s="4">
        <v>0</v>
      </c>
    </row>
    <row r="33" spans="1:9" x14ac:dyDescent="0.2">
      <c r="A33" s="2">
        <v>9</v>
      </c>
      <c r="B33" s="1" t="s">
        <v>125</v>
      </c>
      <c r="C33" s="4">
        <v>127</v>
      </c>
      <c r="D33" s="8">
        <v>1.79</v>
      </c>
      <c r="E33" s="4">
        <v>91</v>
      </c>
      <c r="F33" s="8">
        <v>2.38</v>
      </c>
      <c r="G33" s="4">
        <v>36</v>
      </c>
      <c r="H33" s="8">
        <v>1.1100000000000001</v>
      </c>
      <c r="I33" s="4">
        <v>0</v>
      </c>
    </row>
    <row r="34" spans="1:9" x14ac:dyDescent="0.2">
      <c r="A34" s="2">
        <v>10</v>
      </c>
      <c r="B34" s="1" t="s">
        <v>140</v>
      </c>
      <c r="C34" s="4">
        <v>124</v>
      </c>
      <c r="D34" s="8">
        <v>1.74</v>
      </c>
      <c r="E34" s="4">
        <v>88</v>
      </c>
      <c r="F34" s="8">
        <v>2.2999999999999998</v>
      </c>
      <c r="G34" s="4">
        <v>36</v>
      </c>
      <c r="H34" s="8">
        <v>1.1100000000000001</v>
      </c>
      <c r="I34" s="4">
        <v>0</v>
      </c>
    </row>
    <row r="35" spans="1:9" x14ac:dyDescent="0.2">
      <c r="A35" s="2">
        <v>11</v>
      </c>
      <c r="B35" s="1" t="s">
        <v>122</v>
      </c>
      <c r="C35" s="4">
        <v>120</v>
      </c>
      <c r="D35" s="8">
        <v>1.69</v>
      </c>
      <c r="E35" s="4">
        <v>56</v>
      </c>
      <c r="F35" s="8">
        <v>1.46</v>
      </c>
      <c r="G35" s="4">
        <v>64</v>
      </c>
      <c r="H35" s="8">
        <v>1.96</v>
      </c>
      <c r="I35" s="4">
        <v>0</v>
      </c>
    </row>
    <row r="36" spans="1:9" x14ac:dyDescent="0.2">
      <c r="A36" s="2">
        <v>12</v>
      </c>
      <c r="B36" s="1" t="s">
        <v>144</v>
      </c>
      <c r="C36" s="4">
        <v>113</v>
      </c>
      <c r="D36" s="8">
        <v>1.59</v>
      </c>
      <c r="E36" s="4">
        <v>33</v>
      </c>
      <c r="F36" s="8">
        <v>0.86</v>
      </c>
      <c r="G36" s="4">
        <v>80</v>
      </c>
      <c r="H36" s="8">
        <v>2.46</v>
      </c>
      <c r="I36" s="4">
        <v>0</v>
      </c>
    </row>
    <row r="37" spans="1:9" x14ac:dyDescent="0.2">
      <c r="A37" s="2">
        <v>13</v>
      </c>
      <c r="B37" s="1" t="s">
        <v>139</v>
      </c>
      <c r="C37" s="4">
        <v>112</v>
      </c>
      <c r="D37" s="8">
        <v>1.58</v>
      </c>
      <c r="E37" s="4">
        <v>102</v>
      </c>
      <c r="F37" s="8">
        <v>2.66</v>
      </c>
      <c r="G37" s="4">
        <v>10</v>
      </c>
      <c r="H37" s="8">
        <v>0.31</v>
      </c>
      <c r="I37" s="4">
        <v>0</v>
      </c>
    </row>
    <row r="38" spans="1:9" x14ac:dyDescent="0.2">
      <c r="A38" s="2">
        <v>14</v>
      </c>
      <c r="B38" s="1" t="s">
        <v>135</v>
      </c>
      <c r="C38" s="4">
        <v>103</v>
      </c>
      <c r="D38" s="8">
        <v>1.45</v>
      </c>
      <c r="E38" s="4">
        <v>43</v>
      </c>
      <c r="F38" s="8">
        <v>1.1200000000000001</v>
      </c>
      <c r="G38" s="4">
        <v>60</v>
      </c>
      <c r="H38" s="8">
        <v>1.84</v>
      </c>
      <c r="I38" s="4">
        <v>0</v>
      </c>
    </row>
    <row r="39" spans="1:9" x14ac:dyDescent="0.2">
      <c r="A39" s="2">
        <v>15</v>
      </c>
      <c r="B39" s="1" t="s">
        <v>141</v>
      </c>
      <c r="C39" s="4">
        <v>101</v>
      </c>
      <c r="D39" s="8">
        <v>1.42</v>
      </c>
      <c r="E39" s="4">
        <v>26</v>
      </c>
      <c r="F39" s="8">
        <v>0.68</v>
      </c>
      <c r="G39" s="4">
        <v>75</v>
      </c>
      <c r="H39" s="8">
        <v>2.2999999999999998</v>
      </c>
      <c r="I39" s="4">
        <v>0</v>
      </c>
    </row>
    <row r="40" spans="1:9" x14ac:dyDescent="0.2">
      <c r="A40" s="2">
        <v>16</v>
      </c>
      <c r="B40" s="1" t="s">
        <v>124</v>
      </c>
      <c r="C40" s="4">
        <v>99</v>
      </c>
      <c r="D40" s="8">
        <v>1.39</v>
      </c>
      <c r="E40" s="4">
        <v>48</v>
      </c>
      <c r="F40" s="8">
        <v>1.25</v>
      </c>
      <c r="G40" s="4">
        <v>51</v>
      </c>
      <c r="H40" s="8">
        <v>1.57</v>
      </c>
      <c r="I40" s="4">
        <v>0</v>
      </c>
    </row>
    <row r="41" spans="1:9" x14ac:dyDescent="0.2">
      <c r="A41" s="2">
        <v>17</v>
      </c>
      <c r="B41" s="1" t="s">
        <v>142</v>
      </c>
      <c r="C41" s="4">
        <v>98</v>
      </c>
      <c r="D41" s="8">
        <v>1.38</v>
      </c>
      <c r="E41" s="4">
        <v>35</v>
      </c>
      <c r="F41" s="8">
        <v>0.91</v>
      </c>
      <c r="G41" s="4">
        <v>63</v>
      </c>
      <c r="H41" s="8">
        <v>1.93</v>
      </c>
      <c r="I41" s="4">
        <v>0</v>
      </c>
    </row>
    <row r="42" spans="1:9" x14ac:dyDescent="0.2">
      <c r="A42" s="2">
        <v>18</v>
      </c>
      <c r="B42" s="1" t="s">
        <v>127</v>
      </c>
      <c r="C42" s="4">
        <v>96</v>
      </c>
      <c r="D42" s="8">
        <v>1.35</v>
      </c>
      <c r="E42" s="4">
        <v>33</v>
      </c>
      <c r="F42" s="8">
        <v>0.86</v>
      </c>
      <c r="G42" s="4">
        <v>63</v>
      </c>
      <c r="H42" s="8">
        <v>1.93</v>
      </c>
      <c r="I42" s="4">
        <v>0</v>
      </c>
    </row>
    <row r="43" spans="1:9" x14ac:dyDescent="0.2">
      <c r="A43" s="2">
        <v>19</v>
      </c>
      <c r="B43" s="1" t="s">
        <v>143</v>
      </c>
      <c r="C43" s="4">
        <v>93</v>
      </c>
      <c r="D43" s="8">
        <v>1.31</v>
      </c>
      <c r="E43" s="4">
        <v>20</v>
      </c>
      <c r="F43" s="8">
        <v>0.52</v>
      </c>
      <c r="G43" s="4">
        <v>73</v>
      </c>
      <c r="H43" s="8">
        <v>2.2400000000000002</v>
      </c>
      <c r="I43" s="4">
        <v>0</v>
      </c>
    </row>
    <row r="44" spans="1:9" x14ac:dyDescent="0.2">
      <c r="A44" s="2">
        <v>20</v>
      </c>
      <c r="B44" s="1" t="s">
        <v>121</v>
      </c>
      <c r="C44" s="4">
        <v>83</v>
      </c>
      <c r="D44" s="8">
        <v>1.17</v>
      </c>
      <c r="E44" s="4">
        <v>6</v>
      </c>
      <c r="F44" s="8">
        <v>0.16</v>
      </c>
      <c r="G44" s="4">
        <v>77</v>
      </c>
      <c r="H44" s="8">
        <v>2.36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137</v>
      </c>
      <c r="C47" s="4">
        <v>342</v>
      </c>
      <c r="D47" s="8">
        <v>7.76</v>
      </c>
      <c r="E47" s="4">
        <v>314</v>
      </c>
      <c r="F47" s="8">
        <v>12.11</v>
      </c>
      <c r="G47" s="4">
        <v>28</v>
      </c>
      <c r="H47" s="8">
        <v>1.58</v>
      </c>
      <c r="I47" s="4">
        <v>0</v>
      </c>
    </row>
    <row r="48" spans="1:9" x14ac:dyDescent="0.2">
      <c r="A48" s="2">
        <v>2</v>
      </c>
      <c r="B48" s="1" t="s">
        <v>136</v>
      </c>
      <c r="C48" s="4">
        <v>195</v>
      </c>
      <c r="D48" s="8">
        <v>4.42</v>
      </c>
      <c r="E48" s="4">
        <v>187</v>
      </c>
      <c r="F48" s="8">
        <v>7.21</v>
      </c>
      <c r="G48" s="4">
        <v>8</v>
      </c>
      <c r="H48" s="8">
        <v>0.45</v>
      </c>
      <c r="I48" s="4">
        <v>0</v>
      </c>
    </row>
    <row r="49" spans="1:9" x14ac:dyDescent="0.2">
      <c r="A49" s="2">
        <v>3</v>
      </c>
      <c r="B49" s="1" t="s">
        <v>130</v>
      </c>
      <c r="C49" s="4">
        <v>166</v>
      </c>
      <c r="D49" s="8">
        <v>3.77</v>
      </c>
      <c r="E49" s="4">
        <v>101</v>
      </c>
      <c r="F49" s="8">
        <v>3.9</v>
      </c>
      <c r="G49" s="4">
        <v>65</v>
      </c>
      <c r="H49" s="8">
        <v>3.66</v>
      </c>
      <c r="I49" s="4">
        <v>0</v>
      </c>
    </row>
    <row r="50" spans="1:9" x14ac:dyDescent="0.2">
      <c r="A50" s="2">
        <v>4</v>
      </c>
      <c r="B50" s="1" t="s">
        <v>133</v>
      </c>
      <c r="C50" s="4">
        <v>156</v>
      </c>
      <c r="D50" s="8">
        <v>3.54</v>
      </c>
      <c r="E50" s="4">
        <v>150</v>
      </c>
      <c r="F50" s="8">
        <v>5.78</v>
      </c>
      <c r="G50" s="4">
        <v>6</v>
      </c>
      <c r="H50" s="8">
        <v>0.34</v>
      </c>
      <c r="I50" s="4">
        <v>0</v>
      </c>
    </row>
    <row r="51" spans="1:9" x14ac:dyDescent="0.2">
      <c r="A51" s="2">
        <v>5</v>
      </c>
      <c r="B51" s="1" t="s">
        <v>134</v>
      </c>
      <c r="C51" s="4">
        <v>154</v>
      </c>
      <c r="D51" s="8">
        <v>3.49</v>
      </c>
      <c r="E51" s="4">
        <v>149</v>
      </c>
      <c r="F51" s="8">
        <v>5.75</v>
      </c>
      <c r="G51" s="4">
        <v>5</v>
      </c>
      <c r="H51" s="8">
        <v>0.28000000000000003</v>
      </c>
      <c r="I51" s="4">
        <v>0</v>
      </c>
    </row>
    <row r="52" spans="1:9" x14ac:dyDescent="0.2">
      <c r="A52" s="2">
        <v>6</v>
      </c>
      <c r="B52" s="1" t="s">
        <v>132</v>
      </c>
      <c r="C52" s="4">
        <v>131</v>
      </c>
      <c r="D52" s="8">
        <v>2.97</v>
      </c>
      <c r="E52" s="4">
        <v>111</v>
      </c>
      <c r="F52" s="8">
        <v>4.28</v>
      </c>
      <c r="G52" s="4">
        <v>20</v>
      </c>
      <c r="H52" s="8">
        <v>1.1299999999999999</v>
      </c>
      <c r="I52" s="4">
        <v>0</v>
      </c>
    </row>
    <row r="53" spans="1:9" x14ac:dyDescent="0.2">
      <c r="A53" s="2">
        <v>7</v>
      </c>
      <c r="B53" s="1" t="s">
        <v>138</v>
      </c>
      <c r="C53" s="4">
        <v>97</v>
      </c>
      <c r="D53" s="8">
        <v>2.2000000000000002</v>
      </c>
      <c r="E53" s="4">
        <v>74</v>
      </c>
      <c r="F53" s="8">
        <v>2.85</v>
      </c>
      <c r="G53" s="4">
        <v>23</v>
      </c>
      <c r="H53" s="8">
        <v>1.3</v>
      </c>
      <c r="I53" s="4">
        <v>0</v>
      </c>
    </row>
    <row r="54" spans="1:9" x14ac:dyDescent="0.2">
      <c r="A54" s="2">
        <v>8</v>
      </c>
      <c r="B54" s="1" t="s">
        <v>125</v>
      </c>
      <c r="C54" s="4">
        <v>90</v>
      </c>
      <c r="D54" s="8">
        <v>2.04</v>
      </c>
      <c r="E54" s="4">
        <v>65</v>
      </c>
      <c r="F54" s="8">
        <v>2.5099999999999998</v>
      </c>
      <c r="G54" s="4">
        <v>25</v>
      </c>
      <c r="H54" s="8">
        <v>1.41</v>
      </c>
      <c r="I54" s="4">
        <v>0</v>
      </c>
    </row>
    <row r="55" spans="1:9" x14ac:dyDescent="0.2">
      <c r="A55" s="2">
        <v>9</v>
      </c>
      <c r="B55" s="1" t="s">
        <v>129</v>
      </c>
      <c r="C55" s="4">
        <v>89</v>
      </c>
      <c r="D55" s="8">
        <v>2.02</v>
      </c>
      <c r="E55" s="4">
        <v>55</v>
      </c>
      <c r="F55" s="8">
        <v>2.12</v>
      </c>
      <c r="G55" s="4">
        <v>34</v>
      </c>
      <c r="H55" s="8">
        <v>1.91</v>
      </c>
      <c r="I55" s="4">
        <v>0</v>
      </c>
    </row>
    <row r="56" spans="1:9" x14ac:dyDescent="0.2">
      <c r="A56" s="2">
        <v>10</v>
      </c>
      <c r="B56" s="1" t="s">
        <v>139</v>
      </c>
      <c r="C56" s="4">
        <v>87</v>
      </c>
      <c r="D56" s="8">
        <v>1.97</v>
      </c>
      <c r="E56" s="4">
        <v>80</v>
      </c>
      <c r="F56" s="8">
        <v>3.09</v>
      </c>
      <c r="G56" s="4">
        <v>7</v>
      </c>
      <c r="H56" s="8">
        <v>0.39</v>
      </c>
      <c r="I56" s="4">
        <v>0</v>
      </c>
    </row>
    <row r="57" spans="1:9" x14ac:dyDescent="0.2">
      <c r="A57" s="2">
        <v>11</v>
      </c>
      <c r="B57" s="1" t="s">
        <v>126</v>
      </c>
      <c r="C57" s="4">
        <v>86</v>
      </c>
      <c r="D57" s="8">
        <v>1.95</v>
      </c>
      <c r="E57" s="4">
        <v>38</v>
      </c>
      <c r="F57" s="8">
        <v>1.47</v>
      </c>
      <c r="G57" s="4">
        <v>48</v>
      </c>
      <c r="H57" s="8">
        <v>2.7</v>
      </c>
      <c r="I57" s="4">
        <v>0</v>
      </c>
    </row>
    <row r="58" spans="1:9" x14ac:dyDescent="0.2">
      <c r="A58" s="2">
        <v>12</v>
      </c>
      <c r="B58" s="1" t="s">
        <v>145</v>
      </c>
      <c r="C58" s="4">
        <v>85</v>
      </c>
      <c r="D58" s="8">
        <v>1.93</v>
      </c>
      <c r="E58" s="4">
        <v>75</v>
      </c>
      <c r="F58" s="8">
        <v>2.89</v>
      </c>
      <c r="G58" s="4">
        <v>10</v>
      </c>
      <c r="H58" s="8">
        <v>0.56000000000000005</v>
      </c>
      <c r="I58" s="4">
        <v>0</v>
      </c>
    </row>
    <row r="59" spans="1:9" x14ac:dyDescent="0.2">
      <c r="A59" s="2">
        <v>13</v>
      </c>
      <c r="B59" s="1" t="s">
        <v>140</v>
      </c>
      <c r="C59" s="4">
        <v>82</v>
      </c>
      <c r="D59" s="8">
        <v>1.86</v>
      </c>
      <c r="E59" s="4">
        <v>68</v>
      </c>
      <c r="F59" s="8">
        <v>2.62</v>
      </c>
      <c r="G59" s="4">
        <v>14</v>
      </c>
      <c r="H59" s="8">
        <v>0.79</v>
      </c>
      <c r="I59" s="4">
        <v>0</v>
      </c>
    </row>
    <row r="60" spans="1:9" x14ac:dyDescent="0.2">
      <c r="A60" s="2">
        <v>14</v>
      </c>
      <c r="B60" s="1" t="s">
        <v>124</v>
      </c>
      <c r="C60" s="4">
        <v>72</v>
      </c>
      <c r="D60" s="8">
        <v>1.63</v>
      </c>
      <c r="E60" s="4">
        <v>41</v>
      </c>
      <c r="F60" s="8">
        <v>1.58</v>
      </c>
      <c r="G60" s="4">
        <v>31</v>
      </c>
      <c r="H60" s="8">
        <v>1.75</v>
      </c>
      <c r="I60" s="4">
        <v>0</v>
      </c>
    </row>
    <row r="61" spans="1:9" x14ac:dyDescent="0.2">
      <c r="A61" s="2">
        <v>15</v>
      </c>
      <c r="B61" s="1" t="s">
        <v>122</v>
      </c>
      <c r="C61" s="4">
        <v>69</v>
      </c>
      <c r="D61" s="8">
        <v>1.57</v>
      </c>
      <c r="E61" s="4">
        <v>31</v>
      </c>
      <c r="F61" s="8">
        <v>1.2</v>
      </c>
      <c r="G61" s="4">
        <v>38</v>
      </c>
      <c r="H61" s="8">
        <v>2.14</v>
      </c>
      <c r="I61" s="4">
        <v>0</v>
      </c>
    </row>
    <row r="62" spans="1:9" x14ac:dyDescent="0.2">
      <c r="A62" s="2">
        <v>15</v>
      </c>
      <c r="B62" s="1" t="s">
        <v>143</v>
      </c>
      <c r="C62" s="4">
        <v>69</v>
      </c>
      <c r="D62" s="8">
        <v>1.57</v>
      </c>
      <c r="E62" s="4">
        <v>14</v>
      </c>
      <c r="F62" s="8">
        <v>0.54</v>
      </c>
      <c r="G62" s="4">
        <v>55</v>
      </c>
      <c r="H62" s="8">
        <v>3.1</v>
      </c>
      <c r="I62" s="4">
        <v>0</v>
      </c>
    </row>
    <row r="63" spans="1:9" x14ac:dyDescent="0.2">
      <c r="A63" s="2">
        <v>17</v>
      </c>
      <c r="B63" s="1" t="s">
        <v>146</v>
      </c>
      <c r="C63" s="4">
        <v>68</v>
      </c>
      <c r="D63" s="8">
        <v>1.54</v>
      </c>
      <c r="E63" s="4">
        <v>0</v>
      </c>
      <c r="F63" s="8">
        <v>0</v>
      </c>
      <c r="G63" s="4">
        <v>65</v>
      </c>
      <c r="H63" s="8">
        <v>3.66</v>
      </c>
      <c r="I63" s="4">
        <v>3</v>
      </c>
    </row>
    <row r="64" spans="1:9" x14ac:dyDescent="0.2">
      <c r="A64" s="2">
        <v>18</v>
      </c>
      <c r="B64" s="1" t="s">
        <v>135</v>
      </c>
      <c r="C64" s="4">
        <v>65</v>
      </c>
      <c r="D64" s="8">
        <v>1.47</v>
      </c>
      <c r="E64" s="4">
        <v>32</v>
      </c>
      <c r="F64" s="8">
        <v>1.23</v>
      </c>
      <c r="G64" s="4">
        <v>33</v>
      </c>
      <c r="H64" s="8">
        <v>1.86</v>
      </c>
      <c r="I64" s="4">
        <v>0</v>
      </c>
    </row>
    <row r="65" spans="1:9" x14ac:dyDescent="0.2">
      <c r="A65" s="2">
        <v>19</v>
      </c>
      <c r="B65" s="1" t="s">
        <v>127</v>
      </c>
      <c r="C65" s="4">
        <v>60</v>
      </c>
      <c r="D65" s="8">
        <v>1.36</v>
      </c>
      <c r="E65" s="4">
        <v>14</v>
      </c>
      <c r="F65" s="8">
        <v>0.54</v>
      </c>
      <c r="G65" s="4">
        <v>46</v>
      </c>
      <c r="H65" s="8">
        <v>2.59</v>
      </c>
      <c r="I65" s="4">
        <v>0</v>
      </c>
    </row>
    <row r="66" spans="1:9" x14ac:dyDescent="0.2">
      <c r="A66" s="2">
        <v>20</v>
      </c>
      <c r="B66" s="1" t="s">
        <v>131</v>
      </c>
      <c r="C66" s="4">
        <v>57</v>
      </c>
      <c r="D66" s="8">
        <v>1.29</v>
      </c>
      <c r="E66" s="4">
        <v>43</v>
      </c>
      <c r="F66" s="8">
        <v>1.66</v>
      </c>
      <c r="G66" s="4">
        <v>14</v>
      </c>
      <c r="H66" s="8">
        <v>0.79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137</v>
      </c>
      <c r="C69" s="4">
        <v>368</v>
      </c>
      <c r="D69" s="8">
        <v>6.13</v>
      </c>
      <c r="E69" s="4">
        <v>331</v>
      </c>
      <c r="F69" s="8">
        <v>10.26</v>
      </c>
      <c r="G69" s="4">
        <v>37</v>
      </c>
      <c r="H69" s="8">
        <v>1.36</v>
      </c>
      <c r="I69" s="4">
        <v>0</v>
      </c>
    </row>
    <row r="70" spans="1:9" x14ac:dyDescent="0.2">
      <c r="A70" s="2">
        <v>2</v>
      </c>
      <c r="B70" s="1" t="s">
        <v>130</v>
      </c>
      <c r="C70" s="4">
        <v>295</v>
      </c>
      <c r="D70" s="8">
        <v>4.91</v>
      </c>
      <c r="E70" s="4">
        <v>194</v>
      </c>
      <c r="F70" s="8">
        <v>6.01</v>
      </c>
      <c r="G70" s="4">
        <v>101</v>
      </c>
      <c r="H70" s="8">
        <v>3.71</v>
      </c>
      <c r="I70" s="4">
        <v>0</v>
      </c>
    </row>
    <row r="71" spans="1:9" x14ac:dyDescent="0.2">
      <c r="A71" s="2">
        <v>3</v>
      </c>
      <c r="B71" s="1" t="s">
        <v>136</v>
      </c>
      <c r="C71" s="4">
        <v>261</v>
      </c>
      <c r="D71" s="8">
        <v>4.3499999999999996</v>
      </c>
      <c r="E71" s="4">
        <v>256</v>
      </c>
      <c r="F71" s="8">
        <v>7.94</v>
      </c>
      <c r="G71" s="4">
        <v>5</v>
      </c>
      <c r="H71" s="8">
        <v>0.18</v>
      </c>
      <c r="I71" s="4">
        <v>0</v>
      </c>
    </row>
    <row r="72" spans="1:9" x14ac:dyDescent="0.2">
      <c r="A72" s="2">
        <v>4</v>
      </c>
      <c r="B72" s="1" t="s">
        <v>133</v>
      </c>
      <c r="C72" s="4">
        <v>241</v>
      </c>
      <c r="D72" s="8">
        <v>4.01</v>
      </c>
      <c r="E72" s="4">
        <v>221</v>
      </c>
      <c r="F72" s="8">
        <v>6.85</v>
      </c>
      <c r="G72" s="4">
        <v>20</v>
      </c>
      <c r="H72" s="8">
        <v>0.73</v>
      </c>
      <c r="I72" s="4">
        <v>0</v>
      </c>
    </row>
    <row r="73" spans="1:9" x14ac:dyDescent="0.2">
      <c r="A73" s="2">
        <v>5</v>
      </c>
      <c r="B73" s="1" t="s">
        <v>134</v>
      </c>
      <c r="C73" s="4">
        <v>238</v>
      </c>
      <c r="D73" s="8">
        <v>3.96</v>
      </c>
      <c r="E73" s="4">
        <v>228</v>
      </c>
      <c r="F73" s="8">
        <v>7.07</v>
      </c>
      <c r="G73" s="4">
        <v>10</v>
      </c>
      <c r="H73" s="8">
        <v>0.37</v>
      </c>
      <c r="I73" s="4">
        <v>0</v>
      </c>
    </row>
    <row r="74" spans="1:9" x14ac:dyDescent="0.2">
      <c r="A74" s="2">
        <v>6</v>
      </c>
      <c r="B74" s="1" t="s">
        <v>138</v>
      </c>
      <c r="C74" s="4">
        <v>162</v>
      </c>
      <c r="D74" s="8">
        <v>2.7</v>
      </c>
      <c r="E74" s="4">
        <v>149</v>
      </c>
      <c r="F74" s="8">
        <v>4.62</v>
      </c>
      <c r="G74" s="4">
        <v>13</v>
      </c>
      <c r="H74" s="8">
        <v>0.48</v>
      </c>
      <c r="I74" s="4">
        <v>0</v>
      </c>
    </row>
    <row r="75" spans="1:9" x14ac:dyDescent="0.2">
      <c r="A75" s="2">
        <v>7</v>
      </c>
      <c r="B75" s="1" t="s">
        <v>139</v>
      </c>
      <c r="C75" s="4">
        <v>150</v>
      </c>
      <c r="D75" s="8">
        <v>2.5</v>
      </c>
      <c r="E75" s="4">
        <v>136</v>
      </c>
      <c r="F75" s="8">
        <v>4.22</v>
      </c>
      <c r="G75" s="4">
        <v>14</v>
      </c>
      <c r="H75" s="8">
        <v>0.51</v>
      </c>
      <c r="I75" s="4">
        <v>0</v>
      </c>
    </row>
    <row r="76" spans="1:9" x14ac:dyDescent="0.2">
      <c r="A76" s="2">
        <v>8</v>
      </c>
      <c r="B76" s="1" t="s">
        <v>132</v>
      </c>
      <c r="C76" s="4">
        <v>135</v>
      </c>
      <c r="D76" s="8">
        <v>2.25</v>
      </c>
      <c r="E76" s="4">
        <v>108</v>
      </c>
      <c r="F76" s="8">
        <v>3.35</v>
      </c>
      <c r="G76" s="4">
        <v>27</v>
      </c>
      <c r="H76" s="8">
        <v>0.99</v>
      </c>
      <c r="I76" s="4">
        <v>0</v>
      </c>
    </row>
    <row r="77" spans="1:9" x14ac:dyDescent="0.2">
      <c r="A77" s="2">
        <v>9</v>
      </c>
      <c r="B77" s="1" t="s">
        <v>129</v>
      </c>
      <c r="C77" s="4">
        <v>127</v>
      </c>
      <c r="D77" s="8">
        <v>2.11</v>
      </c>
      <c r="E77" s="4">
        <v>67</v>
      </c>
      <c r="F77" s="8">
        <v>2.08</v>
      </c>
      <c r="G77" s="4">
        <v>60</v>
      </c>
      <c r="H77" s="8">
        <v>2.2000000000000002</v>
      </c>
      <c r="I77" s="4">
        <v>0</v>
      </c>
    </row>
    <row r="78" spans="1:9" x14ac:dyDescent="0.2">
      <c r="A78" s="2">
        <v>10</v>
      </c>
      <c r="B78" s="1" t="s">
        <v>143</v>
      </c>
      <c r="C78" s="4">
        <v>114</v>
      </c>
      <c r="D78" s="8">
        <v>1.9</v>
      </c>
      <c r="E78" s="4">
        <v>21</v>
      </c>
      <c r="F78" s="8">
        <v>0.65</v>
      </c>
      <c r="G78" s="4">
        <v>93</v>
      </c>
      <c r="H78" s="8">
        <v>3.41</v>
      </c>
      <c r="I78" s="4">
        <v>0</v>
      </c>
    </row>
    <row r="79" spans="1:9" x14ac:dyDescent="0.2">
      <c r="A79" s="2">
        <v>11</v>
      </c>
      <c r="B79" s="1" t="s">
        <v>125</v>
      </c>
      <c r="C79" s="4">
        <v>110</v>
      </c>
      <c r="D79" s="8">
        <v>1.83</v>
      </c>
      <c r="E79" s="4">
        <v>77</v>
      </c>
      <c r="F79" s="8">
        <v>2.39</v>
      </c>
      <c r="G79" s="4">
        <v>33</v>
      </c>
      <c r="H79" s="8">
        <v>1.21</v>
      </c>
      <c r="I79" s="4">
        <v>0</v>
      </c>
    </row>
    <row r="80" spans="1:9" x14ac:dyDescent="0.2">
      <c r="A80" s="2">
        <v>12</v>
      </c>
      <c r="B80" s="1" t="s">
        <v>126</v>
      </c>
      <c r="C80" s="4">
        <v>105</v>
      </c>
      <c r="D80" s="8">
        <v>1.75</v>
      </c>
      <c r="E80" s="4">
        <v>50</v>
      </c>
      <c r="F80" s="8">
        <v>1.55</v>
      </c>
      <c r="G80" s="4">
        <v>55</v>
      </c>
      <c r="H80" s="8">
        <v>2.02</v>
      </c>
      <c r="I80" s="4">
        <v>0</v>
      </c>
    </row>
    <row r="81" spans="1:9" x14ac:dyDescent="0.2">
      <c r="A81" s="2">
        <v>13</v>
      </c>
      <c r="B81" s="1" t="s">
        <v>135</v>
      </c>
      <c r="C81" s="4">
        <v>94</v>
      </c>
      <c r="D81" s="8">
        <v>1.57</v>
      </c>
      <c r="E81" s="4">
        <v>52</v>
      </c>
      <c r="F81" s="8">
        <v>1.61</v>
      </c>
      <c r="G81" s="4">
        <v>42</v>
      </c>
      <c r="H81" s="8">
        <v>1.54</v>
      </c>
      <c r="I81" s="4">
        <v>0</v>
      </c>
    </row>
    <row r="82" spans="1:9" x14ac:dyDescent="0.2">
      <c r="A82" s="2">
        <v>14</v>
      </c>
      <c r="B82" s="1" t="s">
        <v>140</v>
      </c>
      <c r="C82" s="4">
        <v>90</v>
      </c>
      <c r="D82" s="8">
        <v>1.5</v>
      </c>
      <c r="E82" s="4">
        <v>58</v>
      </c>
      <c r="F82" s="8">
        <v>1.8</v>
      </c>
      <c r="G82" s="4">
        <v>32</v>
      </c>
      <c r="H82" s="8">
        <v>1.17</v>
      </c>
      <c r="I82" s="4">
        <v>0</v>
      </c>
    </row>
    <row r="83" spans="1:9" x14ac:dyDescent="0.2">
      <c r="A83" s="2">
        <v>15</v>
      </c>
      <c r="B83" s="1" t="s">
        <v>127</v>
      </c>
      <c r="C83" s="4">
        <v>81</v>
      </c>
      <c r="D83" s="8">
        <v>1.35</v>
      </c>
      <c r="E83" s="4">
        <v>33</v>
      </c>
      <c r="F83" s="8">
        <v>1.02</v>
      </c>
      <c r="G83" s="4">
        <v>48</v>
      </c>
      <c r="H83" s="8">
        <v>1.76</v>
      </c>
      <c r="I83" s="4">
        <v>0</v>
      </c>
    </row>
    <row r="84" spans="1:9" x14ac:dyDescent="0.2">
      <c r="A84" s="2">
        <v>16</v>
      </c>
      <c r="B84" s="1" t="s">
        <v>142</v>
      </c>
      <c r="C84" s="4">
        <v>77</v>
      </c>
      <c r="D84" s="8">
        <v>1.28</v>
      </c>
      <c r="E84" s="4">
        <v>35</v>
      </c>
      <c r="F84" s="8">
        <v>1.08</v>
      </c>
      <c r="G84" s="4">
        <v>42</v>
      </c>
      <c r="H84" s="8">
        <v>1.54</v>
      </c>
      <c r="I84" s="4">
        <v>0</v>
      </c>
    </row>
    <row r="85" spans="1:9" x14ac:dyDescent="0.2">
      <c r="A85" s="2">
        <v>17</v>
      </c>
      <c r="B85" s="1" t="s">
        <v>122</v>
      </c>
      <c r="C85" s="4">
        <v>75</v>
      </c>
      <c r="D85" s="8">
        <v>1.25</v>
      </c>
      <c r="E85" s="4">
        <v>25</v>
      </c>
      <c r="F85" s="8">
        <v>0.77</v>
      </c>
      <c r="G85" s="4">
        <v>50</v>
      </c>
      <c r="H85" s="8">
        <v>1.83</v>
      </c>
      <c r="I85" s="4">
        <v>0</v>
      </c>
    </row>
    <row r="86" spans="1:9" x14ac:dyDescent="0.2">
      <c r="A86" s="2">
        <v>17</v>
      </c>
      <c r="B86" s="1" t="s">
        <v>148</v>
      </c>
      <c r="C86" s="4">
        <v>75</v>
      </c>
      <c r="D86" s="8">
        <v>1.25</v>
      </c>
      <c r="E86" s="4">
        <v>57</v>
      </c>
      <c r="F86" s="8">
        <v>1.77</v>
      </c>
      <c r="G86" s="4">
        <v>18</v>
      </c>
      <c r="H86" s="8">
        <v>0.66</v>
      </c>
      <c r="I86" s="4">
        <v>0</v>
      </c>
    </row>
    <row r="87" spans="1:9" x14ac:dyDescent="0.2">
      <c r="A87" s="2">
        <v>19</v>
      </c>
      <c r="B87" s="1" t="s">
        <v>123</v>
      </c>
      <c r="C87" s="4">
        <v>74</v>
      </c>
      <c r="D87" s="8">
        <v>1.23</v>
      </c>
      <c r="E87" s="4">
        <v>10</v>
      </c>
      <c r="F87" s="8">
        <v>0.31</v>
      </c>
      <c r="G87" s="4">
        <v>64</v>
      </c>
      <c r="H87" s="8">
        <v>2.35</v>
      </c>
      <c r="I87" s="4">
        <v>0</v>
      </c>
    </row>
    <row r="88" spans="1:9" x14ac:dyDescent="0.2">
      <c r="A88" s="2">
        <v>19</v>
      </c>
      <c r="B88" s="1" t="s">
        <v>147</v>
      </c>
      <c r="C88" s="4">
        <v>74</v>
      </c>
      <c r="D88" s="8">
        <v>1.23</v>
      </c>
      <c r="E88" s="4">
        <v>21</v>
      </c>
      <c r="F88" s="8">
        <v>0.65</v>
      </c>
      <c r="G88" s="4">
        <v>52</v>
      </c>
      <c r="H88" s="8">
        <v>1.91</v>
      </c>
      <c r="I88" s="4">
        <v>1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134</v>
      </c>
      <c r="C91" s="4">
        <v>56</v>
      </c>
      <c r="D91" s="8">
        <v>6.91</v>
      </c>
      <c r="E91" s="4">
        <v>56</v>
      </c>
      <c r="F91" s="8">
        <v>10.130000000000001</v>
      </c>
      <c r="G91" s="4">
        <v>0</v>
      </c>
      <c r="H91" s="8">
        <v>0</v>
      </c>
      <c r="I91" s="4">
        <v>0</v>
      </c>
    </row>
    <row r="92" spans="1:9" x14ac:dyDescent="0.2">
      <c r="A92" s="2">
        <v>2</v>
      </c>
      <c r="B92" s="1" t="s">
        <v>137</v>
      </c>
      <c r="C92" s="4">
        <v>55</v>
      </c>
      <c r="D92" s="8">
        <v>6.79</v>
      </c>
      <c r="E92" s="4">
        <v>55</v>
      </c>
      <c r="F92" s="8">
        <v>9.9499999999999993</v>
      </c>
      <c r="G92" s="4">
        <v>0</v>
      </c>
      <c r="H92" s="8">
        <v>0</v>
      </c>
      <c r="I92" s="4">
        <v>0</v>
      </c>
    </row>
    <row r="93" spans="1:9" x14ac:dyDescent="0.2">
      <c r="A93" s="2">
        <v>3</v>
      </c>
      <c r="B93" s="1" t="s">
        <v>136</v>
      </c>
      <c r="C93" s="4">
        <v>38</v>
      </c>
      <c r="D93" s="8">
        <v>4.6900000000000004</v>
      </c>
      <c r="E93" s="4">
        <v>38</v>
      </c>
      <c r="F93" s="8">
        <v>6.87</v>
      </c>
      <c r="G93" s="4">
        <v>0</v>
      </c>
      <c r="H93" s="8">
        <v>0</v>
      </c>
      <c r="I93" s="4">
        <v>0</v>
      </c>
    </row>
    <row r="94" spans="1:9" x14ac:dyDescent="0.2">
      <c r="A94" s="2">
        <v>4</v>
      </c>
      <c r="B94" s="1" t="s">
        <v>130</v>
      </c>
      <c r="C94" s="4">
        <v>34</v>
      </c>
      <c r="D94" s="8">
        <v>4.2</v>
      </c>
      <c r="E94" s="4">
        <v>28</v>
      </c>
      <c r="F94" s="8">
        <v>5.0599999999999996</v>
      </c>
      <c r="G94" s="4">
        <v>5</v>
      </c>
      <c r="H94" s="8">
        <v>2.02</v>
      </c>
      <c r="I94" s="4">
        <v>0</v>
      </c>
    </row>
    <row r="95" spans="1:9" x14ac:dyDescent="0.2">
      <c r="A95" s="2">
        <v>5</v>
      </c>
      <c r="B95" s="1" t="s">
        <v>140</v>
      </c>
      <c r="C95" s="4">
        <v>23</v>
      </c>
      <c r="D95" s="8">
        <v>2.84</v>
      </c>
      <c r="E95" s="4">
        <v>19</v>
      </c>
      <c r="F95" s="8">
        <v>3.44</v>
      </c>
      <c r="G95" s="4">
        <v>4</v>
      </c>
      <c r="H95" s="8">
        <v>1.61</v>
      </c>
      <c r="I95" s="4">
        <v>0</v>
      </c>
    </row>
    <row r="96" spans="1:9" x14ac:dyDescent="0.2">
      <c r="A96" s="2">
        <v>6</v>
      </c>
      <c r="B96" s="1" t="s">
        <v>122</v>
      </c>
      <c r="C96" s="4">
        <v>22</v>
      </c>
      <c r="D96" s="8">
        <v>2.72</v>
      </c>
      <c r="E96" s="4">
        <v>18</v>
      </c>
      <c r="F96" s="8">
        <v>3.25</v>
      </c>
      <c r="G96" s="4">
        <v>4</v>
      </c>
      <c r="H96" s="8">
        <v>1.61</v>
      </c>
      <c r="I96" s="4">
        <v>0</v>
      </c>
    </row>
    <row r="97" spans="1:9" x14ac:dyDescent="0.2">
      <c r="A97" s="2">
        <v>6</v>
      </c>
      <c r="B97" s="1" t="s">
        <v>133</v>
      </c>
      <c r="C97" s="4">
        <v>22</v>
      </c>
      <c r="D97" s="8">
        <v>2.72</v>
      </c>
      <c r="E97" s="4">
        <v>21</v>
      </c>
      <c r="F97" s="8">
        <v>3.8</v>
      </c>
      <c r="G97" s="4">
        <v>1</v>
      </c>
      <c r="H97" s="8">
        <v>0.4</v>
      </c>
      <c r="I97" s="4">
        <v>0</v>
      </c>
    </row>
    <row r="98" spans="1:9" x14ac:dyDescent="0.2">
      <c r="A98" s="2">
        <v>6</v>
      </c>
      <c r="B98" s="1" t="s">
        <v>139</v>
      </c>
      <c r="C98" s="4">
        <v>22</v>
      </c>
      <c r="D98" s="8">
        <v>2.72</v>
      </c>
      <c r="E98" s="4">
        <v>22</v>
      </c>
      <c r="F98" s="8">
        <v>3.98</v>
      </c>
      <c r="G98" s="4">
        <v>0</v>
      </c>
      <c r="H98" s="8">
        <v>0</v>
      </c>
      <c r="I98" s="4">
        <v>0</v>
      </c>
    </row>
    <row r="99" spans="1:9" x14ac:dyDescent="0.2">
      <c r="A99" s="2">
        <v>9</v>
      </c>
      <c r="B99" s="1" t="s">
        <v>126</v>
      </c>
      <c r="C99" s="4">
        <v>20</v>
      </c>
      <c r="D99" s="8">
        <v>2.4700000000000002</v>
      </c>
      <c r="E99" s="4">
        <v>13</v>
      </c>
      <c r="F99" s="8">
        <v>2.35</v>
      </c>
      <c r="G99" s="4">
        <v>7</v>
      </c>
      <c r="H99" s="8">
        <v>2.82</v>
      </c>
      <c r="I99" s="4">
        <v>0</v>
      </c>
    </row>
    <row r="100" spans="1:9" x14ac:dyDescent="0.2">
      <c r="A100" s="2">
        <v>9</v>
      </c>
      <c r="B100" s="1" t="s">
        <v>129</v>
      </c>
      <c r="C100" s="4">
        <v>20</v>
      </c>
      <c r="D100" s="8">
        <v>2.4700000000000002</v>
      </c>
      <c r="E100" s="4">
        <v>14</v>
      </c>
      <c r="F100" s="8">
        <v>2.5299999999999998</v>
      </c>
      <c r="G100" s="4">
        <v>6</v>
      </c>
      <c r="H100" s="8">
        <v>2.42</v>
      </c>
      <c r="I100" s="4">
        <v>0</v>
      </c>
    </row>
    <row r="101" spans="1:9" x14ac:dyDescent="0.2">
      <c r="A101" s="2">
        <v>9</v>
      </c>
      <c r="B101" s="1" t="s">
        <v>132</v>
      </c>
      <c r="C101" s="4">
        <v>20</v>
      </c>
      <c r="D101" s="8">
        <v>2.4700000000000002</v>
      </c>
      <c r="E101" s="4">
        <v>16</v>
      </c>
      <c r="F101" s="8">
        <v>2.89</v>
      </c>
      <c r="G101" s="4">
        <v>4</v>
      </c>
      <c r="H101" s="8">
        <v>1.61</v>
      </c>
      <c r="I101" s="4">
        <v>0</v>
      </c>
    </row>
    <row r="102" spans="1:9" x14ac:dyDescent="0.2">
      <c r="A102" s="2">
        <v>12</v>
      </c>
      <c r="B102" s="1" t="s">
        <v>135</v>
      </c>
      <c r="C102" s="4">
        <v>18</v>
      </c>
      <c r="D102" s="8">
        <v>2.2200000000000002</v>
      </c>
      <c r="E102" s="4">
        <v>14</v>
      </c>
      <c r="F102" s="8">
        <v>2.5299999999999998</v>
      </c>
      <c r="G102" s="4">
        <v>4</v>
      </c>
      <c r="H102" s="8">
        <v>1.61</v>
      </c>
      <c r="I102" s="4">
        <v>0</v>
      </c>
    </row>
    <row r="103" spans="1:9" x14ac:dyDescent="0.2">
      <c r="A103" s="2">
        <v>13</v>
      </c>
      <c r="B103" s="1" t="s">
        <v>145</v>
      </c>
      <c r="C103" s="4">
        <v>16</v>
      </c>
      <c r="D103" s="8">
        <v>1.98</v>
      </c>
      <c r="E103" s="4">
        <v>13</v>
      </c>
      <c r="F103" s="8">
        <v>2.35</v>
      </c>
      <c r="G103" s="4">
        <v>3</v>
      </c>
      <c r="H103" s="8">
        <v>1.21</v>
      </c>
      <c r="I103" s="4">
        <v>0</v>
      </c>
    </row>
    <row r="104" spans="1:9" x14ac:dyDescent="0.2">
      <c r="A104" s="2">
        <v>14</v>
      </c>
      <c r="B104" s="1" t="s">
        <v>124</v>
      </c>
      <c r="C104" s="4">
        <v>13</v>
      </c>
      <c r="D104" s="8">
        <v>1.6</v>
      </c>
      <c r="E104" s="4">
        <v>10</v>
      </c>
      <c r="F104" s="8">
        <v>1.81</v>
      </c>
      <c r="G104" s="4">
        <v>3</v>
      </c>
      <c r="H104" s="8">
        <v>1.21</v>
      </c>
      <c r="I104" s="4">
        <v>0</v>
      </c>
    </row>
    <row r="105" spans="1:9" x14ac:dyDescent="0.2">
      <c r="A105" s="2">
        <v>14</v>
      </c>
      <c r="B105" s="1" t="s">
        <v>131</v>
      </c>
      <c r="C105" s="4">
        <v>13</v>
      </c>
      <c r="D105" s="8">
        <v>1.6</v>
      </c>
      <c r="E105" s="4">
        <v>11</v>
      </c>
      <c r="F105" s="8">
        <v>1.99</v>
      </c>
      <c r="G105" s="4">
        <v>2</v>
      </c>
      <c r="H105" s="8">
        <v>0.81</v>
      </c>
      <c r="I105" s="4">
        <v>0</v>
      </c>
    </row>
    <row r="106" spans="1:9" x14ac:dyDescent="0.2">
      <c r="A106" s="2">
        <v>16</v>
      </c>
      <c r="B106" s="1" t="s">
        <v>125</v>
      </c>
      <c r="C106" s="4">
        <v>12</v>
      </c>
      <c r="D106" s="8">
        <v>1.48</v>
      </c>
      <c r="E106" s="4">
        <v>7</v>
      </c>
      <c r="F106" s="8">
        <v>1.27</v>
      </c>
      <c r="G106" s="4">
        <v>5</v>
      </c>
      <c r="H106" s="8">
        <v>2.02</v>
      </c>
      <c r="I106" s="4">
        <v>0</v>
      </c>
    </row>
    <row r="107" spans="1:9" x14ac:dyDescent="0.2">
      <c r="A107" s="2">
        <v>17</v>
      </c>
      <c r="B107" s="1" t="s">
        <v>121</v>
      </c>
      <c r="C107" s="4">
        <v>11</v>
      </c>
      <c r="D107" s="8">
        <v>1.36</v>
      </c>
      <c r="E107" s="4">
        <v>2</v>
      </c>
      <c r="F107" s="8">
        <v>0.36</v>
      </c>
      <c r="G107" s="4">
        <v>9</v>
      </c>
      <c r="H107" s="8">
        <v>3.63</v>
      </c>
      <c r="I107" s="4">
        <v>0</v>
      </c>
    </row>
    <row r="108" spans="1:9" x14ac:dyDescent="0.2">
      <c r="A108" s="2">
        <v>17</v>
      </c>
      <c r="B108" s="1" t="s">
        <v>143</v>
      </c>
      <c r="C108" s="4">
        <v>11</v>
      </c>
      <c r="D108" s="8">
        <v>1.36</v>
      </c>
      <c r="E108" s="4">
        <v>6</v>
      </c>
      <c r="F108" s="8">
        <v>1.08</v>
      </c>
      <c r="G108" s="4">
        <v>5</v>
      </c>
      <c r="H108" s="8">
        <v>2.02</v>
      </c>
      <c r="I108" s="4">
        <v>0</v>
      </c>
    </row>
    <row r="109" spans="1:9" x14ac:dyDescent="0.2">
      <c r="A109" s="2">
        <v>19</v>
      </c>
      <c r="B109" s="1" t="s">
        <v>149</v>
      </c>
      <c r="C109" s="4">
        <v>10</v>
      </c>
      <c r="D109" s="8">
        <v>1.23</v>
      </c>
      <c r="E109" s="4">
        <v>8</v>
      </c>
      <c r="F109" s="8">
        <v>1.45</v>
      </c>
      <c r="G109" s="4">
        <v>2</v>
      </c>
      <c r="H109" s="8">
        <v>0.81</v>
      </c>
      <c r="I109" s="4">
        <v>0</v>
      </c>
    </row>
    <row r="110" spans="1:9" x14ac:dyDescent="0.2">
      <c r="A110" s="2">
        <v>19</v>
      </c>
      <c r="B110" s="1" t="s">
        <v>150</v>
      </c>
      <c r="C110" s="4">
        <v>10</v>
      </c>
      <c r="D110" s="8">
        <v>1.23</v>
      </c>
      <c r="E110" s="4">
        <v>5</v>
      </c>
      <c r="F110" s="8">
        <v>0.9</v>
      </c>
      <c r="G110" s="4">
        <v>5</v>
      </c>
      <c r="H110" s="8">
        <v>2.02</v>
      </c>
      <c r="I110" s="4">
        <v>0</v>
      </c>
    </row>
    <row r="111" spans="1:9" x14ac:dyDescent="0.2">
      <c r="A111" s="2">
        <v>19</v>
      </c>
      <c r="B111" s="1" t="s">
        <v>151</v>
      </c>
      <c r="C111" s="4">
        <v>10</v>
      </c>
      <c r="D111" s="8">
        <v>1.23</v>
      </c>
      <c r="E111" s="4">
        <v>6</v>
      </c>
      <c r="F111" s="8">
        <v>1.08</v>
      </c>
      <c r="G111" s="4">
        <v>4</v>
      </c>
      <c r="H111" s="8">
        <v>1.61</v>
      </c>
      <c r="I111" s="4">
        <v>0</v>
      </c>
    </row>
    <row r="112" spans="1:9" x14ac:dyDescent="0.2">
      <c r="A112" s="2">
        <v>19</v>
      </c>
      <c r="B112" s="1" t="s">
        <v>128</v>
      </c>
      <c r="C112" s="4">
        <v>10</v>
      </c>
      <c r="D112" s="8">
        <v>1.23</v>
      </c>
      <c r="E112" s="4">
        <v>0</v>
      </c>
      <c r="F112" s="8">
        <v>0</v>
      </c>
      <c r="G112" s="4">
        <v>10</v>
      </c>
      <c r="H112" s="8">
        <v>4.03</v>
      </c>
      <c r="I112" s="4">
        <v>0</v>
      </c>
    </row>
    <row r="113" spans="1:9" x14ac:dyDescent="0.2">
      <c r="A113" s="2">
        <v>19</v>
      </c>
      <c r="B113" s="1" t="s">
        <v>152</v>
      </c>
      <c r="C113" s="4">
        <v>10</v>
      </c>
      <c r="D113" s="8">
        <v>1.23</v>
      </c>
      <c r="E113" s="4">
        <v>6</v>
      </c>
      <c r="F113" s="8">
        <v>1.08</v>
      </c>
      <c r="G113" s="4">
        <v>4</v>
      </c>
      <c r="H113" s="8">
        <v>1.61</v>
      </c>
      <c r="I113" s="4">
        <v>0</v>
      </c>
    </row>
    <row r="114" spans="1:9" x14ac:dyDescent="0.2">
      <c r="A114" s="1"/>
      <c r="C114" s="4"/>
      <c r="D114" s="8"/>
      <c r="E114" s="4"/>
      <c r="F114" s="8"/>
      <c r="G114" s="4"/>
      <c r="H114" s="8"/>
      <c r="I114" s="4"/>
    </row>
    <row r="115" spans="1:9" x14ac:dyDescent="0.2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2">
      <c r="A116" s="2">
        <v>1</v>
      </c>
      <c r="B116" s="1" t="s">
        <v>137</v>
      </c>
      <c r="C116" s="4">
        <v>135</v>
      </c>
      <c r="D116" s="8">
        <v>8.02</v>
      </c>
      <c r="E116" s="4">
        <v>129</v>
      </c>
      <c r="F116" s="8">
        <v>12.17</v>
      </c>
      <c r="G116" s="4">
        <v>6</v>
      </c>
      <c r="H116" s="8">
        <v>0.98</v>
      </c>
      <c r="I116" s="4">
        <v>0</v>
      </c>
    </row>
    <row r="117" spans="1:9" x14ac:dyDescent="0.2">
      <c r="A117" s="2">
        <v>2</v>
      </c>
      <c r="B117" s="1" t="s">
        <v>134</v>
      </c>
      <c r="C117" s="4">
        <v>93</v>
      </c>
      <c r="D117" s="8">
        <v>5.52</v>
      </c>
      <c r="E117" s="4">
        <v>90</v>
      </c>
      <c r="F117" s="8">
        <v>8.49</v>
      </c>
      <c r="G117" s="4">
        <v>3</v>
      </c>
      <c r="H117" s="8">
        <v>0.49</v>
      </c>
      <c r="I117" s="4">
        <v>0</v>
      </c>
    </row>
    <row r="118" spans="1:9" x14ac:dyDescent="0.2">
      <c r="A118" s="2">
        <v>3</v>
      </c>
      <c r="B118" s="1" t="s">
        <v>136</v>
      </c>
      <c r="C118" s="4">
        <v>74</v>
      </c>
      <c r="D118" s="8">
        <v>4.3899999999999997</v>
      </c>
      <c r="E118" s="4">
        <v>73</v>
      </c>
      <c r="F118" s="8">
        <v>6.89</v>
      </c>
      <c r="G118" s="4">
        <v>1</v>
      </c>
      <c r="H118" s="8">
        <v>0.16</v>
      </c>
      <c r="I118" s="4">
        <v>0</v>
      </c>
    </row>
    <row r="119" spans="1:9" x14ac:dyDescent="0.2">
      <c r="A119" s="2">
        <v>4</v>
      </c>
      <c r="B119" s="1" t="s">
        <v>140</v>
      </c>
      <c r="C119" s="4">
        <v>62</v>
      </c>
      <c r="D119" s="8">
        <v>3.68</v>
      </c>
      <c r="E119" s="4">
        <v>51</v>
      </c>
      <c r="F119" s="8">
        <v>4.8099999999999996</v>
      </c>
      <c r="G119" s="4">
        <v>11</v>
      </c>
      <c r="H119" s="8">
        <v>1.8</v>
      </c>
      <c r="I119" s="4">
        <v>0</v>
      </c>
    </row>
    <row r="120" spans="1:9" x14ac:dyDescent="0.2">
      <c r="A120" s="2">
        <v>5</v>
      </c>
      <c r="B120" s="1" t="s">
        <v>130</v>
      </c>
      <c r="C120" s="4">
        <v>52</v>
      </c>
      <c r="D120" s="8">
        <v>3.09</v>
      </c>
      <c r="E120" s="4">
        <v>34</v>
      </c>
      <c r="F120" s="8">
        <v>3.21</v>
      </c>
      <c r="G120" s="4">
        <v>18</v>
      </c>
      <c r="H120" s="8">
        <v>2.94</v>
      </c>
      <c r="I120" s="4">
        <v>0</v>
      </c>
    </row>
    <row r="121" spans="1:9" x14ac:dyDescent="0.2">
      <c r="A121" s="2">
        <v>5</v>
      </c>
      <c r="B121" s="1" t="s">
        <v>133</v>
      </c>
      <c r="C121" s="4">
        <v>52</v>
      </c>
      <c r="D121" s="8">
        <v>3.09</v>
      </c>
      <c r="E121" s="4">
        <v>50</v>
      </c>
      <c r="F121" s="8">
        <v>4.72</v>
      </c>
      <c r="G121" s="4">
        <v>2</v>
      </c>
      <c r="H121" s="8">
        <v>0.33</v>
      </c>
      <c r="I121" s="4">
        <v>0</v>
      </c>
    </row>
    <row r="122" spans="1:9" x14ac:dyDescent="0.2">
      <c r="A122" s="2">
        <v>7</v>
      </c>
      <c r="B122" s="1" t="s">
        <v>132</v>
      </c>
      <c r="C122" s="4">
        <v>44</v>
      </c>
      <c r="D122" s="8">
        <v>2.61</v>
      </c>
      <c r="E122" s="4">
        <v>41</v>
      </c>
      <c r="F122" s="8">
        <v>3.87</v>
      </c>
      <c r="G122" s="4">
        <v>3</v>
      </c>
      <c r="H122" s="8">
        <v>0.49</v>
      </c>
      <c r="I122" s="4">
        <v>0</v>
      </c>
    </row>
    <row r="123" spans="1:9" x14ac:dyDescent="0.2">
      <c r="A123" s="2">
        <v>8</v>
      </c>
      <c r="B123" s="1" t="s">
        <v>121</v>
      </c>
      <c r="C123" s="4">
        <v>36</v>
      </c>
      <c r="D123" s="8">
        <v>2.14</v>
      </c>
      <c r="E123" s="4">
        <v>7</v>
      </c>
      <c r="F123" s="8">
        <v>0.66</v>
      </c>
      <c r="G123" s="4">
        <v>29</v>
      </c>
      <c r="H123" s="8">
        <v>4.74</v>
      </c>
      <c r="I123" s="4">
        <v>0</v>
      </c>
    </row>
    <row r="124" spans="1:9" x14ac:dyDescent="0.2">
      <c r="A124" s="2">
        <v>8</v>
      </c>
      <c r="B124" s="1" t="s">
        <v>139</v>
      </c>
      <c r="C124" s="4">
        <v>36</v>
      </c>
      <c r="D124" s="8">
        <v>2.14</v>
      </c>
      <c r="E124" s="4">
        <v>33</v>
      </c>
      <c r="F124" s="8">
        <v>3.11</v>
      </c>
      <c r="G124" s="4">
        <v>3</v>
      </c>
      <c r="H124" s="8">
        <v>0.49</v>
      </c>
      <c r="I124" s="4">
        <v>0</v>
      </c>
    </row>
    <row r="125" spans="1:9" x14ac:dyDescent="0.2">
      <c r="A125" s="2">
        <v>10</v>
      </c>
      <c r="B125" s="1" t="s">
        <v>128</v>
      </c>
      <c r="C125" s="4">
        <v>35</v>
      </c>
      <c r="D125" s="8">
        <v>2.08</v>
      </c>
      <c r="E125" s="4">
        <v>13</v>
      </c>
      <c r="F125" s="8">
        <v>1.23</v>
      </c>
      <c r="G125" s="4">
        <v>22</v>
      </c>
      <c r="H125" s="8">
        <v>3.59</v>
      </c>
      <c r="I125" s="4">
        <v>0</v>
      </c>
    </row>
    <row r="126" spans="1:9" x14ac:dyDescent="0.2">
      <c r="A126" s="2">
        <v>11</v>
      </c>
      <c r="B126" s="1" t="s">
        <v>138</v>
      </c>
      <c r="C126" s="4">
        <v>33</v>
      </c>
      <c r="D126" s="8">
        <v>1.96</v>
      </c>
      <c r="E126" s="4">
        <v>29</v>
      </c>
      <c r="F126" s="8">
        <v>2.74</v>
      </c>
      <c r="G126" s="4">
        <v>4</v>
      </c>
      <c r="H126" s="8">
        <v>0.65</v>
      </c>
      <c r="I126" s="4">
        <v>0</v>
      </c>
    </row>
    <row r="127" spans="1:9" x14ac:dyDescent="0.2">
      <c r="A127" s="2">
        <v>12</v>
      </c>
      <c r="B127" s="1" t="s">
        <v>125</v>
      </c>
      <c r="C127" s="4">
        <v>29</v>
      </c>
      <c r="D127" s="8">
        <v>1.72</v>
      </c>
      <c r="E127" s="4">
        <v>23</v>
      </c>
      <c r="F127" s="8">
        <v>2.17</v>
      </c>
      <c r="G127" s="4">
        <v>6</v>
      </c>
      <c r="H127" s="8">
        <v>0.98</v>
      </c>
      <c r="I127" s="4">
        <v>0</v>
      </c>
    </row>
    <row r="128" spans="1:9" x14ac:dyDescent="0.2">
      <c r="A128" s="2">
        <v>13</v>
      </c>
      <c r="B128" s="1" t="s">
        <v>122</v>
      </c>
      <c r="C128" s="4">
        <v>28</v>
      </c>
      <c r="D128" s="8">
        <v>1.66</v>
      </c>
      <c r="E128" s="4">
        <v>17</v>
      </c>
      <c r="F128" s="8">
        <v>1.6</v>
      </c>
      <c r="G128" s="4">
        <v>11</v>
      </c>
      <c r="H128" s="8">
        <v>1.8</v>
      </c>
      <c r="I128" s="4">
        <v>0</v>
      </c>
    </row>
    <row r="129" spans="1:9" x14ac:dyDescent="0.2">
      <c r="A129" s="2">
        <v>14</v>
      </c>
      <c r="B129" s="1" t="s">
        <v>142</v>
      </c>
      <c r="C129" s="4">
        <v>27</v>
      </c>
      <c r="D129" s="8">
        <v>1.6</v>
      </c>
      <c r="E129" s="4">
        <v>10</v>
      </c>
      <c r="F129" s="8">
        <v>0.94</v>
      </c>
      <c r="G129" s="4">
        <v>17</v>
      </c>
      <c r="H129" s="8">
        <v>2.78</v>
      </c>
      <c r="I129" s="4">
        <v>0</v>
      </c>
    </row>
    <row r="130" spans="1:9" x14ac:dyDescent="0.2">
      <c r="A130" s="2">
        <v>14</v>
      </c>
      <c r="B130" s="1" t="s">
        <v>126</v>
      </c>
      <c r="C130" s="4">
        <v>27</v>
      </c>
      <c r="D130" s="8">
        <v>1.6</v>
      </c>
      <c r="E130" s="4">
        <v>19</v>
      </c>
      <c r="F130" s="8">
        <v>1.79</v>
      </c>
      <c r="G130" s="4">
        <v>8</v>
      </c>
      <c r="H130" s="8">
        <v>1.31</v>
      </c>
      <c r="I130" s="4">
        <v>0</v>
      </c>
    </row>
    <row r="131" spans="1:9" x14ac:dyDescent="0.2">
      <c r="A131" s="2">
        <v>16</v>
      </c>
      <c r="B131" s="1" t="s">
        <v>124</v>
      </c>
      <c r="C131" s="4">
        <v>25</v>
      </c>
      <c r="D131" s="8">
        <v>1.48</v>
      </c>
      <c r="E131" s="4">
        <v>19</v>
      </c>
      <c r="F131" s="8">
        <v>1.79</v>
      </c>
      <c r="G131" s="4">
        <v>6</v>
      </c>
      <c r="H131" s="8">
        <v>0.98</v>
      </c>
      <c r="I131" s="4">
        <v>0</v>
      </c>
    </row>
    <row r="132" spans="1:9" x14ac:dyDescent="0.2">
      <c r="A132" s="2">
        <v>16</v>
      </c>
      <c r="B132" s="1" t="s">
        <v>127</v>
      </c>
      <c r="C132" s="4">
        <v>25</v>
      </c>
      <c r="D132" s="8">
        <v>1.48</v>
      </c>
      <c r="E132" s="4">
        <v>9</v>
      </c>
      <c r="F132" s="8">
        <v>0.85</v>
      </c>
      <c r="G132" s="4">
        <v>16</v>
      </c>
      <c r="H132" s="8">
        <v>2.61</v>
      </c>
      <c r="I132" s="4">
        <v>0</v>
      </c>
    </row>
    <row r="133" spans="1:9" x14ac:dyDescent="0.2">
      <c r="A133" s="2">
        <v>16</v>
      </c>
      <c r="B133" s="1" t="s">
        <v>129</v>
      </c>
      <c r="C133" s="4">
        <v>25</v>
      </c>
      <c r="D133" s="8">
        <v>1.48</v>
      </c>
      <c r="E133" s="4">
        <v>13</v>
      </c>
      <c r="F133" s="8">
        <v>1.23</v>
      </c>
      <c r="G133" s="4">
        <v>12</v>
      </c>
      <c r="H133" s="8">
        <v>1.96</v>
      </c>
      <c r="I133" s="4">
        <v>0</v>
      </c>
    </row>
    <row r="134" spans="1:9" x14ac:dyDescent="0.2">
      <c r="A134" s="2">
        <v>19</v>
      </c>
      <c r="B134" s="1" t="s">
        <v>135</v>
      </c>
      <c r="C134" s="4">
        <v>24</v>
      </c>
      <c r="D134" s="8">
        <v>1.43</v>
      </c>
      <c r="E134" s="4">
        <v>16</v>
      </c>
      <c r="F134" s="8">
        <v>1.51</v>
      </c>
      <c r="G134" s="4">
        <v>8</v>
      </c>
      <c r="H134" s="8">
        <v>1.31</v>
      </c>
      <c r="I134" s="4">
        <v>0</v>
      </c>
    </row>
    <row r="135" spans="1:9" x14ac:dyDescent="0.2">
      <c r="A135" s="2">
        <v>20</v>
      </c>
      <c r="B135" s="1" t="s">
        <v>123</v>
      </c>
      <c r="C135" s="4">
        <v>23</v>
      </c>
      <c r="D135" s="8">
        <v>1.37</v>
      </c>
      <c r="E135" s="4">
        <v>6</v>
      </c>
      <c r="F135" s="8">
        <v>0.56999999999999995</v>
      </c>
      <c r="G135" s="4">
        <v>17</v>
      </c>
      <c r="H135" s="8">
        <v>2.78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137</v>
      </c>
      <c r="C138" s="4">
        <v>105</v>
      </c>
      <c r="D138" s="8">
        <v>6.24</v>
      </c>
      <c r="E138" s="4">
        <v>97</v>
      </c>
      <c r="F138" s="8">
        <v>9.1999999999999993</v>
      </c>
      <c r="G138" s="4">
        <v>8</v>
      </c>
      <c r="H138" s="8">
        <v>1.29</v>
      </c>
      <c r="I138" s="4">
        <v>0</v>
      </c>
    </row>
    <row r="139" spans="1:9" x14ac:dyDescent="0.2">
      <c r="A139" s="2">
        <v>2</v>
      </c>
      <c r="B139" s="1" t="s">
        <v>130</v>
      </c>
      <c r="C139" s="4">
        <v>104</v>
      </c>
      <c r="D139" s="8">
        <v>6.18</v>
      </c>
      <c r="E139" s="4">
        <v>84</v>
      </c>
      <c r="F139" s="8">
        <v>7.97</v>
      </c>
      <c r="G139" s="4">
        <v>20</v>
      </c>
      <c r="H139" s="8">
        <v>3.24</v>
      </c>
      <c r="I139" s="4">
        <v>0</v>
      </c>
    </row>
    <row r="140" spans="1:9" x14ac:dyDescent="0.2">
      <c r="A140" s="2">
        <v>3</v>
      </c>
      <c r="B140" s="1" t="s">
        <v>136</v>
      </c>
      <c r="C140" s="4">
        <v>82</v>
      </c>
      <c r="D140" s="8">
        <v>4.88</v>
      </c>
      <c r="E140" s="4">
        <v>81</v>
      </c>
      <c r="F140" s="8">
        <v>7.69</v>
      </c>
      <c r="G140" s="4">
        <v>1</v>
      </c>
      <c r="H140" s="8">
        <v>0.16</v>
      </c>
      <c r="I140" s="4">
        <v>0</v>
      </c>
    </row>
    <row r="141" spans="1:9" x14ac:dyDescent="0.2">
      <c r="A141" s="2">
        <v>4</v>
      </c>
      <c r="B141" s="1" t="s">
        <v>134</v>
      </c>
      <c r="C141" s="4">
        <v>80</v>
      </c>
      <c r="D141" s="8">
        <v>4.76</v>
      </c>
      <c r="E141" s="4">
        <v>80</v>
      </c>
      <c r="F141" s="8">
        <v>7.59</v>
      </c>
      <c r="G141" s="4">
        <v>0</v>
      </c>
      <c r="H141" s="8">
        <v>0</v>
      </c>
      <c r="I141" s="4">
        <v>0</v>
      </c>
    </row>
    <row r="142" spans="1:9" x14ac:dyDescent="0.2">
      <c r="A142" s="2">
        <v>5</v>
      </c>
      <c r="B142" s="1" t="s">
        <v>139</v>
      </c>
      <c r="C142" s="4">
        <v>54</v>
      </c>
      <c r="D142" s="8">
        <v>3.21</v>
      </c>
      <c r="E142" s="4">
        <v>54</v>
      </c>
      <c r="F142" s="8">
        <v>5.12</v>
      </c>
      <c r="G142" s="4">
        <v>0</v>
      </c>
      <c r="H142" s="8">
        <v>0</v>
      </c>
      <c r="I142" s="4">
        <v>0</v>
      </c>
    </row>
    <row r="143" spans="1:9" x14ac:dyDescent="0.2">
      <c r="A143" s="2">
        <v>6</v>
      </c>
      <c r="B143" s="1" t="s">
        <v>133</v>
      </c>
      <c r="C143" s="4">
        <v>47</v>
      </c>
      <c r="D143" s="8">
        <v>2.79</v>
      </c>
      <c r="E143" s="4">
        <v>46</v>
      </c>
      <c r="F143" s="8">
        <v>4.3600000000000003</v>
      </c>
      <c r="G143" s="4">
        <v>1</v>
      </c>
      <c r="H143" s="8">
        <v>0.16</v>
      </c>
      <c r="I143" s="4">
        <v>0</v>
      </c>
    </row>
    <row r="144" spans="1:9" x14ac:dyDescent="0.2">
      <c r="A144" s="2">
        <v>7</v>
      </c>
      <c r="B144" s="1" t="s">
        <v>132</v>
      </c>
      <c r="C144" s="4">
        <v>42</v>
      </c>
      <c r="D144" s="8">
        <v>2.5</v>
      </c>
      <c r="E144" s="4">
        <v>40</v>
      </c>
      <c r="F144" s="8">
        <v>3.8</v>
      </c>
      <c r="G144" s="4">
        <v>2</v>
      </c>
      <c r="H144" s="8">
        <v>0.32</v>
      </c>
      <c r="I144" s="4">
        <v>0</v>
      </c>
    </row>
    <row r="145" spans="1:9" x14ac:dyDescent="0.2">
      <c r="A145" s="2">
        <v>8</v>
      </c>
      <c r="B145" s="1" t="s">
        <v>131</v>
      </c>
      <c r="C145" s="4">
        <v>36</v>
      </c>
      <c r="D145" s="8">
        <v>2.14</v>
      </c>
      <c r="E145" s="4">
        <v>30</v>
      </c>
      <c r="F145" s="8">
        <v>2.85</v>
      </c>
      <c r="G145" s="4">
        <v>6</v>
      </c>
      <c r="H145" s="8">
        <v>0.97</v>
      </c>
      <c r="I145" s="4">
        <v>0</v>
      </c>
    </row>
    <row r="146" spans="1:9" x14ac:dyDescent="0.2">
      <c r="A146" s="2">
        <v>8</v>
      </c>
      <c r="B146" s="1" t="s">
        <v>138</v>
      </c>
      <c r="C146" s="4">
        <v>36</v>
      </c>
      <c r="D146" s="8">
        <v>2.14</v>
      </c>
      <c r="E146" s="4">
        <v>31</v>
      </c>
      <c r="F146" s="8">
        <v>2.94</v>
      </c>
      <c r="G146" s="4">
        <v>4</v>
      </c>
      <c r="H146" s="8">
        <v>0.65</v>
      </c>
      <c r="I146" s="4">
        <v>1</v>
      </c>
    </row>
    <row r="147" spans="1:9" x14ac:dyDescent="0.2">
      <c r="A147" s="2">
        <v>8</v>
      </c>
      <c r="B147" s="1" t="s">
        <v>140</v>
      </c>
      <c r="C147" s="4">
        <v>36</v>
      </c>
      <c r="D147" s="8">
        <v>2.14</v>
      </c>
      <c r="E147" s="4">
        <v>29</v>
      </c>
      <c r="F147" s="8">
        <v>2.75</v>
      </c>
      <c r="G147" s="4">
        <v>7</v>
      </c>
      <c r="H147" s="8">
        <v>1.1299999999999999</v>
      </c>
      <c r="I147" s="4">
        <v>0</v>
      </c>
    </row>
    <row r="148" spans="1:9" x14ac:dyDescent="0.2">
      <c r="A148" s="2">
        <v>11</v>
      </c>
      <c r="B148" s="1" t="s">
        <v>122</v>
      </c>
      <c r="C148" s="4">
        <v>33</v>
      </c>
      <c r="D148" s="8">
        <v>1.96</v>
      </c>
      <c r="E148" s="4">
        <v>14</v>
      </c>
      <c r="F148" s="8">
        <v>1.33</v>
      </c>
      <c r="G148" s="4">
        <v>19</v>
      </c>
      <c r="H148" s="8">
        <v>3.07</v>
      </c>
      <c r="I148" s="4">
        <v>0</v>
      </c>
    </row>
    <row r="149" spans="1:9" x14ac:dyDescent="0.2">
      <c r="A149" s="2">
        <v>11</v>
      </c>
      <c r="B149" s="1" t="s">
        <v>126</v>
      </c>
      <c r="C149" s="4">
        <v>33</v>
      </c>
      <c r="D149" s="8">
        <v>1.96</v>
      </c>
      <c r="E149" s="4">
        <v>18</v>
      </c>
      <c r="F149" s="8">
        <v>1.71</v>
      </c>
      <c r="G149" s="4">
        <v>15</v>
      </c>
      <c r="H149" s="8">
        <v>2.4300000000000002</v>
      </c>
      <c r="I149" s="4">
        <v>0</v>
      </c>
    </row>
    <row r="150" spans="1:9" x14ac:dyDescent="0.2">
      <c r="A150" s="2">
        <v>13</v>
      </c>
      <c r="B150" s="1" t="s">
        <v>129</v>
      </c>
      <c r="C150" s="4">
        <v>31</v>
      </c>
      <c r="D150" s="8">
        <v>1.84</v>
      </c>
      <c r="E150" s="4">
        <v>14</v>
      </c>
      <c r="F150" s="8">
        <v>1.33</v>
      </c>
      <c r="G150" s="4">
        <v>17</v>
      </c>
      <c r="H150" s="8">
        <v>2.75</v>
      </c>
      <c r="I150" s="4">
        <v>0</v>
      </c>
    </row>
    <row r="151" spans="1:9" x14ac:dyDescent="0.2">
      <c r="A151" s="2">
        <v>14</v>
      </c>
      <c r="B151" s="1" t="s">
        <v>125</v>
      </c>
      <c r="C151" s="4">
        <v>29</v>
      </c>
      <c r="D151" s="8">
        <v>1.72</v>
      </c>
      <c r="E151" s="4">
        <v>21</v>
      </c>
      <c r="F151" s="8">
        <v>1.99</v>
      </c>
      <c r="G151" s="4">
        <v>8</v>
      </c>
      <c r="H151" s="8">
        <v>1.29</v>
      </c>
      <c r="I151" s="4">
        <v>0</v>
      </c>
    </row>
    <row r="152" spans="1:9" x14ac:dyDescent="0.2">
      <c r="A152" s="2">
        <v>15</v>
      </c>
      <c r="B152" s="1" t="s">
        <v>121</v>
      </c>
      <c r="C152" s="4">
        <v>26</v>
      </c>
      <c r="D152" s="8">
        <v>1.55</v>
      </c>
      <c r="E152" s="4">
        <v>4</v>
      </c>
      <c r="F152" s="8">
        <v>0.38</v>
      </c>
      <c r="G152" s="4">
        <v>22</v>
      </c>
      <c r="H152" s="8">
        <v>3.56</v>
      </c>
      <c r="I152" s="4">
        <v>0</v>
      </c>
    </row>
    <row r="153" spans="1:9" x14ac:dyDescent="0.2">
      <c r="A153" s="2">
        <v>16</v>
      </c>
      <c r="B153" s="1" t="s">
        <v>135</v>
      </c>
      <c r="C153" s="4">
        <v>25</v>
      </c>
      <c r="D153" s="8">
        <v>1.49</v>
      </c>
      <c r="E153" s="4">
        <v>17</v>
      </c>
      <c r="F153" s="8">
        <v>1.61</v>
      </c>
      <c r="G153" s="4">
        <v>8</v>
      </c>
      <c r="H153" s="8">
        <v>1.29</v>
      </c>
      <c r="I153" s="4">
        <v>0</v>
      </c>
    </row>
    <row r="154" spans="1:9" x14ac:dyDescent="0.2">
      <c r="A154" s="2">
        <v>17</v>
      </c>
      <c r="B154" s="1" t="s">
        <v>144</v>
      </c>
      <c r="C154" s="4">
        <v>22</v>
      </c>
      <c r="D154" s="8">
        <v>1.31</v>
      </c>
      <c r="E154" s="4">
        <v>9</v>
      </c>
      <c r="F154" s="8">
        <v>0.85</v>
      </c>
      <c r="G154" s="4">
        <v>13</v>
      </c>
      <c r="H154" s="8">
        <v>2.1</v>
      </c>
      <c r="I154" s="4">
        <v>0</v>
      </c>
    </row>
    <row r="155" spans="1:9" x14ac:dyDescent="0.2">
      <c r="A155" s="2">
        <v>18</v>
      </c>
      <c r="B155" s="1" t="s">
        <v>127</v>
      </c>
      <c r="C155" s="4">
        <v>20</v>
      </c>
      <c r="D155" s="8">
        <v>1.19</v>
      </c>
      <c r="E155" s="4">
        <v>11</v>
      </c>
      <c r="F155" s="8">
        <v>1.04</v>
      </c>
      <c r="G155" s="4">
        <v>9</v>
      </c>
      <c r="H155" s="8">
        <v>1.46</v>
      </c>
      <c r="I155" s="4">
        <v>0</v>
      </c>
    </row>
    <row r="156" spans="1:9" x14ac:dyDescent="0.2">
      <c r="A156" s="2">
        <v>18</v>
      </c>
      <c r="B156" s="1" t="s">
        <v>145</v>
      </c>
      <c r="C156" s="4">
        <v>20</v>
      </c>
      <c r="D156" s="8">
        <v>1.19</v>
      </c>
      <c r="E156" s="4">
        <v>19</v>
      </c>
      <c r="F156" s="8">
        <v>1.8</v>
      </c>
      <c r="G156" s="4">
        <v>1</v>
      </c>
      <c r="H156" s="8">
        <v>0.16</v>
      </c>
      <c r="I156" s="4">
        <v>0</v>
      </c>
    </row>
    <row r="157" spans="1:9" x14ac:dyDescent="0.2">
      <c r="A157" s="2">
        <v>20</v>
      </c>
      <c r="B157" s="1" t="s">
        <v>142</v>
      </c>
      <c r="C157" s="4">
        <v>19</v>
      </c>
      <c r="D157" s="8">
        <v>1.1299999999999999</v>
      </c>
      <c r="E157" s="4">
        <v>12</v>
      </c>
      <c r="F157" s="8">
        <v>1.1399999999999999</v>
      </c>
      <c r="G157" s="4">
        <v>7</v>
      </c>
      <c r="H157" s="8">
        <v>1.1299999999999999</v>
      </c>
      <c r="I157" s="4">
        <v>0</v>
      </c>
    </row>
    <row r="158" spans="1:9" x14ac:dyDescent="0.2">
      <c r="A158" s="2">
        <v>20</v>
      </c>
      <c r="B158" s="1" t="s">
        <v>147</v>
      </c>
      <c r="C158" s="4">
        <v>19</v>
      </c>
      <c r="D158" s="8">
        <v>1.1299999999999999</v>
      </c>
      <c r="E158" s="4">
        <v>7</v>
      </c>
      <c r="F158" s="8">
        <v>0.66</v>
      </c>
      <c r="G158" s="4">
        <v>12</v>
      </c>
      <c r="H158" s="8">
        <v>1.94</v>
      </c>
      <c r="I158" s="4">
        <v>0</v>
      </c>
    </row>
    <row r="159" spans="1:9" x14ac:dyDescent="0.2">
      <c r="A159" s="2">
        <v>20</v>
      </c>
      <c r="B159" s="1" t="s">
        <v>143</v>
      </c>
      <c r="C159" s="4">
        <v>19</v>
      </c>
      <c r="D159" s="8">
        <v>1.1299999999999999</v>
      </c>
      <c r="E159" s="4">
        <v>2</v>
      </c>
      <c r="F159" s="8">
        <v>0.19</v>
      </c>
      <c r="G159" s="4">
        <v>17</v>
      </c>
      <c r="H159" s="8">
        <v>2.75</v>
      </c>
      <c r="I159" s="4">
        <v>0</v>
      </c>
    </row>
    <row r="160" spans="1:9" x14ac:dyDescent="0.2">
      <c r="A160" s="1"/>
      <c r="C160" s="4"/>
      <c r="D160" s="8"/>
      <c r="E160" s="4"/>
      <c r="F160" s="8"/>
      <c r="G160" s="4"/>
      <c r="H160" s="8"/>
      <c r="I160" s="4"/>
    </row>
    <row r="161" spans="1:9" x14ac:dyDescent="0.2">
      <c r="A161" s="1" t="s">
        <v>7</v>
      </c>
      <c r="C161" s="4"/>
      <c r="D161" s="8"/>
      <c r="E161" s="4"/>
      <c r="F161" s="8"/>
      <c r="G161" s="4"/>
      <c r="H161" s="8"/>
      <c r="I161" s="4"/>
    </row>
    <row r="162" spans="1:9" x14ac:dyDescent="0.2">
      <c r="A162" s="2">
        <v>1</v>
      </c>
      <c r="B162" s="1" t="s">
        <v>134</v>
      </c>
      <c r="C162" s="4">
        <v>116</v>
      </c>
      <c r="D162" s="8">
        <v>10.42</v>
      </c>
      <c r="E162" s="4">
        <v>110</v>
      </c>
      <c r="F162" s="8">
        <v>16.59</v>
      </c>
      <c r="G162" s="4">
        <v>6</v>
      </c>
      <c r="H162" s="8">
        <v>1.35</v>
      </c>
      <c r="I162" s="4">
        <v>0</v>
      </c>
    </row>
    <row r="163" spans="1:9" x14ac:dyDescent="0.2">
      <c r="A163" s="2">
        <v>2</v>
      </c>
      <c r="B163" s="1" t="s">
        <v>137</v>
      </c>
      <c r="C163" s="4">
        <v>89</v>
      </c>
      <c r="D163" s="8">
        <v>8</v>
      </c>
      <c r="E163" s="4">
        <v>80</v>
      </c>
      <c r="F163" s="8">
        <v>12.07</v>
      </c>
      <c r="G163" s="4">
        <v>9</v>
      </c>
      <c r="H163" s="8">
        <v>2.02</v>
      </c>
      <c r="I163" s="4">
        <v>0</v>
      </c>
    </row>
    <row r="164" spans="1:9" x14ac:dyDescent="0.2">
      <c r="A164" s="2">
        <v>3</v>
      </c>
      <c r="B164" s="1" t="s">
        <v>136</v>
      </c>
      <c r="C164" s="4">
        <v>51</v>
      </c>
      <c r="D164" s="8">
        <v>4.58</v>
      </c>
      <c r="E164" s="4">
        <v>50</v>
      </c>
      <c r="F164" s="8">
        <v>7.54</v>
      </c>
      <c r="G164" s="4">
        <v>1</v>
      </c>
      <c r="H164" s="8">
        <v>0.22</v>
      </c>
      <c r="I164" s="4">
        <v>0</v>
      </c>
    </row>
    <row r="165" spans="1:9" x14ac:dyDescent="0.2">
      <c r="A165" s="2">
        <v>4</v>
      </c>
      <c r="B165" s="1" t="s">
        <v>130</v>
      </c>
      <c r="C165" s="4">
        <v>45</v>
      </c>
      <c r="D165" s="8">
        <v>4.04</v>
      </c>
      <c r="E165" s="4">
        <v>14</v>
      </c>
      <c r="F165" s="8">
        <v>2.11</v>
      </c>
      <c r="G165" s="4">
        <v>31</v>
      </c>
      <c r="H165" s="8">
        <v>6.95</v>
      </c>
      <c r="I165" s="4">
        <v>0</v>
      </c>
    </row>
    <row r="166" spans="1:9" x14ac:dyDescent="0.2">
      <c r="A166" s="2">
        <v>4</v>
      </c>
      <c r="B166" s="1" t="s">
        <v>133</v>
      </c>
      <c r="C166" s="4">
        <v>45</v>
      </c>
      <c r="D166" s="8">
        <v>4.04</v>
      </c>
      <c r="E166" s="4">
        <v>38</v>
      </c>
      <c r="F166" s="8">
        <v>5.73</v>
      </c>
      <c r="G166" s="4">
        <v>7</v>
      </c>
      <c r="H166" s="8">
        <v>1.57</v>
      </c>
      <c r="I166" s="4">
        <v>0</v>
      </c>
    </row>
    <row r="167" spans="1:9" x14ac:dyDescent="0.2">
      <c r="A167" s="2">
        <v>6</v>
      </c>
      <c r="B167" s="1" t="s">
        <v>138</v>
      </c>
      <c r="C167" s="4">
        <v>38</v>
      </c>
      <c r="D167" s="8">
        <v>3.41</v>
      </c>
      <c r="E167" s="4">
        <v>31</v>
      </c>
      <c r="F167" s="8">
        <v>4.68</v>
      </c>
      <c r="G167" s="4">
        <v>7</v>
      </c>
      <c r="H167" s="8">
        <v>1.57</v>
      </c>
      <c r="I167" s="4">
        <v>0</v>
      </c>
    </row>
    <row r="168" spans="1:9" x14ac:dyDescent="0.2">
      <c r="A168" s="2">
        <v>7</v>
      </c>
      <c r="B168" s="1" t="s">
        <v>132</v>
      </c>
      <c r="C168" s="4">
        <v>35</v>
      </c>
      <c r="D168" s="8">
        <v>3.14</v>
      </c>
      <c r="E168" s="4">
        <v>29</v>
      </c>
      <c r="F168" s="8">
        <v>4.37</v>
      </c>
      <c r="G168" s="4">
        <v>6</v>
      </c>
      <c r="H168" s="8">
        <v>1.35</v>
      </c>
      <c r="I168" s="4">
        <v>0</v>
      </c>
    </row>
    <row r="169" spans="1:9" x14ac:dyDescent="0.2">
      <c r="A169" s="2">
        <v>8</v>
      </c>
      <c r="B169" s="1" t="s">
        <v>139</v>
      </c>
      <c r="C169" s="4">
        <v>28</v>
      </c>
      <c r="D169" s="8">
        <v>2.52</v>
      </c>
      <c r="E169" s="4">
        <v>26</v>
      </c>
      <c r="F169" s="8">
        <v>3.92</v>
      </c>
      <c r="G169" s="4">
        <v>2</v>
      </c>
      <c r="H169" s="8">
        <v>0.45</v>
      </c>
      <c r="I169" s="4">
        <v>0</v>
      </c>
    </row>
    <row r="170" spans="1:9" x14ac:dyDescent="0.2">
      <c r="A170" s="2">
        <v>9</v>
      </c>
      <c r="B170" s="1" t="s">
        <v>140</v>
      </c>
      <c r="C170" s="4">
        <v>26</v>
      </c>
      <c r="D170" s="8">
        <v>2.34</v>
      </c>
      <c r="E170" s="4">
        <v>15</v>
      </c>
      <c r="F170" s="8">
        <v>2.2599999999999998</v>
      </c>
      <c r="G170" s="4">
        <v>11</v>
      </c>
      <c r="H170" s="8">
        <v>2.4700000000000002</v>
      </c>
      <c r="I170" s="4">
        <v>0</v>
      </c>
    </row>
    <row r="171" spans="1:9" x14ac:dyDescent="0.2">
      <c r="A171" s="2">
        <v>10</v>
      </c>
      <c r="B171" s="1" t="s">
        <v>122</v>
      </c>
      <c r="C171" s="4">
        <v>25</v>
      </c>
      <c r="D171" s="8">
        <v>2.25</v>
      </c>
      <c r="E171" s="4">
        <v>10</v>
      </c>
      <c r="F171" s="8">
        <v>1.51</v>
      </c>
      <c r="G171" s="4">
        <v>15</v>
      </c>
      <c r="H171" s="8">
        <v>3.36</v>
      </c>
      <c r="I171" s="4">
        <v>0</v>
      </c>
    </row>
    <row r="172" spans="1:9" x14ac:dyDescent="0.2">
      <c r="A172" s="2">
        <v>11</v>
      </c>
      <c r="B172" s="1" t="s">
        <v>129</v>
      </c>
      <c r="C172" s="4">
        <v>23</v>
      </c>
      <c r="D172" s="8">
        <v>2.0699999999999998</v>
      </c>
      <c r="E172" s="4">
        <v>17</v>
      </c>
      <c r="F172" s="8">
        <v>2.56</v>
      </c>
      <c r="G172" s="4">
        <v>6</v>
      </c>
      <c r="H172" s="8">
        <v>1.35</v>
      </c>
      <c r="I172" s="4">
        <v>0</v>
      </c>
    </row>
    <row r="173" spans="1:9" x14ac:dyDescent="0.2">
      <c r="A173" s="2">
        <v>12</v>
      </c>
      <c r="B173" s="1" t="s">
        <v>144</v>
      </c>
      <c r="C173" s="4">
        <v>19</v>
      </c>
      <c r="D173" s="8">
        <v>1.71</v>
      </c>
      <c r="E173" s="4">
        <v>6</v>
      </c>
      <c r="F173" s="8">
        <v>0.9</v>
      </c>
      <c r="G173" s="4">
        <v>12</v>
      </c>
      <c r="H173" s="8">
        <v>2.69</v>
      </c>
      <c r="I173" s="4">
        <v>0</v>
      </c>
    </row>
    <row r="174" spans="1:9" x14ac:dyDescent="0.2">
      <c r="A174" s="2">
        <v>12</v>
      </c>
      <c r="B174" s="1" t="s">
        <v>131</v>
      </c>
      <c r="C174" s="4">
        <v>19</v>
      </c>
      <c r="D174" s="8">
        <v>1.71</v>
      </c>
      <c r="E174" s="4">
        <v>16</v>
      </c>
      <c r="F174" s="8">
        <v>2.41</v>
      </c>
      <c r="G174" s="4">
        <v>3</v>
      </c>
      <c r="H174" s="8">
        <v>0.67</v>
      </c>
      <c r="I174" s="4">
        <v>0</v>
      </c>
    </row>
    <row r="175" spans="1:9" x14ac:dyDescent="0.2">
      <c r="A175" s="2">
        <v>14</v>
      </c>
      <c r="B175" s="1" t="s">
        <v>121</v>
      </c>
      <c r="C175" s="4">
        <v>17</v>
      </c>
      <c r="D175" s="8">
        <v>1.53</v>
      </c>
      <c r="E175" s="4">
        <v>3</v>
      </c>
      <c r="F175" s="8">
        <v>0.45</v>
      </c>
      <c r="G175" s="4">
        <v>14</v>
      </c>
      <c r="H175" s="8">
        <v>3.14</v>
      </c>
      <c r="I175" s="4">
        <v>0</v>
      </c>
    </row>
    <row r="176" spans="1:9" x14ac:dyDescent="0.2">
      <c r="A176" s="2">
        <v>14</v>
      </c>
      <c r="B176" s="1" t="s">
        <v>153</v>
      </c>
      <c r="C176" s="4">
        <v>17</v>
      </c>
      <c r="D176" s="8">
        <v>1.53</v>
      </c>
      <c r="E176" s="4">
        <v>14</v>
      </c>
      <c r="F176" s="8">
        <v>2.11</v>
      </c>
      <c r="G176" s="4">
        <v>3</v>
      </c>
      <c r="H176" s="8">
        <v>0.67</v>
      </c>
      <c r="I176" s="4">
        <v>0</v>
      </c>
    </row>
    <row r="177" spans="1:9" x14ac:dyDescent="0.2">
      <c r="A177" s="2">
        <v>16</v>
      </c>
      <c r="B177" s="1" t="s">
        <v>135</v>
      </c>
      <c r="C177" s="4">
        <v>16</v>
      </c>
      <c r="D177" s="8">
        <v>1.44</v>
      </c>
      <c r="E177" s="4">
        <v>8</v>
      </c>
      <c r="F177" s="8">
        <v>1.21</v>
      </c>
      <c r="G177" s="4">
        <v>8</v>
      </c>
      <c r="H177" s="8">
        <v>1.79</v>
      </c>
      <c r="I177" s="4">
        <v>0</v>
      </c>
    </row>
    <row r="178" spans="1:9" x14ac:dyDescent="0.2">
      <c r="A178" s="2">
        <v>17</v>
      </c>
      <c r="B178" s="1" t="s">
        <v>123</v>
      </c>
      <c r="C178" s="4">
        <v>15</v>
      </c>
      <c r="D178" s="8">
        <v>1.35</v>
      </c>
      <c r="E178" s="4">
        <v>6</v>
      </c>
      <c r="F178" s="8">
        <v>0.9</v>
      </c>
      <c r="G178" s="4">
        <v>9</v>
      </c>
      <c r="H178" s="8">
        <v>2.02</v>
      </c>
      <c r="I178" s="4">
        <v>0</v>
      </c>
    </row>
    <row r="179" spans="1:9" x14ac:dyDescent="0.2">
      <c r="A179" s="2">
        <v>17</v>
      </c>
      <c r="B179" s="1" t="s">
        <v>147</v>
      </c>
      <c r="C179" s="4">
        <v>15</v>
      </c>
      <c r="D179" s="8">
        <v>1.35</v>
      </c>
      <c r="E179" s="4">
        <v>5</v>
      </c>
      <c r="F179" s="8">
        <v>0.75</v>
      </c>
      <c r="G179" s="4">
        <v>10</v>
      </c>
      <c r="H179" s="8">
        <v>2.2400000000000002</v>
      </c>
      <c r="I179" s="4">
        <v>0</v>
      </c>
    </row>
    <row r="180" spans="1:9" x14ac:dyDescent="0.2">
      <c r="A180" s="2">
        <v>19</v>
      </c>
      <c r="B180" s="1" t="s">
        <v>124</v>
      </c>
      <c r="C180" s="4">
        <v>14</v>
      </c>
      <c r="D180" s="8">
        <v>1.26</v>
      </c>
      <c r="E180" s="4">
        <v>8</v>
      </c>
      <c r="F180" s="8">
        <v>1.21</v>
      </c>
      <c r="G180" s="4">
        <v>6</v>
      </c>
      <c r="H180" s="8">
        <v>1.35</v>
      </c>
      <c r="I180" s="4">
        <v>0</v>
      </c>
    </row>
    <row r="181" spans="1:9" x14ac:dyDescent="0.2">
      <c r="A181" s="2">
        <v>19</v>
      </c>
      <c r="B181" s="1" t="s">
        <v>125</v>
      </c>
      <c r="C181" s="4">
        <v>14</v>
      </c>
      <c r="D181" s="8">
        <v>1.26</v>
      </c>
      <c r="E181" s="4">
        <v>9</v>
      </c>
      <c r="F181" s="8">
        <v>1.36</v>
      </c>
      <c r="G181" s="4">
        <v>5</v>
      </c>
      <c r="H181" s="8">
        <v>1.1200000000000001</v>
      </c>
      <c r="I181" s="4">
        <v>0</v>
      </c>
    </row>
    <row r="182" spans="1:9" x14ac:dyDescent="0.2">
      <c r="A182" s="2">
        <v>19</v>
      </c>
      <c r="B182" s="1" t="s">
        <v>126</v>
      </c>
      <c r="C182" s="4">
        <v>14</v>
      </c>
      <c r="D182" s="8">
        <v>1.26</v>
      </c>
      <c r="E182" s="4">
        <v>7</v>
      </c>
      <c r="F182" s="8">
        <v>1.06</v>
      </c>
      <c r="G182" s="4">
        <v>7</v>
      </c>
      <c r="H182" s="8">
        <v>1.57</v>
      </c>
      <c r="I182" s="4">
        <v>0</v>
      </c>
    </row>
    <row r="183" spans="1:9" x14ac:dyDescent="0.2">
      <c r="A183" s="1"/>
      <c r="C183" s="4"/>
      <c r="D183" s="8"/>
      <c r="E183" s="4"/>
      <c r="F183" s="8"/>
      <c r="G183" s="4"/>
      <c r="H183" s="8"/>
      <c r="I183" s="4"/>
    </row>
    <row r="184" spans="1:9" x14ac:dyDescent="0.2">
      <c r="A184" s="1" t="s">
        <v>8</v>
      </c>
      <c r="C184" s="4"/>
      <c r="D184" s="8"/>
      <c r="E184" s="4"/>
      <c r="F184" s="8"/>
      <c r="G184" s="4"/>
      <c r="H184" s="8"/>
      <c r="I184" s="4"/>
    </row>
    <row r="185" spans="1:9" x14ac:dyDescent="0.2">
      <c r="A185" s="2">
        <v>1</v>
      </c>
      <c r="B185" s="1" t="s">
        <v>137</v>
      </c>
      <c r="C185" s="4">
        <v>108</v>
      </c>
      <c r="D185" s="8">
        <v>6.93</v>
      </c>
      <c r="E185" s="4">
        <v>98</v>
      </c>
      <c r="F185" s="8">
        <v>9.51</v>
      </c>
      <c r="G185" s="4">
        <v>10</v>
      </c>
      <c r="H185" s="8">
        <v>1.95</v>
      </c>
      <c r="I185" s="4">
        <v>0</v>
      </c>
    </row>
    <row r="186" spans="1:9" x14ac:dyDescent="0.2">
      <c r="A186" s="2">
        <v>2</v>
      </c>
      <c r="B186" s="1" t="s">
        <v>134</v>
      </c>
      <c r="C186" s="4">
        <v>96</v>
      </c>
      <c r="D186" s="8">
        <v>6.16</v>
      </c>
      <c r="E186" s="4">
        <v>94</v>
      </c>
      <c r="F186" s="8">
        <v>9.1199999999999992</v>
      </c>
      <c r="G186" s="4">
        <v>2</v>
      </c>
      <c r="H186" s="8">
        <v>0.39</v>
      </c>
      <c r="I186" s="4">
        <v>0</v>
      </c>
    </row>
    <row r="187" spans="1:9" x14ac:dyDescent="0.2">
      <c r="A187" s="2">
        <v>3</v>
      </c>
      <c r="B187" s="1" t="s">
        <v>136</v>
      </c>
      <c r="C187" s="4">
        <v>87</v>
      </c>
      <c r="D187" s="8">
        <v>5.58</v>
      </c>
      <c r="E187" s="4">
        <v>85</v>
      </c>
      <c r="F187" s="8">
        <v>8.24</v>
      </c>
      <c r="G187" s="4">
        <v>2</v>
      </c>
      <c r="H187" s="8">
        <v>0.39</v>
      </c>
      <c r="I187" s="4">
        <v>0</v>
      </c>
    </row>
    <row r="188" spans="1:9" x14ac:dyDescent="0.2">
      <c r="A188" s="2">
        <v>4</v>
      </c>
      <c r="B188" s="1" t="s">
        <v>130</v>
      </c>
      <c r="C188" s="4">
        <v>59</v>
      </c>
      <c r="D188" s="8">
        <v>3.78</v>
      </c>
      <c r="E188" s="4">
        <v>36</v>
      </c>
      <c r="F188" s="8">
        <v>3.49</v>
      </c>
      <c r="G188" s="4">
        <v>23</v>
      </c>
      <c r="H188" s="8">
        <v>4.47</v>
      </c>
      <c r="I188" s="4">
        <v>0</v>
      </c>
    </row>
    <row r="189" spans="1:9" x14ac:dyDescent="0.2">
      <c r="A189" s="2">
        <v>5</v>
      </c>
      <c r="B189" s="1" t="s">
        <v>133</v>
      </c>
      <c r="C189" s="4">
        <v>50</v>
      </c>
      <c r="D189" s="8">
        <v>3.21</v>
      </c>
      <c r="E189" s="4">
        <v>47</v>
      </c>
      <c r="F189" s="8">
        <v>4.5599999999999996</v>
      </c>
      <c r="G189" s="4">
        <v>3</v>
      </c>
      <c r="H189" s="8">
        <v>0.57999999999999996</v>
      </c>
      <c r="I189" s="4">
        <v>0</v>
      </c>
    </row>
    <row r="190" spans="1:9" x14ac:dyDescent="0.2">
      <c r="A190" s="2">
        <v>6</v>
      </c>
      <c r="B190" s="1" t="s">
        <v>138</v>
      </c>
      <c r="C190" s="4">
        <v>42</v>
      </c>
      <c r="D190" s="8">
        <v>2.69</v>
      </c>
      <c r="E190" s="4">
        <v>41</v>
      </c>
      <c r="F190" s="8">
        <v>3.98</v>
      </c>
      <c r="G190" s="4">
        <v>1</v>
      </c>
      <c r="H190" s="8">
        <v>0.19</v>
      </c>
      <c r="I190" s="4">
        <v>0</v>
      </c>
    </row>
    <row r="191" spans="1:9" x14ac:dyDescent="0.2">
      <c r="A191" s="2">
        <v>7</v>
      </c>
      <c r="B191" s="1" t="s">
        <v>122</v>
      </c>
      <c r="C191" s="4">
        <v>41</v>
      </c>
      <c r="D191" s="8">
        <v>2.63</v>
      </c>
      <c r="E191" s="4">
        <v>30</v>
      </c>
      <c r="F191" s="8">
        <v>2.91</v>
      </c>
      <c r="G191" s="4">
        <v>11</v>
      </c>
      <c r="H191" s="8">
        <v>2.14</v>
      </c>
      <c r="I191" s="4">
        <v>0</v>
      </c>
    </row>
    <row r="192" spans="1:9" x14ac:dyDescent="0.2">
      <c r="A192" s="2">
        <v>7</v>
      </c>
      <c r="B192" s="1" t="s">
        <v>132</v>
      </c>
      <c r="C192" s="4">
        <v>41</v>
      </c>
      <c r="D192" s="8">
        <v>2.63</v>
      </c>
      <c r="E192" s="4">
        <v>38</v>
      </c>
      <c r="F192" s="8">
        <v>3.69</v>
      </c>
      <c r="G192" s="4">
        <v>3</v>
      </c>
      <c r="H192" s="8">
        <v>0.57999999999999996</v>
      </c>
      <c r="I192" s="4">
        <v>0</v>
      </c>
    </row>
    <row r="193" spans="1:9" x14ac:dyDescent="0.2">
      <c r="A193" s="2">
        <v>9</v>
      </c>
      <c r="B193" s="1" t="s">
        <v>129</v>
      </c>
      <c r="C193" s="4">
        <v>38</v>
      </c>
      <c r="D193" s="8">
        <v>2.44</v>
      </c>
      <c r="E193" s="4">
        <v>19</v>
      </c>
      <c r="F193" s="8">
        <v>1.84</v>
      </c>
      <c r="G193" s="4">
        <v>19</v>
      </c>
      <c r="H193" s="8">
        <v>3.7</v>
      </c>
      <c r="I193" s="4">
        <v>0</v>
      </c>
    </row>
    <row r="194" spans="1:9" x14ac:dyDescent="0.2">
      <c r="A194" s="2">
        <v>10</v>
      </c>
      <c r="B194" s="1" t="s">
        <v>139</v>
      </c>
      <c r="C194" s="4">
        <v>30</v>
      </c>
      <c r="D194" s="8">
        <v>1.92</v>
      </c>
      <c r="E194" s="4">
        <v>29</v>
      </c>
      <c r="F194" s="8">
        <v>2.81</v>
      </c>
      <c r="G194" s="4">
        <v>1</v>
      </c>
      <c r="H194" s="8">
        <v>0.19</v>
      </c>
      <c r="I194" s="4">
        <v>0</v>
      </c>
    </row>
    <row r="195" spans="1:9" x14ac:dyDescent="0.2">
      <c r="A195" s="2">
        <v>11</v>
      </c>
      <c r="B195" s="1" t="s">
        <v>125</v>
      </c>
      <c r="C195" s="4">
        <v>29</v>
      </c>
      <c r="D195" s="8">
        <v>1.86</v>
      </c>
      <c r="E195" s="4">
        <v>21</v>
      </c>
      <c r="F195" s="8">
        <v>2.04</v>
      </c>
      <c r="G195" s="4">
        <v>8</v>
      </c>
      <c r="H195" s="8">
        <v>1.56</v>
      </c>
      <c r="I195" s="4">
        <v>0</v>
      </c>
    </row>
    <row r="196" spans="1:9" x14ac:dyDescent="0.2">
      <c r="A196" s="2">
        <v>11</v>
      </c>
      <c r="B196" s="1" t="s">
        <v>140</v>
      </c>
      <c r="C196" s="4">
        <v>29</v>
      </c>
      <c r="D196" s="8">
        <v>1.86</v>
      </c>
      <c r="E196" s="4">
        <v>23</v>
      </c>
      <c r="F196" s="8">
        <v>2.23</v>
      </c>
      <c r="G196" s="4">
        <v>6</v>
      </c>
      <c r="H196" s="8">
        <v>1.17</v>
      </c>
      <c r="I196" s="4">
        <v>0</v>
      </c>
    </row>
    <row r="197" spans="1:9" x14ac:dyDescent="0.2">
      <c r="A197" s="2">
        <v>13</v>
      </c>
      <c r="B197" s="1" t="s">
        <v>123</v>
      </c>
      <c r="C197" s="4">
        <v>26</v>
      </c>
      <c r="D197" s="8">
        <v>1.67</v>
      </c>
      <c r="E197" s="4">
        <v>18</v>
      </c>
      <c r="F197" s="8">
        <v>1.75</v>
      </c>
      <c r="G197" s="4">
        <v>8</v>
      </c>
      <c r="H197" s="8">
        <v>1.56</v>
      </c>
      <c r="I197" s="4">
        <v>0</v>
      </c>
    </row>
    <row r="198" spans="1:9" x14ac:dyDescent="0.2">
      <c r="A198" s="2">
        <v>13</v>
      </c>
      <c r="B198" s="1" t="s">
        <v>152</v>
      </c>
      <c r="C198" s="4">
        <v>26</v>
      </c>
      <c r="D198" s="8">
        <v>1.67</v>
      </c>
      <c r="E198" s="4">
        <v>21</v>
      </c>
      <c r="F198" s="8">
        <v>2.04</v>
      </c>
      <c r="G198" s="4">
        <v>5</v>
      </c>
      <c r="H198" s="8">
        <v>0.97</v>
      </c>
      <c r="I198" s="4">
        <v>0</v>
      </c>
    </row>
    <row r="199" spans="1:9" x14ac:dyDescent="0.2">
      <c r="A199" s="2">
        <v>15</v>
      </c>
      <c r="B199" s="1" t="s">
        <v>131</v>
      </c>
      <c r="C199" s="4">
        <v>25</v>
      </c>
      <c r="D199" s="8">
        <v>1.6</v>
      </c>
      <c r="E199" s="4">
        <v>24</v>
      </c>
      <c r="F199" s="8">
        <v>2.33</v>
      </c>
      <c r="G199" s="4">
        <v>1</v>
      </c>
      <c r="H199" s="8">
        <v>0.19</v>
      </c>
      <c r="I199" s="4">
        <v>0</v>
      </c>
    </row>
    <row r="200" spans="1:9" x14ac:dyDescent="0.2">
      <c r="A200" s="2">
        <v>16</v>
      </c>
      <c r="B200" s="1" t="s">
        <v>154</v>
      </c>
      <c r="C200" s="4">
        <v>24</v>
      </c>
      <c r="D200" s="8">
        <v>1.54</v>
      </c>
      <c r="E200" s="4">
        <v>16</v>
      </c>
      <c r="F200" s="8">
        <v>1.55</v>
      </c>
      <c r="G200" s="4">
        <v>8</v>
      </c>
      <c r="H200" s="8">
        <v>1.56</v>
      </c>
      <c r="I200" s="4">
        <v>0</v>
      </c>
    </row>
    <row r="201" spans="1:9" x14ac:dyDescent="0.2">
      <c r="A201" s="2">
        <v>16</v>
      </c>
      <c r="B201" s="1" t="s">
        <v>128</v>
      </c>
      <c r="C201" s="4">
        <v>24</v>
      </c>
      <c r="D201" s="8">
        <v>1.54</v>
      </c>
      <c r="E201" s="4">
        <v>3</v>
      </c>
      <c r="F201" s="8">
        <v>0.28999999999999998</v>
      </c>
      <c r="G201" s="4">
        <v>21</v>
      </c>
      <c r="H201" s="8">
        <v>4.09</v>
      </c>
      <c r="I201" s="4">
        <v>0</v>
      </c>
    </row>
    <row r="202" spans="1:9" x14ac:dyDescent="0.2">
      <c r="A202" s="2">
        <v>16</v>
      </c>
      <c r="B202" s="1" t="s">
        <v>153</v>
      </c>
      <c r="C202" s="4">
        <v>24</v>
      </c>
      <c r="D202" s="8">
        <v>1.54</v>
      </c>
      <c r="E202" s="4">
        <v>21</v>
      </c>
      <c r="F202" s="8">
        <v>2.04</v>
      </c>
      <c r="G202" s="4">
        <v>3</v>
      </c>
      <c r="H202" s="8">
        <v>0.57999999999999996</v>
      </c>
      <c r="I202" s="4">
        <v>0</v>
      </c>
    </row>
    <row r="203" spans="1:9" x14ac:dyDescent="0.2">
      <c r="A203" s="2">
        <v>19</v>
      </c>
      <c r="B203" s="1" t="s">
        <v>126</v>
      </c>
      <c r="C203" s="4">
        <v>22</v>
      </c>
      <c r="D203" s="8">
        <v>1.41</v>
      </c>
      <c r="E203" s="4">
        <v>13</v>
      </c>
      <c r="F203" s="8">
        <v>1.26</v>
      </c>
      <c r="G203" s="4">
        <v>9</v>
      </c>
      <c r="H203" s="8">
        <v>1.75</v>
      </c>
      <c r="I203" s="4">
        <v>0</v>
      </c>
    </row>
    <row r="204" spans="1:9" x14ac:dyDescent="0.2">
      <c r="A204" s="2">
        <v>20</v>
      </c>
      <c r="B204" s="1" t="s">
        <v>142</v>
      </c>
      <c r="C204" s="4">
        <v>21</v>
      </c>
      <c r="D204" s="8">
        <v>1.35</v>
      </c>
      <c r="E204" s="4">
        <v>13</v>
      </c>
      <c r="F204" s="8">
        <v>1.26</v>
      </c>
      <c r="G204" s="4">
        <v>8</v>
      </c>
      <c r="H204" s="8">
        <v>1.56</v>
      </c>
      <c r="I204" s="4">
        <v>0</v>
      </c>
    </row>
    <row r="205" spans="1:9" x14ac:dyDescent="0.2">
      <c r="A205" s="1"/>
      <c r="C205" s="4"/>
      <c r="D205" s="8"/>
      <c r="E205" s="4"/>
      <c r="F205" s="8"/>
      <c r="G205" s="4"/>
      <c r="H205" s="8"/>
      <c r="I205" s="4"/>
    </row>
    <row r="206" spans="1:9" x14ac:dyDescent="0.2">
      <c r="A206" s="1" t="s">
        <v>9</v>
      </c>
      <c r="C206" s="4"/>
      <c r="D206" s="8"/>
      <c r="E206" s="4"/>
      <c r="F206" s="8"/>
      <c r="G206" s="4"/>
      <c r="H206" s="8"/>
      <c r="I206" s="4"/>
    </row>
    <row r="207" spans="1:9" x14ac:dyDescent="0.2">
      <c r="A207" s="2">
        <v>1</v>
      </c>
      <c r="B207" s="1" t="s">
        <v>136</v>
      </c>
      <c r="C207" s="4">
        <v>51</v>
      </c>
      <c r="D207" s="8">
        <v>7.6</v>
      </c>
      <c r="E207" s="4">
        <v>51</v>
      </c>
      <c r="F207" s="8">
        <v>11.11</v>
      </c>
      <c r="G207" s="4">
        <v>0</v>
      </c>
      <c r="H207" s="8">
        <v>0</v>
      </c>
      <c r="I207" s="4">
        <v>0</v>
      </c>
    </row>
    <row r="208" spans="1:9" x14ac:dyDescent="0.2">
      <c r="A208" s="2">
        <v>2</v>
      </c>
      <c r="B208" s="1" t="s">
        <v>137</v>
      </c>
      <c r="C208" s="4">
        <v>42</v>
      </c>
      <c r="D208" s="8">
        <v>6.26</v>
      </c>
      <c r="E208" s="4">
        <v>41</v>
      </c>
      <c r="F208" s="8">
        <v>8.93</v>
      </c>
      <c r="G208" s="4">
        <v>1</v>
      </c>
      <c r="H208" s="8">
        <v>0.48</v>
      </c>
      <c r="I208" s="4">
        <v>0</v>
      </c>
    </row>
    <row r="209" spans="1:9" x14ac:dyDescent="0.2">
      <c r="A209" s="2">
        <v>3</v>
      </c>
      <c r="B209" s="1" t="s">
        <v>140</v>
      </c>
      <c r="C209" s="4">
        <v>35</v>
      </c>
      <c r="D209" s="8">
        <v>5.22</v>
      </c>
      <c r="E209" s="4">
        <v>33</v>
      </c>
      <c r="F209" s="8">
        <v>7.19</v>
      </c>
      <c r="G209" s="4">
        <v>2</v>
      </c>
      <c r="H209" s="8">
        <v>0.96</v>
      </c>
      <c r="I209" s="4">
        <v>0</v>
      </c>
    </row>
    <row r="210" spans="1:9" x14ac:dyDescent="0.2">
      <c r="A210" s="2">
        <v>4</v>
      </c>
      <c r="B210" s="1" t="s">
        <v>128</v>
      </c>
      <c r="C210" s="4">
        <v>23</v>
      </c>
      <c r="D210" s="8">
        <v>3.43</v>
      </c>
      <c r="E210" s="4">
        <v>12</v>
      </c>
      <c r="F210" s="8">
        <v>2.61</v>
      </c>
      <c r="G210" s="4">
        <v>11</v>
      </c>
      <c r="H210" s="8">
        <v>5.26</v>
      </c>
      <c r="I210" s="4">
        <v>0</v>
      </c>
    </row>
    <row r="211" spans="1:9" x14ac:dyDescent="0.2">
      <c r="A211" s="2">
        <v>5</v>
      </c>
      <c r="B211" s="1" t="s">
        <v>122</v>
      </c>
      <c r="C211" s="4">
        <v>22</v>
      </c>
      <c r="D211" s="8">
        <v>3.28</v>
      </c>
      <c r="E211" s="4">
        <v>19</v>
      </c>
      <c r="F211" s="8">
        <v>4.1399999999999997</v>
      </c>
      <c r="G211" s="4">
        <v>3</v>
      </c>
      <c r="H211" s="8">
        <v>1.44</v>
      </c>
      <c r="I211" s="4">
        <v>0</v>
      </c>
    </row>
    <row r="212" spans="1:9" x14ac:dyDescent="0.2">
      <c r="A212" s="2">
        <v>6</v>
      </c>
      <c r="B212" s="1" t="s">
        <v>121</v>
      </c>
      <c r="C212" s="4">
        <v>18</v>
      </c>
      <c r="D212" s="8">
        <v>2.68</v>
      </c>
      <c r="E212" s="4">
        <v>1</v>
      </c>
      <c r="F212" s="8">
        <v>0.22</v>
      </c>
      <c r="G212" s="4">
        <v>17</v>
      </c>
      <c r="H212" s="8">
        <v>8.1300000000000008</v>
      </c>
      <c r="I212" s="4">
        <v>0</v>
      </c>
    </row>
    <row r="213" spans="1:9" x14ac:dyDescent="0.2">
      <c r="A213" s="2">
        <v>6</v>
      </c>
      <c r="B213" s="1" t="s">
        <v>126</v>
      </c>
      <c r="C213" s="4">
        <v>18</v>
      </c>
      <c r="D213" s="8">
        <v>2.68</v>
      </c>
      <c r="E213" s="4">
        <v>14</v>
      </c>
      <c r="F213" s="8">
        <v>3.05</v>
      </c>
      <c r="G213" s="4">
        <v>4</v>
      </c>
      <c r="H213" s="8">
        <v>1.91</v>
      </c>
      <c r="I213" s="4">
        <v>0</v>
      </c>
    </row>
    <row r="214" spans="1:9" x14ac:dyDescent="0.2">
      <c r="A214" s="2">
        <v>8</v>
      </c>
      <c r="B214" s="1" t="s">
        <v>130</v>
      </c>
      <c r="C214" s="4">
        <v>15</v>
      </c>
      <c r="D214" s="8">
        <v>2.2400000000000002</v>
      </c>
      <c r="E214" s="4">
        <v>8</v>
      </c>
      <c r="F214" s="8">
        <v>1.74</v>
      </c>
      <c r="G214" s="4">
        <v>7</v>
      </c>
      <c r="H214" s="8">
        <v>3.35</v>
      </c>
      <c r="I214" s="4">
        <v>0</v>
      </c>
    </row>
    <row r="215" spans="1:9" x14ac:dyDescent="0.2">
      <c r="A215" s="2">
        <v>9</v>
      </c>
      <c r="B215" s="1" t="s">
        <v>142</v>
      </c>
      <c r="C215" s="4">
        <v>14</v>
      </c>
      <c r="D215" s="8">
        <v>2.09</v>
      </c>
      <c r="E215" s="4">
        <v>4</v>
      </c>
      <c r="F215" s="8">
        <v>0.87</v>
      </c>
      <c r="G215" s="4">
        <v>10</v>
      </c>
      <c r="H215" s="8">
        <v>4.78</v>
      </c>
      <c r="I215" s="4">
        <v>0</v>
      </c>
    </row>
    <row r="216" spans="1:9" x14ac:dyDescent="0.2">
      <c r="A216" s="2">
        <v>9</v>
      </c>
      <c r="B216" s="1" t="s">
        <v>138</v>
      </c>
      <c r="C216" s="4">
        <v>14</v>
      </c>
      <c r="D216" s="8">
        <v>2.09</v>
      </c>
      <c r="E216" s="4">
        <v>11</v>
      </c>
      <c r="F216" s="8">
        <v>2.4</v>
      </c>
      <c r="G216" s="4">
        <v>3</v>
      </c>
      <c r="H216" s="8">
        <v>1.44</v>
      </c>
      <c r="I216" s="4">
        <v>0</v>
      </c>
    </row>
    <row r="217" spans="1:9" x14ac:dyDescent="0.2">
      <c r="A217" s="2">
        <v>9</v>
      </c>
      <c r="B217" s="1" t="s">
        <v>139</v>
      </c>
      <c r="C217" s="4">
        <v>14</v>
      </c>
      <c r="D217" s="8">
        <v>2.09</v>
      </c>
      <c r="E217" s="4">
        <v>14</v>
      </c>
      <c r="F217" s="8">
        <v>3.05</v>
      </c>
      <c r="G217" s="4">
        <v>0</v>
      </c>
      <c r="H217" s="8">
        <v>0</v>
      </c>
      <c r="I217" s="4">
        <v>0</v>
      </c>
    </row>
    <row r="218" spans="1:9" x14ac:dyDescent="0.2">
      <c r="A218" s="2">
        <v>12</v>
      </c>
      <c r="B218" s="1" t="s">
        <v>123</v>
      </c>
      <c r="C218" s="4">
        <v>13</v>
      </c>
      <c r="D218" s="8">
        <v>1.94</v>
      </c>
      <c r="E218" s="4">
        <v>10</v>
      </c>
      <c r="F218" s="8">
        <v>2.1800000000000002</v>
      </c>
      <c r="G218" s="4">
        <v>3</v>
      </c>
      <c r="H218" s="8">
        <v>1.44</v>
      </c>
      <c r="I218" s="4">
        <v>0</v>
      </c>
    </row>
    <row r="219" spans="1:9" x14ac:dyDescent="0.2">
      <c r="A219" s="2">
        <v>12</v>
      </c>
      <c r="B219" s="1" t="s">
        <v>156</v>
      </c>
      <c r="C219" s="4">
        <v>13</v>
      </c>
      <c r="D219" s="8">
        <v>1.94</v>
      </c>
      <c r="E219" s="4">
        <v>11</v>
      </c>
      <c r="F219" s="8">
        <v>2.4</v>
      </c>
      <c r="G219" s="4">
        <v>2</v>
      </c>
      <c r="H219" s="8">
        <v>0.96</v>
      </c>
      <c r="I219" s="4">
        <v>0</v>
      </c>
    </row>
    <row r="220" spans="1:9" x14ac:dyDescent="0.2">
      <c r="A220" s="2">
        <v>12</v>
      </c>
      <c r="B220" s="1" t="s">
        <v>124</v>
      </c>
      <c r="C220" s="4">
        <v>13</v>
      </c>
      <c r="D220" s="8">
        <v>1.94</v>
      </c>
      <c r="E220" s="4">
        <v>11</v>
      </c>
      <c r="F220" s="8">
        <v>2.4</v>
      </c>
      <c r="G220" s="4">
        <v>2</v>
      </c>
      <c r="H220" s="8">
        <v>0.96</v>
      </c>
      <c r="I220" s="4">
        <v>0</v>
      </c>
    </row>
    <row r="221" spans="1:9" x14ac:dyDescent="0.2">
      <c r="A221" s="2">
        <v>12</v>
      </c>
      <c r="B221" s="1" t="s">
        <v>129</v>
      </c>
      <c r="C221" s="4">
        <v>13</v>
      </c>
      <c r="D221" s="8">
        <v>1.94</v>
      </c>
      <c r="E221" s="4">
        <v>9</v>
      </c>
      <c r="F221" s="8">
        <v>1.96</v>
      </c>
      <c r="G221" s="4">
        <v>4</v>
      </c>
      <c r="H221" s="8">
        <v>1.91</v>
      </c>
      <c r="I221" s="4">
        <v>0</v>
      </c>
    </row>
    <row r="222" spans="1:9" x14ac:dyDescent="0.2">
      <c r="A222" s="2">
        <v>12</v>
      </c>
      <c r="B222" s="1" t="s">
        <v>133</v>
      </c>
      <c r="C222" s="4">
        <v>13</v>
      </c>
      <c r="D222" s="8">
        <v>1.94</v>
      </c>
      <c r="E222" s="4">
        <v>13</v>
      </c>
      <c r="F222" s="8">
        <v>2.83</v>
      </c>
      <c r="G222" s="4">
        <v>0</v>
      </c>
      <c r="H222" s="8">
        <v>0</v>
      </c>
      <c r="I222" s="4">
        <v>0</v>
      </c>
    </row>
    <row r="223" spans="1:9" x14ac:dyDescent="0.2">
      <c r="A223" s="2">
        <v>17</v>
      </c>
      <c r="B223" s="1" t="s">
        <v>157</v>
      </c>
      <c r="C223" s="4">
        <v>12</v>
      </c>
      <c r="D223" s="8">
        <v>1.79</v>
      </c>
      <c r="E223" s="4">
        <v>6</v>
      </c>
      <c r="F223" s="8">
        <v>1.31</v>
      </c>
      <c r="G223" s="4">
        <v>6</v>
      </c>
      <c r="H223" s="8">
        <v>2.87</v>
      </c>
      <c r="I223" s="4">
        <v>0</v>
      </c>
    </row>
    <row r="224" spans="1:9" x14ac:dyDescent="0.2">
      <c r="A224" s="2">
        <v>17</v>
      </c>
      <c r="B224" s="1" t="s">
        <v>131</v>
      </c>
      <c r="C224" s="4">
        <v>12</v>
      </c>
      <c r="D224" s="8">
        <v>1.79</v>
      </c>
      <c r="E224" s="4">
        <v>9</v>
      </c>
      <c r="F224" s="8">
        <v>1.96</v>
      </c>
      <c r="G224" s="4">
        <v>3</v>
      </c>
      <c r="H224" s="8">
        <v>1.44</v>
      </c>
      <c r="I224" s="4">
        <v>0</v>
      </c>
    </row>
    <row r="225" spans="1:9" x14ac:dyDescent="0.2">
      <c r="A225" s="2">
        <v>17</v>
      </c>
      <c r="B225" s="1" t="s">
        <v>132</v>
      </c>
      <c r="C225" s="4">
        <v>12</v>
      </c>
      <c r="D225" s="8">
        <v>1.79</v>
      </c>
      <c r="E225" s="4">
        <v>12</v>
      </c>
      <c r="F225" s="8">
        <v>2.61</v>
      </c>
      <c r="G225" s="4">
        <v>0</v>
      </c>
      <c r="H225" s="8">
        <v>0</v>
      </c>
      <c r="I225" s="4">
        <v>0</v>
      </c>
    </row>
    <row r="226" spans="1:9" x14ac:dyDescent="0.2">
      <c r="A226" s="2">
        <v>20</v>
      </c>
      <c r="B226" s="1" t="s">
        <v>155</v>
      </c>
      <c r="C226" s="4">
        <v>10</v>
      </c>
      <c r="D226" s="8">
        <v>1.49</v>
      </c>
      <c r="E226" s="4">
        <v>4</v>
      </c>
      <c r="F226" s="8">
        <v>0.87</v>
      </c>
      <c r="G226" s="4">
        <v>6</v>
      </c>
      <c r="H226" s="8">
        <v>2.87</v>
      </c>
      <c r="I226" s="4">
        <v>0</v>
      </c>
    </row>
    <row r="227" spans="1:9" x14ac:dyDescent="0.2">
      <c r="A227" s="2">
        <v>20</v>
      </c>
      <c r="B227" s="1" t="s">
        <v>149</v>
      </c>
      <c r="C227" s="4">
        <v>10</v>
      </c>
      <c r="D227" s="8">
        <v>1.49</v>
      </c>
      <c r="E227" s="4">
        <v>7</v>
      </c>
      <c r="F227" s="8">
        <v>1.53</v>
      </c>
      <c r="G227" s="4">
        <v>3</v>
      </c>
      <c r="H227" s="8">
        <v>1.44</v>
      </c>
      <c r="I227" s="4">
        <v>0</v>
      </c>
    </row>
    <row r="228" spans="1:9" x14ac:dyDescent="0.2">
      <c r="A228" s="2">
        <v>20</v>
      </c>
      <c r="B228" s="1" t="s">
        <v>125</v>
      </c>
      <c r="C228" s="4">
        <v>10</v>
      </c>
      <c r="D228" s="8">
        <v>1.49</v>
      </c>
      <c r="E228" s="4">
        <v>7</v>
      </c>
      <c r="F228" s="8">
        <v>1.53</v>
      </c>
      <c r="G228" s="4">
        <v>3</v>
      </c>
      <c r="H228" s="8">
        <v>1.44</v>
      </c>
      <c r="I228" s="4">
        <v>0</v>
      </c>
    </row>
    <row r="229" spans="1:9" x14ac:dyDescent="0.2">
      <c r="A229" s="1"/>
      <c r="C229" s="4"/>
      <c r="D229" s="8"/>
      <c r="E229" s="4"/>
      <c r="F229" s="8"/>
      <c r="G229" s="4"/>
      <c r="H229" s="8"/>
      <c r="I229" s="4"/>
    </row>
    <row r="230" spans="1:9" x14ac:dyDescent="0.2">
      <c r="A230" s="1" t="s">
        <v>10</v>
      </c>
      <c r="C230" s="4"/>
      <c r="D230" s="8"/>
      <c r="E230" s="4"/>
      <c r="F230" s="8"/>
      <c r="G230" s="4"/>
      <c r="H230" s="8"/>
      <c r="I230" s="4"/>
    </row>
    <row r="231" spans="1:9" x14ac:dyDescent="0.2">
      <c r="A231" s="2">
        <v>1</v>
      </c>
      <c r="B231" s="1" t="s">
        <v>137</v>
      </c>
      <c r="C231" s="4">
        <v>39</v>
      </c>
      <c r="D231" s="8">
        <v>6.59</v>
      </c>
      <c r="E231" s="4">
        <v>39</v>
      </c>
      <c r="F231" s="8">
        <v>8.92</v>
      </c>
      <c r="G231" s="4">
        <v>0</v>
      </c>
      <c r="H231" s="8">
        <v>0</v>
      </c>
      <c r="I231" s="4">
        <v>0</v>
      </c>
    </row>
    <row r="232" spans="1:9" x14ac:dyDescent="0.2">
      <c r="A232" s="2">
        <v>2</v>
      </c>
      <c r="B232" s="1" t="s">
        <v>134</v>
      </c>
      <c r="C232" s="4">
        <v>31</v>
      </c>
      <c r="D232" s="8">
        <v>5.24</v>
      </c>
      <c r="E232" s="4">
        <v>31</v>
      </c>
      <c r="F232" s="8">
        <v>7.09</v>
      </c>
      <c r="G232" s="4">
        <v>0</v>
      </c>
      <c r="H232" s="8">
        <v>0</v>
      </c>
      <c r="I232" s="4">
        <v>0</v>
      </c>
    </row>
    <row r="233" spans="1:9" x14ac:dyDescent="0.2">
      <c r="A233" s="2">
        <v>3</v>
      </c>
      <c r="B233" s="1" t="s">
        <v>122</v>
      </c>
      <c r="C233" s="4">
        <v>27</v>
      </c>
      <c r="D233" s="8">
        <v>4.5599999999999996</v>
      </c>
      <c r="E233" s="4">
        <v>24</v>
      </c>
      <c r="F233" s="8">
        <v>5.49</v>
      </c>
      <c r="G233" s="4">
        <v>3</v>
      </c>
      <c r="H233" s="8">
        <v>2.0099999999999998</v>
      </c>
      <c r="I233" s="4">
        <v>0</v>
      </c>
    </row>
    <row r="234" spans="1:9" x14ac:dyDescent="0.2">
      <c r="A234" s="2">
        <v>4</v>
      </c>
      <c r="B234" s="1" t="s">
        <v>136</v>
      </c>
      <c r="C234" s="4">
        <v>26</v>
      </c>
      <c r="D234" s="8">
        <v>4.3899999999999997</v>
      </c>
      <c r="E234" s="4">
        <v>26</v>
      </c>
      <c r="F234" s="8">
        <v>5.95</v>
      </c>
      <c r="G234" s="4">
        <v>0</v>
      </c>
      <c r="H234" s="8">
        <v>0</v>
      </c>
      <c r="I234" s="4">
        <v>0</v>
      </c>
    </row>
    <row r="235" spans="1:9" x14ac:dyDescent="0.2">
      <c r="A235" s="2">
        <v>5</v>
      </c>
      <c r="B235" s="1" t="s">
        <v>133</v>
      </c>
      <c r="C235" s="4">
        <v>22</v>
      </c>
      <c r="D235" s="8">
        <v>3.72</v>
      </c>
      <c r="E235" s="4">
        <v>22</v>
      </c>
      <c r="F235" s="8">
        <v>5.03</v>
      </c>
      <c r="G235" s="4">
        <v>0</v>
      </c>
      <c r="H235" s="8">
        <v>0</v>
      </c>
      <c r="I235" s="4">
        <v>0</v>
      </c>
    </row>
    <row r="236" spans="1:9" x14ac:dyDescent="0.2">
      <c r="A236" s="2">
        <v>6</v>
      </c>
      <c r="B236" s="1" t="s">
        <v>121</v>
      </c>
      <c r="C236" s="4">
        <v>21</v>
      </c>
      <c r="D236" s="8">
        <v>3.55</v>
      </c>
      <c r="E236" s="4">
        <v>7</v>
      </c>
      <c r="F236" s="8">
        <v>1.6</v>
      </c>
      <c r="G236" s="4">
        <v>14</v>
      </c>
      <c r="H236" s="8">
        <v>9.4</v>
      </c>
      <c r="I236" s="4">
        <v>0</v>
      </c>
    </row>
    <row r="237" spans="1:9" x14ac:dyDescent="0.2">
      <c r="A237" s="2">
        <v>7</v>
      </c>
      <c r="B237" s="1" t="s">
        <v>126</v>
      </c>
      <c r="C237" s="4">
        <v>16</v>
      </c>
      <c r="D237" s="8">
        <v>2.7</v>
      </c>
      <c r="E237" s="4">
        <v>12</v>
      </c>
      <c r="F237" s="8">
        <v>2.75</v>
      </c>
      <c r="G237" s="4">
        <v>4</v>
      </c>
      <c r="H237" s="8">
        <v>2.68</v>
      </c>
      <c r="I237" s="4">
        <v>0</v>
      </c>
    </row>
    <row r="238" spans="1:9" x14ac:dyDescent="0.2">
      <c r="A238" s="2">
        <v>7</v>
      </c>
      <c r="B238" s="1" t="s">
        <v>140</v>
      </c>
      <c r="C238" s="4">
        <v>16</v>
      </c>
      <c r="D238" s="8">
        <v>2.7</v>
      </c>
      <c r="E238" s="4">
        <v>14</v>
      </c>
      <c r="F238" s="8">
        <v>3.2</v>
      </c>
      <c r="G238" s="4">
        <v>2</v>
      </c>
      <c r="H238" s="8">
        <v>1.34</v>
      </c>
      <c r="I238" s="4">
        <v>0</v>
      </c>
    </row>
    <row r="239" spans="1:9" x14ac:dyDescent="0.2">
      <c r="A239" s="2">
        <v>9</v>
      </c>
      <c r="B239" s="1" t="s">
        <v>130</v>
      </c>
      <c r="C239" s="4">
        <v>14</v>
      </c>
      <c r="D239" s="8">
        <v>2.36</v>
      </c>
      <c r="E239" s="4">
        <v>12</v>
      </c>
      <c r="F239" s="8">
        <v>2.75</v>
      </c>
      <c r="G239" s="4">
        <v>2</v>
      </c>
      <c r="H239" s="8">
        <v>1.34</v>
      </c>
      <c r="I239" s="4">
        <v>0</v>
      </c>
    </row>
    <row r="240" spans="1:9" x14ac:dyDescent="0.2">
      <c r="A240" s="2">
        <v>10</v>
      </c>
      <c r="B240" s="1" t="s">
        <v>125</v>
      </c>
      <c r="C240" s="4">
        <v>13</v>
      </c>
      <c r="D240" s="8">
        <v>2.2000000000000002</v>
      </c>
      <c r="E240" s="4">
        <v>11</v>
      </c>
      <c r="F240" s="8">
        <v>2.52</v>
      </c>
      <c r="G240" s="4">
        <v>2</v>
      </c>
      <c r="H240" s="8">
        <v>1.34</v>
      </c>
      <c r="I240" s="4">
        <v>0</v>
      </c>
    </row>
    <row r="241" spans="1:9" x14ac:dyDescent="0.2">
      <c r="A241" s="2">
        <v>10</v>
      </c>
      <c r="B241" s="1" t="s">
        <v>127</v>
      </c>
      <c r="C241" s="4">
        <v>13</v>
      </c>
      <c r="D241" s="8">
        <v>2.2000000000000002</v>
      </c>
      <c r="E241" s="4">
        <v>7</v>
      </c>
      <c r="F241" s="8">
        <v>1.6</v>
      </c>
      <c r="G241" s="4">
        <v>6</v>
      </c>
      <c r="H241" s="8">
        <v>4.03</v>
      </c>
      <c r="I241" s="4">
        <v>0</v>
      </c>
    </row>
    <row r="242" spans="1:9" x14ac:dyDescent="0.2">
      <c r="A242" s="2">
        <v>12</v>
      </c>
      <c r="B242" s="1" t="s">
        <v>158</v>
      </c>
      <c r="C242" s="4">
        <v>10</v>
      </c>
      <c r="D242" s="8">
        <v>1.69</v>
      </c>
      <c r="E242" s="4">
        <v>9</v>
      </c>
      <c r="F242" s="8">
        <v>2.06</v>
      </c>
      <c r="G242" s="4">
        <v>1</v>
      </c>
      <c r="H242" s="8">
        <v>0.67</v>
      </c>
      <c r="I242" s="4">
        <v>0</v>
      </c>
    </row>
    <row r="243" spans="1:9" x14ac:dyDescent="0.2">
      <c r="A243" s="2">
        <v>12</v>
      </c>
      <c r="B243" s="1" t="s">
        <v>149</v>
      </c>
      <c r="C243" s="4">
        <v>10</v>
      </c>
      <c r="D243" s="8">
        <v>1.69</v>
      </c>
      <c r="E243" s="4">
        <v>8</v>
      </c>
      <c r="F243" s="8">
        <v>1.83</v>
      </c>
      <c r="G243" s="4">
        <v>2</v>
      </c>
      <c r="H243" s="8">
        <v>1.34</v>
      </c>
      <c r="I243" s="4">
        <v>0</v>
      </c>
    </row>
    <row r="244" spans="1:9" x14ac:dyDescent="0.2">
      <c r="A244" s="2">
        <v>12</v>
      </c>
      <c r="B244" s="1" t="s">
        <v>154</v>
      </c>
      <c r="C244" s="4">
        <v>10</v>
      </c>
      <c r="D244" s="8">
        <v>1.69</v>
      </c>
      <c r="E244" s="4">
        <v>9</v>
      </c>
      <c r="F244" s="8">
        <v>2.06</v>
      </c>
      <c r="G244" s="4">
        <v>1</v>
      </c>
      <c r="H244" s="8">
        <v>0.67</v>
      </c>
      <c r="I244" s="4">
        <v>0</v>
      </c>
    </row>
    <row r="245" spans="1:9" x14ac:dyDescent="0.2">
      <c r="A245" s="2">
        <v>12</v>
      </c>
      <c r="B245" s="1" t="s">
        <v>128</v>
      </c>
      <c r="C245" s="4">
        <v>10</v>
      </c>
      <c r="D245" s="8">
        <v>1.69</v>
      </c>
      <c r="E245" s="4">
        <v>7</v>
      </c>
      <c r="F245" s="8">
        <v>1.6</v>
      </c>
      <c r="G245" s="4">
        <v>3</v>
      </c>
      <c r="H245" s="8">
        <v>2.0099999999999998</v>
      </c>
      <c r="I245" s="4">
        <v>0</v>
      </c>
    </row>
    <row r="246" spans="1:9" x14ac:dyDescent="0.2">
      <c r="A246" s="2">
        <v>12</v>
      </c>
      <c r="B246" s="1" t="s">
        <v>135</v>
      </c>
      <c r="C246" s="4">
        <v>10</v>
      </c>
      <c r="D246" s="8">
        <v>1.69</v>
      </c>
      <c r="E246" s="4">
        <v>7</v>
      </c>
      <c r="F246" s="8">
        <v>1.6</v>
      </c>
      <c r="G246" s="4">
        <v>3</v>
      </c>
      <c r="H246" s="8">
        <v>2.0099999999999998</v>
      </c>
      <c r="I246" s="4">
        <v>0</v>
      </c>
    </row>
    <row r="247" spans="1:9" x14ac:dyDescent="0.2">
      <c r="A247" s="2">
        <v>12</v>
      </c>
      <c r="B247" s="1" t="s">
        <v>139</v>
      </c>
      <c r="C247" s="4">
        <v>10</v>
      </c>
      <c r="D247" s="8">
        <v>1.69</v>
      </c>
      <c r="E247" s="4">
        <v>10</v>
      </c>
      <c r="F247" s="8">
        <v>2.29</v>
      </c>
      <c r="G247" s="4">
        <v>0</v>
      </c>
      <c r="H247" s="8">
        <v>0</v>
      </c>
      <c r="I247" s="4">
        <v>0</v>
      </c>
    </row>
    <row r="248" spans="1:9" x14ac:dyDescent="0.2">
      <c r="A248" s="2">
        <v>18</v>
      </c>
      <c r="B248" s="1" t="s">
        <v>129</v>
      </c>
      <c r="C248" s="4">
        <v>9</v>
      </c>
      <c r="D248" s="8">
        <v>1.52</v>
      </c>
      <c r="E248" s="4">
        <v>8</v>
      </c>
      <c r="F248" s="8">
        <v>1.83</v>
      </c>
      <c r="G248" s="4">
        <v>1</v>
      </c>
      <c r="H248" s="8">
        <v>0.67</v>
      </c>
      <c r="I248" s="4">
        <v>0</v>
      </c>
    </row>
    <row r="249" spans="1:9" x14ac:dyDescent="0.2">
      <c r="A249" s="2">
        <v>19</v>
      </c>
      <c r="B249" s="1" t="s">
        <v>159</v>
      </c>
      <c r="C249" s="4">
        <v>8</v>
      </c>
      <c r="D249" s="8">
        <v>1.35</v>
      </c>
      <c r="E249" s="4">
        <v>8</v>
      </c>
      <c r="F249" s="8">
        <v>1.83</v>
      </c>
      <c r="G249" s="4">
        <v>0</v>
      </c>
      <c r="H249" s="8">
        <v>0</v>
      </c>
      <c r="I249" s="4">
        <v>0</v>
      </c>
    </row>
    <row r="250" spans="1:9" x14ac:dyDescent="0.2">
      <c r="A250" s="2">
        <v>19</v>
      </c>
      <c r="B250" s="1" t="s">
        <v>123</v>
      </c>
      <c r="C250" s="4">
        <v>8</v>
      </c>
      <c r="D250" s="8">
        <v>1.35</v>
      </c>
      <c r="E250" s="4">
        <v>6</v>
      </c>
      <c r="F250" s="8">
        <v>1.37</v>
      </c>
      <c r="G250" s="4">
        <v>2</v>
      </c>
      <c r="H250" s="8">
        <v>1.34</v>
      </c>
      <c r="I250" s="4">
        <v>0</v>
      </c>
    </row>
    <row r="251" spans="1:9" x14ac:dyDescent="0.2">
      <c r="A251" s="2">
        <v>19</v>
      </c>
      <c r="B251" s="1" t="s">
        <v>124</v>
      </c>
      <c r="C251" s="4">
        <v>8</v>
      </c>
      <c r="D251" s="8">
        <v>1.35</v>
      </c>
      <c r="E251" s="4">
        <v>7</v>
      </c>
      <c r="F251" s="8">
        <v>1.6</v>
      </c>
      <c r="G251" s="4">
        <v>1</v>
      </c>
      <c r="H251" s="8">
        <v>0.67</v>
      </c>
      <c r="I251" s="4">
        <v>0</v>
      </c>
    </row>
    <row r="252" spans="1:9" x14ac:dyDescent="0.2">
      <c r="A252" s="2">
        <v>19</v>
      </c>
      <c r="B252" s="1" t="s">
        <v>157</v>
      </c>
      <c r="C252" s="4">
        <v>8</v>
      </c>
      <c r="D252" s="8">
        <v>1.35</v>
      </c>
      <c r="E252" s="4">
        <v>4</v>
      </c>
      <c r="F252" s="8">
        <v>0.92</v>
      </c>
      <c r="G252" s="4">
        <v>4</v>
      </c>
      <c r="H252" s="8">
        <v>2.68</v>
      </c>
      <c r="I252" s="4">
        <v>0</v>
      </c>
    </row>
    <row r="253" spans="1:9" x14ac:dyDescent="0.2">
      <c r="A253" s="1"/>
      <c r="C253" s="4"/>
      <c r="D253" s="8"/>
      <c r="E253" s="4"/>
      <c r="F253" s="8"/>
      <c r="G253" s="4"/>
      <c r="H253" s="8"/>
      <c r="I253" s="4"/>
    </row>
    <row r="254" spans="1:9" x14ac:dyDescent="0.2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2">
      <c r="A255" s="2">
        <v>1</v>
      </c>
      <c r="B255" s="1" t="s">
        <v>137</v>
      </c>
      <c r="C255" s="4">
        <v>14</v>
      </c>
      <c r="D255" s="8">
        <v>6.11</v>
      </c>
      <c r="E255" s="4">
        <v>14</v>
      </c>
      <c r="F255" s="8">
        <v>8.59</v>
      </c>
      <c r="G255" s="4">
        <v>0</v>
      </c>
      <c r="H255" s="8">
        <v>0</v>
      </c>
      <c r="I255" s="4">
        <v>0</v>
      </c>
    </row>
    <row r="256" spans="1:9" x14ac:dyDescent="0.2">
      <c r="A256" s="2">
        <v>2</v>
      </c>
      <c r="B256" s="1" t="s">
        <v>136</v>
      </c>
      <c r="C256" s="4">
        <v>13</v>
      </c>
      <c r="D256" s="8">
        <v>5.68</v>
      </c>
      <c r="E256" s="4">
        <v>13</v>
      </c>
      <c r="F256" s="8">
        <v>7.98</v>
      </c>
      <c r="G256" s="4">
        <v>0</v>
      </c>
      <c r="H256" s="8">
        <v>0</v>
      </c>
      <c r="I256" s="4">
        <v>0</v>
      </c>
    </row>
    <row r="257" spans="1:9" x14ac:dyDescent="0.2">
      <c r="A257" s="2">
        <v>3</v>
      </c>
      <c r="B257" s="1" t="s">
        <v>164</v>
      </c>
      <c r="C257" s="4">
        <v>11</v>
      </c>
      <c r="D257" s="8">
        <v>4.8</v>
      </c>
      <c r="E257" s="4">
        <v>9</v>
      </c>
      <c r="F257" s="8">
        <v>5.52</v>
      </c>
      <c r="G257" s="4">
        <v>2</v>
      </c>
      <c r="H257" s="8">
        <v>3.7</v>
      </c>
      <c r="I257" s="4">
        <v>0</v>
      </c>
    </row>
    <row r="258" spans="1:9" x14ac:dyDescent="0.2">
      <c r="A258" s="2">
        <v>4</v>
      </c>
      <c r="B258" s="1" t="s">
        <v>122</v>
      </c>
      <c r="C258" s="4">
        <v>8</v>
      </c>
      <c r="D258" s="8">
        <v>3.49</v>
      </c>
      <c r="E258" s="4">
        <v>7</v>
      </c>
      <c r="F258" s="8">
        <v>4.29</v>
      </c>
      <c r="G258" s="4">
        <v>1</v>
      </c>
      <c r="H258" s="8">
        <v>1.85</v>
      </c>
      <c r="I258" s="4">
        <v>0</v>
      </c>
    </row>
    <row r="259" spans="1:9" x14ac:dyDescent="0.2">
      <c r="A259" s="2">
        <v>4</v>
      </c>
      <c r="B259" s="1" t="s">
        <v>131</v>
      </c>
      <c r="C259" s="4">
        <v>8</v>
      </c>
      <c r="D259" s="8">
        <v>3.49</v>
      </c>
      <c r="E259" s="4">
        <v>8</v>
      </c>
      <c r="F259" s="8">
        <v>4.91</v>
      </c>
      <c r="G259" s="4">
        <v>0</v>
      </c>
      <c r="H259" s="8">
        <v>0</v>
      </c>
      <c r="I259" s="4">
        <v>0</v>
      </c>
    </row>
    <row r="260" spans="1:9" x14ac:dyDescent="0.2">
      <c r="A260" s="2">
        <v>6</v>
      </c>
      <c r="B260" s="1" t="s">
        <v>156</v>
      </c>
      <c r="C260" s="4">
        <v>7</v>
      </c>
      <c r="D260" s="8">
        <v>3.06</v>
      </c>
      <c r="E260" s="4">
        <v>5</v>
      </c>
      <c r="F260" s="8">
        <v>3.07</v>
      </c>
      <c r="G260" s="4">
        <v>2</v>
      </c>
      <c r="H260" s="8">
        <v>3.7</v>
      </c>
      <c r="I260" s="4">
        <v>0</v>
      </c>
    </row>
    <row r="261" spans="1:9" x14ac:dyDescent="0.2">
      <c r="A261" s="2">
        <v>6</v>
      </c>
      <c r="B261" s="1" t="s">
        <v>124</v>
      </c>
      <c r="C261" s="4">
        <v>7</v>
      </c>
      <c r="D261" s="8">
        <v>3.06</v>
      </c>
      <c r="E261" s="4">
        <v>7</v>
      </c>
      <c r="F261" s="8">
        <v>4.29</v>
      </c>
      <c r="G261" s="4">
        <v>0</v>
      </c>
      <c r="H261" s="8">
        <v>0</v>
      </c>
      <c r="I261" s="4">
        <v>0</v>
      </c>
    </row>
    <row r="262" spans="1:9" x14ac:dyDescent="0.2">
      <c r="A262" s="2">
        <v>6</v>
      </c>
      <c r="B262" s="1" t="s">
        <v>132</v>
      </c>
      <c r="C262" s="4">
        <v>7</v>
      </c>
      <c r="D262" s="8">
        <v>3.06</v>
      </c>
      <c r="E262" s="4">
        <v>7</v>
      </c>
      <c r="F262" s="8">
        <v>4.29</v>
      </c>
      <c r="G262" s="4">
        <v>0</v>
      </c>
      <c r="H262" s="8">
        <v>0</v>
      </c>
      <c r="I262" s="4">
        <v>0</v>
      </c>
    </row>
    <row r="263" spans="1:9" x14ac:dyDescent="0.2">
      <c r="A263" s="2">
        <v>6</v>
      </c>
      <c r="B263" s="1" t="s">
        <v>134</v>
      </c>
      <c r="C263" s="4">
        <v>7</v>
      </c>
      <c r="D263" s="8">
        <v>3.06</v>
      </c>
      <c r="E263" s="4">
        <v>7</v>
      </c>
      <c r="F263" s="8">
        <v>4.29</v>
      </c>
      <c r="G263" s="4">
        <v>0</v>
      </c>
      <c r="H263" s="8">
        <v>0</v>
      </c>
      <c r="I263" s="4">
        <v>0</v>
      </c>
    </row>
    <row r="264" spans="1:9" x14ac:dyDescent="0.2">
      <c r="A264" s="2">
        <v>10</v>
      </c>
      <c r="B264" s="1" t="s">
        <v>163</v>
      </c>
      <c r="C264" s="4">
        <v>6</v>
      </c>
      <c r="D264" s="8">
        <v>2.62</v>
      </c>
      <c r="E264" s="4">
        <v>5</v>
      </c>
      <c r="F264" s="8">
        <v>3.07</v>
      </c>
      <c r="G264" s="4">
        <v>0</v>
      </c>
      <c r="H264" s="8">
        <v>0</v>
      </c>
      <c r="I264" s="4">
        <v>1</v>
      </c>
    </row>
    <row r="265" spans="1:9" x14ac:dyDescent="0.2">
      <c r="A265" s="2">
        <v>10</v>
      </c>
      <c r="B265" s="1" t="s">
        <v>154</v>
      </c>
      <c r="C265" s="4">
        <v>6</v>
      </c>
      <c r="D265" s="8">
        <v>2.62</v>
      </c>
      <c r="E265" s="4">
        <v>6</v>
      </c>
      <c r="F265" s="8">
        <v>3.68</v>
      </c>
      <c r="G265" s="4">
        <v>0</v>
      </c>
      <c r="H265" s="8">
        <v>0</v>
      </c>
      <c r="I265" s="4">
        <v>0</v>
      </c>
    </row>
    <row r="266" spans="1:9" x14ac:dyDescent="0.2">
      <c r="A266" s="2">
        <v>10</v>
      </c>
      <c r="B266" s="1" t="s">
        <v>140</v>
      </c>
      <c r="C266" s="4">
        <v>6</v>
      </c>
      <c r="D266" s="8">
        <v>2.62</v>
      </c>
      <c r="E266" s="4">
        <v>6</v>
      </c>
      <c r="F266" s="8">
        <v>3.68</v>
      </c>
      <c r="G266" s="4">
        <v>0</v>
      </c>
      <c r="H266" s="8">
        <v>0</v>
      </c>
      <c r="I266" s="4">
        <v>0</v>
      </c>
    </row>
    <row r="267" spans="1:9" x14ac:dyDescent="0.2">
      <c r="A267" s="2">
        <v>13</v>
      </c>
      <c r="B267" s="1" t="s">
        <v>127</v>
      </c>
      <c r="C267" s="4">
        <v>5</v>
      </c>
      <c r="D267" s="8">
        <v>2.1800000000000002</v>
      </c>
      <c r="E267" s="4">
        <v>4</v>
      </c>
      <c r="F267" s="8">
        <v>2.4500000000000002</v>
      </c>
      <c r="G267" s="4">
        <v>1</v>
      </c>
      <c r="H267" s="8">
        <v>1.85</v>
      </c>
      <c r="I267" s="4">
        <v>0</v>
      </c>
    </row>
    <row r="268" spans="1:9" x14ac:dyDescent="0.2">
      <c r="A268" s="2">
        <v>13</v>
      </c>
      <c r="B268" s="1" t="s">
        <v>165</v>
      </c>
      <c r="C268" s="4">
        <v>5</v>
      </c>
      <c r="D268" s="8">
        <v>2.1800000000000002</v>
      </c>
      <c r="E268" s="4">
        <v>3</v>
      </c>
      <c r="F268" s="8">
        <v>1.84</v>
      </c>
      <c r="G268" s="4">
        <v>0</v>
      </c>
      <c r="H268" s="8">
        <v>0</v>
      </c>
      <c r="I268" s="4">
        <v>0</v>
      </c>
    </row>
    <row r="269" spans="1:9" x14ac:dyDescent="0.2">
      <c r="A269" s="2">
        <v>15</v>
      </c>
      <c r="B269" s="1" t="s">
        <v>155</v>
      </c>
      <c r="C269" s="4">
        <v>4</v>
      </c>
      <c r="D269" s="8">
        <v>1.75</v>
      </c>
      <c r="E269" s="4">
        <v>0</v>
      </c>
      <c r="F269" s="8">
        <v>0</v>
      </c>
      <c r="G269" s="4">
        <v>4</v>
      </c>
      <c r="H269" s="8">
        <v>7.41</v>
      </c>
      <c r="I269" s="4">
        <v>0</v>
      </c>
    </row>
    <row r="270" spans="1:9" x14ac:dyDescent="0.2">
      <c r="A270" s="2">
        <v>15</v>
      </c>
      <c r="B270" s="1" t="s">
        <v>123</v>
      </c>
      <c r="C270" s="4">
        <v>4</v>
      </c>
      <c r="D270" s="8">
        <v>1.75</v>
      </c>
      <c r="E270" s="4">
        <v>1</v>
      </c>
      <c r="F270" s="8">
        <v>0.61</v>
      </c>
      <c r="G270" s="4">
        <v>3</v>
      </c>
      <c r="H270" s="8">
        <v>5.56</v>
      </c>
      <c r="I270" s="4">
        <v>0</v>
      </c>
    </row>
    <row r="271" spans="1:9" x14ac:dyDescent="0.2">
      <c r="A271" s="2">
        <v>15</v>
      </c>
      <c r="B271" s="1" t="s">
        <v>129</v>
      </c>
      <c r="C271" s="4">
        <v>4</v>
      </c>
      <c r="D271" s="8">
        <v>1.75</v>
      </c>
      <c r="E271" s="4">
        <v>4</v>
      </c>
      <c r="F271" s="8">
        <v>2.4500000000000002</v>
      </c>
      <c r="G271" s="4">
        <v>0</v>
      </c>
      <c r="H271" s="8">
        <v>0</v>
      </c>
      <c r="I271" s="4">
        <v>0</v>
      </c>
    </row>
    <row r="272" spans="1:9" x14ac:dyDescent="0.2">
      <c r="A272" s="2">
        <v>18</v>
      </c>
      <c r="B272" s="1" t="s">
        <v>121</v>
      </c>
      <c r="C272" s="4">
        <v>3</v>
      </c>
      <c r="D272" s="8">
        <v>1.31</v>
      </c>
      <c r="E272" s="4">
        <v>0</v>
      </c>
      <c r="F272" s="8">
        <v>0</v>
      </c>
      <c r="G272" s="4">
        <v>3</v>
      </c>
      <c r="H272" s="8">
        <v>5.56</v>
      </c>
      <c r="I272" s="4">
        <v>0</v>
      </c>
    </row>
    <row r="273" spans="1:9" x14ac:dyDescent="0.2">
      <c r="A273" s="2">
        <v>18</v>
      </c>
      <c r="B273" s="1" t="s">
        <v>160</v>
      </c>
      <c r="C273" s="4">
        <v>3</v>
      </c>
      <c r="D273" s="8">
        <v>1.31</v>
      </c>
      <c r="E273" s="4">
        <v>2</v>
      </c>
      <c r="F273" s="8">
        <v>1.23</v>
      </c>
      <c r="G273" s="4">
        <v>1</v>
      </c>
      <c r="H273" s="8">
        <v>1.85</v>
      </c>
      <c r="I273" s="4">
        <v>0</v>
      </c>
    </row>
    <row r="274" spans="1:9" x14ac:dyDescent="0.2">
      <c r="A274" s="2">
        <v>18</v>
      </c>
      <c r="B274" s="1" t="s">
        <v>161</v>
      </c>
      <c r="C274" s="4">
        <v>3</v>
      </c>
      <c r="D274" s="8">
        <v>1.31</v>
      </c>
      <c r="E274" s="4">
        <v>2</v>
      </c>
      <c r="F274" s="8">
        <v>1.23</v>
      </c>
      <c r="G274" s="4">
        <v>1</v>
      </c>
      <c r="H274" s="8">
        <v>1.85</v>
      </c>
      <c r="I274" s="4">
        <v>0</v>
      </c>
    </row>
    <row r="275" spans="1:9" x14ac:dyDescent="0.2">
      <c r="A275" s="2">
        <v>18</v>
      </c>
      <c r="B275" s="1" t="s">
        <v>162</v>
      </c>
      <c r="C275" s="4">
        <v>3</v>
      </c>
      <c r="D275" s="8">
        <v>1.31</v>
      </c>
      <c r="E275" s="4">
        <v>2</v>
      </c>
      <c r="F275" s="8">
        <v>1.23</v>
      </c>
      <c r="G275" s="4">
        <v>1</v>
      </c>
      <c r="H275" s="8">
        <v>1.85</v>
      </c>
      <c r="I275" s="4">
        <v>0</v>
      </c>
    </row>
    <row r="276" spans="1:9" x14ac:dyDescent="0.2">
      <c r="A276" s="2">
        <v>18</v>
      </c>
      <c r="B276" s="1" t="s">
        <v>125</v>
      </c>
      <c r="C276" s="4">
        <v>3</v>
      </c>
      <c r="D276" s="8">
        <v>1.31</v>
      </c>
      <c r="E276" s="4">
        <v>2</v>
      </c>
      <c r="F276" s="8">
        <v>1.23</v>
      </c>
      <c r="G276" s="4">
        <v>1</v>
      </c>
      <c r="H276" s="8">
        <v>1.85</v>
      </c>
      <c r="I276" s="4">
        <v>0</v>
      </c>
    </row>
    <row r="277" spans="1:9" x14ac:dyDescent="0.2">
      <c r="A277" s="2">
        <v>18</v>
      </c>
      <c r="B277" s="1" t="s">
        <v>133</v>
      </c>
      <c r="C277" s="4">
        <v>3</v>
      </c>
      <c r="D277" s="8">
        <v>1.31</v>
      </c>
      <c r="E277" s="4">
        <v>3</v>
      </c>
      <c r="F277" s="8">
        <v>1.84</v>
      </c>
      <c r="G277" s="4">
        <v>0</v>
      </c>
      <c r="H277" s="8">
        <v>0</v>
      </c>
      <c r="I277" s="4">
        <v>0</v>
      </c>
    </row>
    <row r="278" spans="1:9" x14ac:dyDescent="0.2">
      <c r="A278" s="2">
        <v>18</v>
      </c>
      <c r="B278" s="1" t="s">
        <v>145</v>
      </c>
      <c r="C278" s="4">
        <v>3</v>
      </c>
      <c r="D278" s="8">
        <v>1.31</v>
      </c>
      <c r="E278" s="4">
        <v>3</v>
      </c>
      <c r="F278" s="8">
        <v>1.84</v>
      </c>
      <c r="G278" s="4">
        <v>0</v>
      </c>
      <c r="H278" s="8">
        <v>0</v>
      </c>
      <c r="I278" s="4">
        <v>0</v>
      </c>
    </row>
    <row r="279" spans="1:9" x14ac:dyDescent="0.2">
      <c r="A279" s="2">
        <v>18</v>
      </c>
      <c r="B279" s="1" t="s">
        <v>135</v>
      </c>
      <c r="C279" s="4">
        <v>3</v>
      </c>
      <c r="D279" s="8">
        <v>1.31</v>
      </c>
      <c r="E279" s="4">
        <v>2</v>
      </c>
      <c r="F279" s="8">
        <v>1.23</v>
      </c>
      <c r="G279" s="4">
        <v>1</v>
      </c>
      <c r="H279" s="8">
        <v>1.85</v>
      </c>
      <c r="I279" s="4">
        <v>0</v>
      </c>
    </row>
    <row r="280" spans="1:9" x14ac:dyDescent="0.2">
      <c r="A280" s="2">
        <v>18</v>
      </c>
      <c r="B280" s="1" t="s">
        <v>166</v>
      </c>
      <c r="C280" s="4">
        <v>3</v>
      </c>
      <c r="D280" s="8">
        <v>1.31</v>
      </c>
      <c r="E280" s="4">
        <v>0</v>
      </c>
      <c r="F280" s="8">
        <v>0</v>
      </c>
      <c r="G280" s="4">
        <v>3</v>
      </c>
      <c r="H280" s="8">
        <v>5.56</v>
      </c>
      <c r="I280" s="4">
        <v>0</v>
      </c>
    </row>
    <row r="281" spans="1:9" x14ac:dyDescent="0.2">
      <c r="A281" s="2">
        <v>18</v>
      </c>
      <c r="B281" s="1" t="s">
        <v>167</v>
      </c>
      <c r="C281" s="4">
        <v>3</v>
      </c>
      <c r="D281" s="8">
        <v>1.31</v>
      </c>
      <c r="E281" s="4">
        <v>2</v>
      </c>
      <c r="F281" s="8">
        <v>1.23</v>
      </c>
      <c r="G281" s="4">
        <v>1</v>
      </c>
      <c r="H281" s="8">
        <v>1.85</v>
      </c>
      <c r="I281" s="4">
        <v>0</v>
      </c>
    </row>
    <row r="282" spans="1:9" x14ac:dyDescent="0.2">
      <c r="A282" s="1"/>
      <c r="C282" s="4"/>
      <c r="D282" s="8"/>
      <c r="E282" s="4"/>
      <c r="F282" s="8"/>
      <c r="G282" s="4"/>
      <c r="H282" s="8"/>
      <c r="I282" s="4"/>
    </row>
    <row r="283" spans="1:9" x14ac:dyDescent="0.2">
      <c r="A283" s="1" t="s">
        <v>12</v>
      </c>
      <c r="C283" s="4"/>
      <c r="D283" s="8"/>
      <c r="E283" s="4"/>
      <c r="F283" s="8"/>
      <c r="G283" s="4"/>
      <c r="H283" s="8"/>
      <c r="I283" s="4"/>
    </row>
    <row r="284" spans="1:9" x14ac:dyDescent="0.2">
      <c r="A284" s="2">
        <v>1</v>
      </c>
      <c r="B284" s="1" t="s">
        <v>136</v>
      </c>
      <c r="C284" s="4">
        <v>10</v>
      </c>
      <c r="D284" s="8">
        <v>10.199999999999999</v>
      </c>
      <c r="E284" s="4">
        <v>10</v>
      </c>
      <c r="F284" s="8">
        <v>14.29</v>
      </c>
      <c r="G284" s="4">
        <v>0</v>
      </c>
      <c r="H284" s="8">
        <v>0</v>
      </c>
      <c r="I284" s="4">
        <v>0</v>
      </c>
    </row>
    <row r="285" spans="1:9" x14ac:dyDescent="0.2">
      <c r="A285" s="2">
        <v>2</v>
      </c>
      <c r="B285" s="1" t="s">
        <v>122</v>
      </c>
      <c r="C285" s="4">
        <v>7</v>
      </c>
      <c r="D285" s="8">
        <v>7.14</v>
      </c>
      <c r="E285" s="4">
        <v>5</v>
      </c>
      <c r="F285" s="8">
        <v>7.14</v>
      </c>
      <c r="G285" s="4">
        <v>2</v>
      </c>
      <c r="H285" s="8">
        <v>9.52</v>
      </c>
      <c r="I285" s="4">
        <v>0</v>
      </c>
    </row>
    <row r="286" spans="1:9" x14ac:dyDescent="0.2">
      <c r="A286" s="2">
        <v>3</v>
      </c>
      <c r="B286" s="1" t="s">
        <v>193</v>
      </c>
      <c r="C286" s="4">
        <v>6</v>
      </c>
      <c r="D286" s="8">
        <v>6.12</v>
      </c>
      <c r="E286" s="4">
        <v>3</v>
      </c>
      <c r="F286" s="8">
        <v>4.29</v>
      </c>
      <c r="G286" s="4">
        <v>1</v>
      </c>
      <c r="H286" s="8">
        <v>4.76</v>
      </c>
      <c r="I286" s="4">
        <v>0</v>
      </c>
    </row>
    <row r="287" spans="1:9" x14ac:dyDescent="0.2">
      <c r="A287" s="2">
        <v>4</v>
      </c>
      <c r="B287" s="1" t="s">
        <v>137</v>
      </c>
      <c r="C287" s="4">
        <v>5</v>
      </c>
      <c r="D287" s="8">
        <v>5.0999999999999996</v>
      </c>
      <c r="E287" s="4">
        <v>5</v>
      </c>
      <c r="F287" s="8">
        <v>7.14</v>
      </c>
      <c r="G287" s="4">
        <v>0</v>
      </c>
      <c r="H287" s="8">
        <v>0</v>
      </c>
      <c r="I287" s="4">
        <v>0</v>
      </c>
    </row>
    <row r="288" spans="1:9" x14ac:dyDescent="0.2">
      <c r="A288" s="2">
        <v>5</v>
      </c>
      <c r="B288" s="1" t="s">
        <v>150</v>
      </c>
      <c r="C288" s="4">
        <v>3</v>
      </c>
      <c r="D288" s="8">
        <v>3.06</v>
      </c>
      <c r="E288" s="4">
        <v>2</v>
      </c>
      <c r="F288" s="8">
        <v>2.86</v>
      </c>
      <c r="G288" s="4">
        <v>1</v>
      </c>
      <c r="H288" s="8">
        <v>4.76</v>
      </c>
      <c r="I288" s="4">
        <v>0</v>
      </c>
    </row>
    <row r="289" spans="1:9" x14ac:dyDescent="0.2">
      <c r="A289" s="2">
        <v>5</v>
      </c>
      <c r="B289" s="1" t="s">
        <v>177</v>
      </c>
      <c r="C289" s="4">
        <v>3</v>
      </c>
      <c r="D289" s="8">
        <v>3.06</v>
      </c>
      <c r="E289" s="4">
        <v>0</v>
      </c>
      <c r="F289" s="8">
        <v>0</v>
      </c>
      <c r="G289" s="4">
        <v>3</v>
      </c>
      <c r="H289" s="8">
        <v>14.29</v>
      </c>
      <c r="I289" s="4">
        <v>0</v>
      </c>
    </row>
    <row r="290" spans="1:9" x14ac:dyDescent="0.2">
      <c r="A290" s="2">
        <v>5</v>
      </c>
      <c r="B290" s="1" t="s">
        <v>163</v>
      </c>
      <c r="C290" s="4">
        <v>3</v>
      </c>
      <c r="D290" s="8">
        <v>3.06</v>
      </c>
      <c r="E290" s="4">
        <v>3</v>
      </c>
      <c r="F290" s="8">
        <v>4.29</v>
      </c>
      <c r="G290" s="4">
        <v>0</v>
      </c>
      <c r="H290" s="8">
        <v>0</v>
      </c>
      <c r="I290" s="4">
        <v>0</v>
      </c>
    </row>
    <row r="291" spans="1:9" x14ac:dyDescent="0.2">
      <c r="A291" s="2">
        <v>5</v>
      </c>
      <c r="B291" s="1" t="s">
        <v>154</v>
      </c>
      <c r="C291" s="4">
        <v>3</v>
      </c>
      <c r="D291" s="8">
        <v>3.06</v>
      </c>
      <c r="E291" s="4">
        <v>1</v>
      </c>
      <c r="F291" s="8">
        <v>1.43</v>
      </c>
      <c r="G291" s="4">
        <v>2</v>
      </c>
      <c r="H291" s="8">
        <v>9.52</v>
      </c>
      <c r="I291" s="4">
        <v>0</v>
      </c>
    </row>
    <row r="292" spans="1:9" x14ac:dyDescent="0.2">
      <c r="A292" s="2">
        <v>5</v>
      </c>
      <c r="B292" s="1" t="s">
        <v>127</v>
      </c>
      <c r="C292" s="4">
        <v>3</v>
      </c>
      <c r="D292" s="8">
        <v>3.06</v>
      </c>
      <c r="E292" s="4">
        <v>2</v>
      </c>
      <c r="F292" s="8">
        <v>2.86</v>
      </c>
      <c r="G292" s="4">
        <v>1</v>
      </c>
      <c r="H292" s="8">
        <v>4.76</v>
      </c>
      <c r="I292" s="4">
        <v>0</v>
      </c>
    </row>
    <row r="293" spans="1:9" x14ac:dyDescent="0.2">
      <c r="A293" s="2">
        <v>5</v>
      </c>
      <c r="B293" s="1" t="s">
        <v>131</v>
      </c>
      <c r="C293" s="4">
        <v>3</v>
      </c>
      <c r="D293" s="8">
        <v>3.06</v>
      </c>
      <c r="E293" s="4">
        <v>3</v>
      </c>
      <c r="F293" s="8">
        <v>4.29</v>
      </c>
      <c r="G293" s="4">
        <v>0</v>
      </c>
      <c r="H293" s="8">
        <v>0</v>
      </c>
      <c r="I293" s="4">
        <v>0</v>
      </c>
    </row>
    <row r="294" spans="1:9" x14ac:dyDescent="0.2">
      <c r="A294" s="2">
        <v>5</v>
      </c>
      <c r="B294" s="1" t="s">
        <v>140</v>
      </c>
      <c r="C294" s="4">
        <v>3</v>
      </c>
      <c r="D294" s="8">
        <v>3.06</v>
      </c>
      <c r="E294" s="4">
        <v>2</v>
      </c>
      <c r="F294" s="8">
        <v>2.86</v>
      </c>
      <c r="G294" s="4">
        <v>1</v>
      </c>
      <c r="H294" s="8">
        <v>4.76</v>
      </c>
      <c r="I294" s="4">
        <v>0</v>
      </c>
    </row>
    <row r="295" spans="1:9" x14ac:dyDescent="0.2">
      <c r="A295" s="2">
        <v>12</v>
      </c>
      <c r="B295" s="1" t="s">
        <v>155</v>
      </c>
      <c r="C295" s="4">
        <v>2</v>
      </c>
      <c r="D295" s="8">
        <v>2.04</v>
      </c>
      <c r="E295" s="4">
        <v>1</v>
      </c>
      <c r="F295" s="8">
        <v>1.43</v>
      </c>
      <c r="G295" s="4">
        <v>1</v>
      </c>
      <c r="H295" s="8">
        <v>4.76</v>
      </c>
      <c r="I295" s="4">
        <v>0</v>
      </c>
    </row>
    <row r="296" spans="1:9" x14ac:dyDescent="0.2">
      <c r="A296" s="2">
        <v>12</v>
      </c>
      <c r="B296" s="1" t="s">
        <v>141</v>
      </c>
      <c r="C296" s="4">
        <v>2</v>
      </c>
      <c r="D296" s="8">
        <v>2.04</v>
      </c>
      <c r="E296" s="4">
        <v>2</v>
      </c>
      <c r="F296" s="8">
        <v>2.86</v>
      </c>
      <c r="G296" s="4">
        <v>0</v>
      </c>
      <c r="H296" s="8">
        <v>0</v>
      </c>
      <c r="I296" s="4">
        <v>0</v>
      </c>
    </row>
    <row r="297" spans="1:9" x14ac:dyDescent="0.2">
      <c r="A297" s="2">
        <v>12</v>
      </c>
      <c r="B297" s="1" t="s">
        <v>156</v>
      </c>
      <c r="C297" s="4">
        <v>2</v>
      </c>
      <c r="D297" s="8">
        <v>2.04</v>
      </c>
      <c r="E297" s="4">
        <v>2</v>
      </c>
      <c r="F297" s="8">
        <v>2.86</v>
      </c>
      <c r="G297" s="4">
        <v>0</v>
      </c>
      <c r="H297" s="8">
        <v>0</v>
      </c>
      <c r="I297" s="4">
        <v>0</v>
      </c>
    </row>
    <row r="298" spans="1:9" x14ac:dyDescent="0.2">
      <c r="A298" s="2">
        <v>12</v>
      </c>
      <c r="B298" s="1" t="s">
        <v>184</v>
      </c>
      <c r="C298" s="4">
        <v>2</v>
      </c>
      <c r="D298" s="8">
        <v>2.04</v>
      </c>
      <c r="E298" s="4">
        <v>2</v>
      </c>
      <c r="F298" s="8">
        <v>2.86</v>
      </c>
      <c r="G298" s="4">
        <v>0</v>
      </c>
      <c r="H298" s="8">
        <v>0</v>
      </c>
      <c r="I298" s="4">
        <v>0</v>
      </c>
    </row>
    <row r="299" spans="1:9" x14ac:dyDescent="0.2">
      <c r="A299" s="2">
        <v>12</v>
      </c>
      <c r="B299" s="1" t="s">
        <v>132</v>
      </c>
      <c r="C299" s="4">
        <v>2</v>
      </c>
      <c r="D299" s="8">
        <v>2.04</v>
      </c>
      <c r="E299" s="4">
        <v>2</v>
      </c>
      <c r="F299" s="8">
        <v>2.86</v>
      </c>
      <c r="G299" s="4">
        <v>0</v>
      </c>
      <c r="H299" s="8">
        <v>0</v>
      </c>
      <c r="I299" s="4">
        <v>0</v>
      </c>
    </row>
    <row r="300" spans="1:9" x14ac:dyDescent="0.2">
      <c r="A300" s="2">
        <v>12</v>
      </c>
      <c r="B300" s="1" t="s">
        <v>133</v>
      </c>
      <c r="C300" s="4">
        <v>2</v>
      </c>
      <c r="D300" s="8">
        <v>2.04</v>
      </c>
      <c r="E300" s="4">
        <v>2</v>
      </c>
      <c r="F300" s="8">
        <v>2.86</v>
      </c>
      <c r="G300" s="4">
        <v>0</v>
      </c>
      <c r="H300" s="8">
        <v>0</v>
      </c>
      <c r="I300" s="4">
        <v>0</v>
      </c>
    </row>
    <row r="301" spans="1:9" x14ac:dyDescent="0.2">
      <c r="A301" s="2">
        <v>12</v>
      </c>
      <c r="B301" s="1" t="s">
        <v>134</v>
      </c>
      <c r="C301" s="4">
        <v>2</v>
      </c>
      <c r="D301" s="8">
        <v>2.04</v>
      </c>
      <c r="E301" s="4">
        <v>2</v>
      </c>
      <c r="F301" s="8">
        <v>2.86</v>
      </c>
      <c r="G301" s="4">
        <v>0</v>
      </c>
      <c r="H301" s="8">
        <v>0</v>
      </c>
      <c r="I301" s="4">
        <v>0</v>
      </c>
    </row>
    <row r="302" spans="1:9" x14ac:dyDescent="0.2">
      <c r="A302" s="2">
        <v>12</v>
      </c>
      <c r="B302" s="1" t="s">
        <v>188</v>
      </c>
      <c r="C302" s="4">
        <v>2</v>
      </c>
      <c r="D302" s="8">
        <v>2.04</v>
      </c>
      <c r="E302" s="4">
        <v>0</v>
      </c>
      <c r="F302" s="8">
        <v>0</v>
      </c>
      <c r="G302" s="4">
        <v>1</v>
      </c>
      <c r="H302" s="8">
        <v>4.76</v>
      </c>
      <c r="I302" s="4">
        <v>0</v>
      </c>
    </row>
    <row r="303" spans="1:9" x14ac:dyDescent="0.2">
      <c r="A303" s="2">
        <v>20</v>
      </c>
      <c r="B303" s="1" t="s">
        <v>168</v>
      </c>
      <c r="C303" s="4">
        <v>1</v>
      </c>
      <c r="D303" s="8">
        <v>1.02</v>
      </c>
      <c r="E303" s="4">
        <v>1</v>
      </c>
      <c r="F303" s="8">
        <v>1.43</v>
      </c>
      <c r="G303" s="4">
        <v>0</v>
      </c>
      <c r="H303" s="8">
        <v>0</v>
      </c>
      <c r="I303" s="4">
        <v>0</v>
      </c>
    </row>
    <row r="304" spans="1:9" x14ac:dyDescent="0.2">
      <c r="A304" s="2">
        <v>20</v>
      </c>
      <c r="B304" s="1" t="s">
        <v>158</v>
      </c>
      <c r="C304" s="4">
        <v>1</v>
      </c>
      <c r="D304" s="8">
        <v>1.02</v>
      </c>
      <c r="E304" s="4">
        <v>1</v>
      </c>
      <c r="F304" s="8">
        <v>1.43</v>
      </c>
      <c r="G304" s="4">
        <v>0</v>
      </c>
      <c r="H304" s="8">
        <v>0</v>
      </c>
      <c r="I304" s="4">
        <v>0</v>
      </c>
    </row>
    <row r="305" spans="1:9" x14ac:dyDescent="0.2">
      <c r="A305" s="2">
        <v>20</v>
      </c>
      <c r="B305" s="1" t="s">
        <v>149</v>
      </c>
      <c r="C305" s="4">
        <v>1</v>
      </c>
      <c r="D305" s="8">
        <v>1.02</v>
      </c>
      <c r="E305" s="4">
        <v>1</v>
      </c>
      <c r="F305" s="8">
        <v>1.43</v>
      </c>
      <c r="G305" s="4">
        <v>0</v>
      </c>
      <c r="H305" s="8">
        <v>0</v>
      </c>
      <c r="I305" s="4">
        <v>0</v>
      </c>
    </row>
    <row r="306" spans="1:9" x14ac:dyDescent="0.2">
      <c r="A306" s="2">
        <v>20</v>
      </c>
      <c r="B306" s="1" t="s">
        <v>169</v>
      </c>
      <c r="C306" s="4">
        <v>1</v>
      </c>
      <c r="D306" s="8">
        <v>1.02</v>
      </c>
      <c r="E306" s="4">
        <v>1</v>
      </c>
      <c r="F306" s="8">
        <v>1.43</v>
      </c>
      <c r="G306" s="4">
        <v>0</v>
      </c>
      <c r="H306" s="8">
        <v>0</v>
      </c>
      <c r="I306" s="4">
        <v>0</v>
      </c>
    </row>
    <row r="307" spans="1:9" x14ac:dyDescent="0.2">
      <c r="A307" s="2">
        <v>20</v>
      </c>
      <c r="B307" s="1" t="s">
        <v>123</v>
      </c>
      <c r="C307" s="4">
        <v>1</v>
      </c>
      <c r="D307" s="8">
        <v>1.02</v>
      </c>
      <c r="E307" s="4">
        <v>1</v>
      </c>
      <c r="F307" s="8">
        <v>1.43</v>
      </c>
      <c r="G307" s="4">
        <v>0</v>
      </c>
      <c r="H307" s="8">
        <v>0</v>
      </c>
      <c r="I307" s="4">
        <v>0</v>
      </c>
    </row>
    <row r="308" spans="1:9" x14ac:dyDescent="0.2">
      <c r="A308" s="2">
        <v>20</v>
      </c>
      <c r="B308" s="1" t="s">
        <v>170</v>
      </c>
      <c r="C308" s="4">
        <v>1</v>
      </c>
      <c r="D308" s="8">
        <v>1.02</v>
      </c>
      <c r="E308" s="4">
        <v>0</v>
      </c>
      <c r="F308" s="8">
        <v>0</v>
      </c>
      <c r="G308" s="4">
        <v>1</v>
      </c>
      <c r="H308" s="8">
        <v>4.76</v>
      </c>
      <c r="I308" s="4">
        <v>0</v>
      </c>
    </row>
    <row r="309" spans="1:9" x14ac:dyDescent="0.2">
      <c r="A309" s="2">
        <v>20</v>
      </c>
      <c r="B309" s="1" t="s">
        <v>171</v>
      </c>
      <c r="C309" s="4">
        <v>1</v>
      </c>
      <c r="D309" s="8">
        <v>1.02</v>
      </c>
      <c r="E309" s="4">
        <v>1</v>
      </c>
      <c r="F309" s="8">
        <v>1.43</v>
      </c>
      <c r="G309" s="4">
        <v>0</v>
      </c>
      <c r="H309" s="8">
        <v>0</v>
      </c>
      <c r="I309" s="4">
        <v>0</v>
      </c>
    </row>
    <row r="310" spans="1:9" x14ac:dyDescent="0.2">
      <c r="A310" s="2">
        <v>20</v>
      </c>
      <c r="B310" s="1" t="s">
        <v>172</v>
      </c>
      <c r="C310" s="4">
        <v>1</v>
      </c>
      <c r="D310" s="8">
        <v>1.02</v>
      </c>
      <c r="E310" s="4">
        <v>1</v>
      </c>
      <c r="F310" s="8">
        <v>1.43</v>
      </c>
      <c r="G310" s="4">
        <v>0</v>
      </c>
      <c r="H310" s="8">
        <v>0</v>
      </c>
      <c r="I310" s="4">
        <v>0</v>
      </c>
    </row>
    <row r="311" spans="1:9" x14ac:dyDescent="0.2">
      <c r="A311" s="2">
        <v>20</v>
      </c>
      <c r="B311" s="1" t="s">
        <v>173</v>
      </c>
      <c r="C311" s="4">
        <v>1</v>
      </c>
      <c r="D311" s="8">
        <v>1.02</v>
      </c>
      <c r="E311" s="4">
        <v>0</v>
      </c>
      <c r="F311" s="8">
        <v>0</v>
      </c>
      <c r="G311" s="4">
        <v>0</v>
      </c>
      <c r="H311" s="8">
        <v>0</v>
      </c>
      <c r="I311" s="4">
        <v>1</v>
      </c>
    </row>
    <row r="312" spans="1:9" x14ac:dyDescent="0.2">
      <c r="A312" s="2">
        <v>20</v>
      </c>
      <c r="B312" s="1" t="s">
        <v>174</v>
      </c>
      <c r="C312" s="4">
        <v>1</v>
      </c>
      <c r="D312" s="8">
        <v>1.02</v>
      </c>
      <c r="E312" s="4">
        <v>1</v>
      </c>
      <c r="F312" s="8">
        <v>1.43</v>
      </c>
      <c r="G312" s="4">
        <v>0</v>
      </c>
      <c r="H312" s="8">
        <v>0</v>
      </c>
      <c r="I312" s="4">
        <v>0</v>
      </c>
    </row>
    <row r="313" spans="1:9" x14ac:dyDescent="0.2">
      <c r="A313" s="2">
        <v>20</v>
      </c>
      <c r="B313" s="1" t="s">
        <v>175</v>
      </c>
      <c r="C313" s="4">
        <v>1</v>
      </c>
      <c r="D313" s="8">
        <v>1.02</v>
      </c>
      <c r="E313" s="4">
        <v>0</v>
      </c>
      <c r="F313" s="8">
        <v>0</v>
      </c>
      <c r="G313" s="4">
        <v>1</v>
      </c>
      <c r="H313" s="8">
        <v>4.76</v>
      </c>
      <c r="I313" s="4">
        <v>0</v>
      </c>
    </row>
    <row r="314" spans="1:9" x14ac:dyDescent="0.2">
      <c r="A314" s="2">
        <v>20</v>
      </c>
      <c r="B314" s="1" t="s">
        <v>176</v>
      </c>
      <c r="C314" s="4">
        <v>1</v>
      </c>
      <c r="D314" s="8">
        <v>1.02</v>
      </c>
      <c r="E314" s="4">
        <v>0</v>
      </c>
      <c r="F314" s="8">
        <v>0</v>
      </c>
      <c r="G314" s="4">
        <v>1</v>
      </c>
      <c r="H314" s="8">
        <v>4.76</v>
      </c>
      <c r="I314" s="4">
        <v>0</v>
      </c>
    </row>
    <row r="315" spans="1:9" x14ac:dyDescent="0.2">
      <c r="A315" s="2">
        <v>20</v>
      </c>
      <c r="B315" s="1" t="s">
        <v>161</v>
      </c>
      <c r="C315" s="4">
        <v>1</v>
      </c>
      <c r="D315" s="8">
        <v>1.02</v>
      </c>
      <c r="E315" s="4">
        <v>0</v>
      </c>
      <c r="F315" s="8">
        <v>0</v>
      </c>
      <c r="G315" s="4">
        <v>1</v>
      </c>
      <c r="H315" s="8">
        <v>4.76</v>
      </c>
      <c r="I315" s="4">
        <v>0</v>
      </c>
    </row>
    <row r="316" spans="1:9" x14ac:dyDescent="0.2">
      <c r="A316" s="2">
        <v>20</v>
      </c>
      <c r="B316" s="1" t="s">
        <v>178</v>
      </c>
      <c r="C316" s="4">
        <v>1</v>
      </c>
      <c r="D316" s="8">
        <v>1.02</v>
      </c>
      <c r="E316" s="4">
        <v>1</v>
      </c>
      <c r="F316" s="8">
        <v>1.43</v>
      </c>
      <c r="G316" s="4">
        <v>0</v>
      </c>
      <c r="H316" s="8">
        <v>0</v>
      </c>
      <c r="I316" s="4">
        <v>0</v>
      </c>
    </row>
    <row r="317" spans="1:9" x14ac:dyDescent="0.2">
      <c r="A317" s="2">
        <v>20</v>
      </c>
      <c r="B317" s="1" t="s">
        <v>179</v>
      </c>
      <c r="C317" s="4">
        <v>1</v>
      </c>
      <c r="D317" s="8">
        <v>1.02</v>
      </c>
      <c r="E317" s="4">
        <v>1</v>
      </c>
      <c r="F317" s="8">
        <v>1.43</v>
      </c>
      <c r="G317" s="4">
        <v>0</v>
      </c>
      <c r="H317" s="8">
        <v>0</v>
      </c>
      <c r="I317" s="4">
        <v>0</v>
      </c>
    </row>
    <row r="318" spans="1:9" x14ac:dyDescent="0.2">
      <c r="A318" s="2">
        <v>20</v>
      </c>
      <c r="B318" s="1" t="s">
        <v>164</v>
      </c>
      <c r="C318" s="4">
        <v>1</v>
      </c>
      <c r="D318" s="8">
        <v>1.02</v>
      </c>
      <c r="E318" s="4">
        <v>0</v>
      </c>
      <c r="F318" s="8">
        <v>0</v>
      </c>
      <c r="G318" s="4">
        <v>1</v>
      </c>
      <c r="H318" s="8">
        <v>4.76</v>
      </c>
      <c r="I318" s="4">
        <v>0</v>
      </c>
    </row>
    <row r="319" spans="1:9" x14ac:dyDescent="0.2">
      <c r="A319" s="2">
        <v>20</v>
      </c>
      <c r="B319" s="1" t="s">
        <v>125</v>
      </c>
      <c r="C319" s="4">
        <v>1</v>
      </c>
      <c r="D319" s="8">
        <v>1.02</v>
      </c>
      <c r="E319" s="4">
        <v>1</v>
      </c>
      <c r="F319" s="8">
        <v>1.43</v>
      </c>
      <c r="G319" s="4">
        <v>0</v>
      </c>
      <c r="H319" s="8">
        <v>0</v>
      </c>
      <c r="I319" s="4">
        <v>0</v>
      </c>
    </row>
    <row r="320" spans="1:9" x14ac:dyDescent="0.2">
      <c r="A320" s="2">
        <v>20</v>
      </c>
      <c r="B320" s="1" t="s">
        <v>126</v>
      </c>
      <c r="C320" s="4">
        <v>1</v>
      </c>
      <c r="D320" s="8">
        <v>1.02</v>
      </c>
      <c r="E320" s="4">
        <v>1</v>
      </c>
      <c r="F320" s="8">
        <v>1.43</v>
      </c>
      <c r="G320" s="4">
        <v>0</v>
      </c>
      <c r="H320" s="8">
        <v>0</v>
      </c>
      <c r="I320" s="4">
        <v>0</v>
      </c>
    </row>
    <row r="321" spans="1:9" x14ac:dyDescent="0.2">
      <c r="A321" s="2">
        <v>20</v>
      </c>
      <c r="B321" s="1" t="s">
        <v>180</v>
      </c>
      <c r="C321" s="4">
        <v>1</v>
      </c>
      <c r="D321" s="8">
        <v>1.02</v>
      </c>
      <c r="E321" s="4">
        <v>1</v>
      </c>
      <c r="F321" s="8">
        <v>1.43</v>
      </c>
      <c r="G321" s="4">
        <v>0</v>
      </c>
      <c r="H321" s="8">
        <v>0</v>
      </c>
      <c r="I321" s="4">
        <v>0</v>
      </c>
    </row>
    <row r="322" spans="1:9" x14ac:dyDescent="0.2">
      <c r="A322" s="2">
        <v>20</v>
      </c>
      <c r="B322" s="1" t="s">
        <v>181</v>
      </c>
      <c r="C322" s="4">
        <v>1</v>
      </c>
      <c r="D322" s="8">
        <v>1.02</v>
      </c>
      <c r="E322" s="4">
        <v>0</v>
      </c>
      <c r="F322" s="8">
        <v>0</v>
      </c>
      <c r="G322" s="4">
        <v>0</v>
      </c>
      <c r="H322" s="8">
        <v>0</v>
      </c>
      <c r="I322" s="4">
        <v>1</v>
      </c>
    </row>
    <row r="323" spans="1:9" x14ac:dyDescent="0.2">
      <c r="A323" s="2">
        <v>20</v>
      </c>
      <c r="B323" s="1" t="s">
        <v>157</v>
      </c>
      <c r="C323" s="4">
        <v>1</v>
      </c>
      <c r="D323" s="8">
        <v>1.02</v>
      </c>
      <c r="E323" s="4">
        <v>0</v>
      </c>
      <c r="F323" s="8">
        <v>0</v>
      </c>
      <c r="G323" s="4">
        <v>1</v>
      </c>
      <c r="H323" s="8">
        <v>4.76</v>
      </c>
      <c r="I323" s="4">
        <v>0</v>
      </c>
    </row>
    <row r="324" spans="1:9" x14ac:dyDescent="0.2">
      <c r="A324" s="2">
        <v>20</v>
      </c>
      <c r="B324" s="1" t="s">
        <v>182</v>
      </c>
      <c r="C324" s="4">
        <v>1</v>
      </c>
      <c r="D324" s="8">
        <v>1.02</v>
      </c>
      <c r="E324" s="4">
        <v>1</v>
      </c>
      <c r="F324" s="8">
        <v>1.43</v>
      </c>
      <c r="G324" s="4">
        <v>0</v>
      </c>
      <c r="H324" s="8">
        <v>0</v>
      </c>
      <c r="I324" s="4">
        <v>0</v>
      </c>
    </row>
    <row r="325" spans="1:9" x14ac:dyDescent="0.2">
      <c r="A325" s="2">
        <v>20</v>
      </c>
      <c r="B325" s="1" t="s">
        <v>183</v>
      </c>
      <c r="C325" s="4">
        <v>1</v>
      </c>
      <c r="D325" s="8">
        <v>1.02</v>
      </c>
      <c r="E325" s="4">
        <v>1</v>
      </c>
      <c r="F325" s="8">
        <v>1.43</v>
      </c>
      <c r="G325" s="4">
        <v>0</v>
      </c>
      <c r="H325" s="8">
        <v>0</v>
      </c>
      <c r="I325" s="4">
        <v>0</v>
      </c>
    </row>
    <row r="326" spans="1:9" x14ac:dyDescent="0.2">
      <c r="A326" s="2">
        <v>20</v>
      </c>
      <c r="B326" s="1" t="s">
        <v>185</v>
      </c>
      <c r="C326" s="4">
        <v>1</v>
      </c>
      <c r="D326" s="8">
        <v>1.02</v>
      </c>
      <c r="E326" s="4">
        <v>0</v>
      </c>
      <c r="F326" s="8">
        <v>0</v>
      </c>
      <c r="G326" s="4">
        <v>1</v>
      </c>
      <c r="H326" s="8">
        <v>4.76</v>
      </c>
      <c r="I326" s="4">
        <v>0</v>
      </c>
    </row>
    <row r="327" spans="1:9" x14ac:dyDescent="0.2">
      <c r="A327" s="2">
        <v>20</v>
      </c>
      <c r="B327" s="1" t="s">
        <v>186</v>
      </c>
      <c r="C327" s="4">
        <v>1</v>
      </c>
      <c r="D327" s="8">
        <v>1.02</v>
      </c>
      <c r="E327" s="4">
        <v>1</v>
      </c>
      <c r="F327" s="8">
        <v>1.43</v>
      </c>
      <c r="G327" s="4">
        <v>0</v>
      </c>
      <c r="H327" s="8">
        <v>0</v>
      </c>
      <c r="I327" s="4">
        <v>0</v>
      </c>
    </row>
    <row r="328" spans="1:9" x14ac:dyDescent="0.2">
      <c r="A328" s="2">
        <v>20</v>
      </c>
      <c r="B328" s="1" t="s">
        <v>152</v>
      </c>
      <c r="C328" s="4">
        <v>1</v>
      </c>
      <c r="D328" s="8">
        <v>1.02</v>
      </c>
      <c r="E328" s="4">
        <v>1</v>
      </c>
      <c r="F328" s="8">
        <v>1.43</v>
      </c>
      <c r="G328" s="4">
        <v>0</v>
      </c>
      <c r="H328" s="8">
        <v>0</v>
      </c>
      <c r="I328" s="4">
        <v>0</v>
      </c>
    </row>
    <row r="329" spans="1:9" x14ac:dyDescent="0.2">
      <c r="A329" s="2">
        <v>20</v>
      </c>
      <c r="B329" s="1" t="s">
        <v>187</v>
      </c>
      <c r="C329" s="4">
        <v>1</v>
      </c>
      <c r="D329" s="8">
        <v>1.02</v>
      </c>
      <c r="E329" s="4">
        <v>1</v>
      </c>
      <c r="F329" s="8">
        <v>1.43</v>
      </c>
      <c r="G329" s="4">
        <v>0</v>
      </c>
      <c r="H329" s="8">
        <v>0</v>
      </c>
      <c r="I329" s="4">
        <v>0</v>
      </c>
    </row>
    <row r="330" spans="1:9" x14ac:dyDescent="0.2">
      <c r="A330" s="2">
        <v>20</v>
      </c>
      <c r="B330" s="1" t="s">
        <v>145</v>
      </c>
      <c r="C330" s="4">
        <v>1</v>
      </c>
      <c r="D330" s="8">
        <v>1.02</v>
      </c>
      <c r="E330" s="4">
        <v>1</v>
      </c>
      <c r="F330" s="8">
        <v>1.43</v>
      </c>
      <c r="G330" s="4">
        <v>0</v>
      </c>
      <c r="H330" s="8">
        <v>0</v>
      </c>
      <c r="I330" s="4">
        <v>0</v>
      </c>
    </row>
    <row r="331" spans="1:9" x14ac:dyDescent="0.2">
      <c r="A331" s="2">
        <v>20</v>
      </c>
      <c r="B331" s="1" t="s">
        <v>189</v>
      </c>
      <c r="C331" s="4">
        <v>1</v>
      </c>
      <c r="D331" s="8">
        <v>1.02</v>
      </c>
      <c r="E331" s="4">
        <v>0</v>
      </c>
      <c r="F331" s="8">
        <v>0</v>
      </c>
      <c r="G331" s="4">
        <v>0</v>
      </c>
      <c r="H331" s="8">
        <v>0</v>
      </c>
      <c r="I331" s="4">
        <v>0</v>
      </c>
    </row>
    <row r="332" spans="1:9" x14ac:dyDescent="0.2">
      <c r="A332" s="2">
        <v>20</v>
      </c>
      <c r="B332" s="1" t="s">
        <v>190</v>
      </c>
      <c r="C332" s="4">
        <v>1</v>
      </c>
      <c r="D332" s="8">
        <v>1.02</v>
      </c>
      <c r="E332" s="4">
        <v>0</v>
      </c>
      <c r="F332" s="8">
        <v>0</v>
      </c>
      <c r="G332" s="4">
        <v>1</v>
      </c>
      <c r="H332" s="8">
        <v>4.76</v>
      </c>
      <c r="I332" s="4">
        <v>0</v>
      </c>
    </row>
    <row r="333" spans="1:9" x14ac:dyDescent="0.2">
      <c r="A333" s="2">
        <v>20</v>
      </c>
      <c r="B333" s="1" t="s">
        <v>191</v>
      </c>
      <c r="C333" s="4">
        <v>1</v>
      </c>
      <c r="D333" s="8">
        <v>1.02</v>
      </c>
      <c r="E333" s="4">
        <v>1</v>
      </c>
      <c r="F333" s="8">
        <v>1.43</v>
      </c>
      <c r="G333" s="4">
        <v>0</v>
      </c>
      <c r="H333" s="8">
        <v>0</v>
      </c>
      <c r="I333" s="4">
        <v>0</v>
      </c>
    </row>
    <row r="334" spans="1:9" x14ac:dyDescent="0.2">
      <c r="A334" s="2">
        <v>20</v>
      </c>
      <c r="B334" s="1" t="s">
        <v>192</v>
      </c>
      <c r="C334" s="4">
        <v>1</v>
      </c>
      <c r="D334" s="8">
        <v>1.02</v>
      </c>
      <c r="E334" s="4">
        <v>1</v>
      </c>
      <c r="F334" s="8">
        <v>1.43</v>
      </c>
      <c r="G334" s="4">
        <v>0</v>
      </c>
      <c r="H334" s="8">
        <v>0</v>
      </c>
      <c r="I334" s="4">
        <v>0</v>
      </c>
    </row>
    <row r="335" spans="1:9" x14ac:dyDescent="0.2">
      <c r="A335" s="2">
        <v>20</v>
      </c>
      <c r="B335" s="1" t="s">
        <v>146</v>
      </c>
      <c r="C335" s="4">
        <v>1</v>
      </c>
      <c r="D335" s="8">
        <v>1.02</v>
      </c>
      <c r="E335" s="4">
        <v>0</v>
      </c>
      <c r="F335" s="8">
        <v>0</v>
      </c>
      <c r="G335" s="4">
        <v>0</v>
      </c>
      <c r="H335" s="8">
        <v>0</v>
      </c>
      <c r="I335" s="4">
        <v>0</v>
      </c>
    </row>
    <row r="336" spans="1:9" x14ac:dyDescent="0.2">
      <c r="A336" s="1"/>
      <c r="C336" s="4"/>
      <c r="D336" s="8"/>
      <c r="E336" s="4"/>
      <c r="F336" s="8"/>
      <c r="G336" s="4"/>
      <c r="H336" s="8"/>
      <c r="I336" s="4"/>
    </row>
    <row r="337" spans="1:9" x14ac:dyDescent="0.2">
      <c r="A337" s="1" t="s">
        <v>13</v>
      </c>
      <c r="C337" s="4"/>
      <c r="D337" s="8"/>
      <c r="E337" s="4"/>
      <c r="F337" s="8"/>
      <c r="G337" s="4"/>
      <c r="H337" s="8"/>
      <c r="I337" s="4"/>
    </row>
    <row r="338" spans="1:9" x14ac:dyDescent="0.2">
      <c r="A338" s="2">
        <v>1</v>
      </c>
      <c r="B338" s="1" t="s">
        <v>149</v>
      </c>
      <c r="C338" s="4">
        <v>5</v>
      </c>
      <c r="D338" s="8">
        <v>10.64</v>
      </c>
      <c r="E338" s="4">
        <v>4</v>
      </c>
      <c r="F338" s="8">
        <v>10.53</v>
      </c>
      <c r="G338" s="4">
        <v>1</v>
      </c>
      <c r="H338" s="8">
        <v>11.11</v>
      </c>
      <c r="I338" s="4">
        <v>0</v>
      </c>
    </row>
    <row r="339" spans="1:9" x14ac:dyDescent="0.2">
      <c r="A339" s="2">
        <v>2</v>
      </c>
      <c r="B339" s="1" t="s">
        <v>136</v>
      </c>
      <c r="C339" s="4">
        <v>4</v>
      </c>
      <c r="D339" s="8">
        <v>8.51</v>
      </c>
      <c r="E339" s="4">
        <v>4</v>
      </c>
      <c r="F339" s="8">
        <v>10.53</v>
      </c>
      <c r="G339" s="4">
        <v>0</v>
      </c>
      <c r="H339" s="8">
        <v>0</v>
      </c>
      <c r="I339" s="4">
        <v>0</v>
      </c>
    </row>
    <row r="340" spans="1:9" x14ac:dyDescent="0.2">
      <c r="A340" s="2">
        <v>2</v>
      </c>
      <c r="B340" s="1" t="s">
        <v>140</v>
      </c>
      <c r="C340" s="4">
        <v>4</v>
      </c>
      <c r="D340" s="8">
        <v>8.51</v>
      </c>
      <c r="E340" s="4">
        <v>4</v>
      </c>
      <c r="F340" s="8">
        <v>10.53</v>
      </c>
      <c r="G340" s="4">
        <v>0</v>
      </c>
      <c r="H340" s="8">
        <v>0</v>
      </c>
      <c r="I340" s="4">
        <v>0</v>
      </c>
    </row>
    <row r="341" spans="1:9" x14ac:dyDescent="0.2">
      <c r="A341" s="2">
        <v>4</v>
      </c>
      <c r="B341" s="1" t="s">
        <v>122</v>
      </c>
      <c r="C341" s="4">
        <v>3</v>
      </c>
      <c r="D341" s="8">
        <v>6.38</v>
      </c>
      <c r="E341" s="4">
        <v>3</v>
      </c>
      <c r="F341" s="8">
        <v>7.89</v>
      </c>
      <c r="G341" s="4">
        <v>0</v>
      </c>
      <c r="H341" s="8">
        <v>0</v>
      </c>
      <c r="I341" s="4">
        <v>0</v>
      </c>
    </row>
    <row r="342" spans="1:9" x14ac:dyDescent="0.2">
      <c r="A342" s="2">
        <v>5</v>
      </c>
      <c r="B342" s="1" t="s">
        <v>195</v>
      </c>
      <c r="C342" s="4">
        <v>2</v>
      </c>
      <c r="D342" s="8">
        <v>4.26</v>
      </c>
      <c r="E342" s="4">
        <v>2</v>
      </c>
      <c r="F342" s="8">
        <v>5.26</v>
      </c>
      <c r="G342" s="4">
        <v>0</v>
      </c>
      <c r="H342" s="8">
        <v>0</v>
      </c>
      <c r="I342" s="4">
        <v>0</v>
      </c>
    </row>
    <row r="343" spans="1:9" x14ac:dyDescent="0.2">
      <c r="A343" s="2">
        <v>5</v>
      </c>
      <c r="B343" s="1" t="s">
        <v>162</v>
      </c>
      <c r="C343" s="4">
        <v>2</v>
      </c>
      <c r="D343" s="8">
        <v>4.26</v>
      </c>
      <c r="E343" s="4">
        <v>0</v>
      </c>
      <c r="F343" s="8">
        <v>0</v>
      </c>
      <c r="G343" s="4">
        <v>2</v>
      </c>
      <c r="H343" s="8">
        <v>22.22</v>
      </c>
      <c r="I343" s="4">
        <v>0</v>
      </c>
    </row>
    <row r="344" spans="1:9" x14ac:dyDescent="0.2">
      <c r="A344" s="2">
        <v>5</v>
      </c>
      <c r="B344" s="1" t="s">
        <v>124</v>
      </c>
      <c r="C344" s="4">
        <v>2</v>
      </c>
      <c r="D344" s="8">
        <v>4.26</v>
      </c>
      <c r="E344" s="4">
        <v>2</v>
      </c>
      <c r="F344" s="8">
        <v>5.26</v>
      </c>
      <c r="G344" s="4">
        <v>0</v>
      </c>
      <c r="H344" s="8">
        <v>0</v>
      </c>
      <c r="I344" s="4">
        <v>0</v>
      </c>
    </row>
    <row r="345" spans="1:9" x14ac:dyDescent="0.2">
      <c r="A345" s="2">
        <v>5</v>
      </c>
      <c r="B345" s="1" t="s">
        <v>137</v>
      </c>
      <c r="C345" s="4">
        <v>2</v>
      </c>
      <c r="D345" s="8">
        <v>4.26</v>
      </c>
      <c r="E345" s="4">
        <v>2</v>
      </c>
      <c r="F345" s="8">
        <v>5.26</v>
      </c>
      <c r="G345" s="4">
        <v>0</v>
      </c>
      <c r="H345" s="8">
        <v>0</v>
      </c>
      <c r="I345" s="4">
        <v>0</v>
      </c>
    </row>
    <row r="346" spans="1:9" x14ac:dyDescent="0.2">
      <c r="A346" s="2">
        <v>9</v>
      </c>
      <c r="B346" s="1" t="s">
        <v>121</v>
      </c>
      <c r="C346" s="4">
        <v>1</v>
      </c>
      <c r="D346" s="8">
        <v>2.13</v>
      </c>
      <c r="E346" s="4">
        <v>1</v>
      </c>
      <c r="F346" s="8">
        <v>2.63</v>
      </c>
      <c r="G346" s="4">
        <v>0</v>
      </c>
      <c r="H346" s="8">
        <v>0</v>
      </c>
      <c r="I346" s="4">
        <v>0</v>
      </c>
    </row>
    <row r="347" spans="1:9" x14ac:dyDescent="0.2">
      <c r="A347" s="2">
        <v>9</v>
      </c>
      <c r="B347" s="1" t="s">
        <v>155</v>
      </c>
      <c r="C347" s="4">
        <v>1</v>
      </c>
      <c r="D347" s="8">
        <v>2.13</v>
      </c>
      <c r="E347" s="4">
        <v>1</v>
      </c>
      <c r="F347" s="8">
        <v>2.63</v>
      </c>
      <c r="G347" s="4">
        <v>0</v>
      </c>
      <c r="H347" s="8">
        <v>0</v>
      </c>
      <c r="I347" s="4">
        <v>0</v>
      </c>
    </row>
    <row r="348" spans="1:9" x14ac:dyDescent="0.2">
      <c r="A348" s="2">
        <v>9</v>
      </c>
      <c r="B348" s="1" t="s">
        <v>194</v>
      </c>
      <c r="C348" s="4">
        <v>1</v>
      </c>
      <c r="D348" s="8">
        <v>2.13</v>
      </c>
      <c r="E348" s="4">
        <v>0</v>
      </c>
      <c r="F348" s="8">
        <v>0</v>
      </c>
      <c r="G348" s="4">
        <v>1</v>
      </c>
      <c r="H348" s="8">
        <v>11.11</v>
      </c>
      <c r="I348" s="4">
        <v>0</v>
      </c>
    </row>
    <row r="349" spans="1:9" x14ac:dyDescent="0.2">
      <c r="A349" s="2">
        <v>9</v>
      </c>
      <c r="B349" s="1" t="s">
        <v>196</v>
      </c>
      <c r="C349" s="4">
        <v>1</v>
      </c>
      <c r="D349" s="8">
        <v>2.13</v>
      </c>
      <c r="E349" s="4">
        <v>1</v>
      </c>
      <c r="F349" s="8">
        <v>2.63</v>
      </c>
      <c r="G349" s="4">
        <v>0</v>
      </c>
      <c r="H349" s="8">
        <v>0</v>
      </c>
      <c r="I349" s="4">
        <v>0</v>
      </c>
    </row>
    <row r="350" spans="1:9" x14ac:dyDescent="0.2">
      <c r="A350" s="2">
        <v>9</v>
      </c>
      <c r="B350" s="1" t="s">
        <v>141</v>
      </c>
      <c r="C350" s="4">
        <v>1</v>
      </c>
      <c r="D350" s="8">
        <v>2.13</v>
      </c>
      <c r="E350" s="4">
        <v>0</v>
      </c>
      <c r="F350" s="8">
        <v>0</v>
      </c>
      <c r="G350" s="4">
        <v>1</v>
      </c>
      <c r="H350" s="8">
        <v>11.11</v>
      </c>
      <c r="I350" s="4">
        <v>0</v>
      </c>
    </row>
    <row r="351" spans="1:9" x14ac:dyDescent="0.2">
      <c r="A351" s="2">
        <v>9</v>
      </c>
      <c r="B351" s="1" t="s">
        <v>197</v>
      </c>
      <c r="C351" s="4">
        <v>1</v>
      </c>
      <c r="D351" s="8">
        <v>2.13</v>
      </c>
      <c r="E351" s="4">
        <v>1</v>
      </c>
      <c r="F351" s="8">
        <v>2.63</v>
      </c>
      <c r="G351" s="4">
        <v>0</v>
      </c>
      <c r="H351" s="8">
        <v>0</v>
      </c>
      <c r="I351" s="4">
        <v>0</v>
      </c>
    </row>
    <row r="352" spans="1:9" x14ac:dyDescent="0.2">
      <c r="A352" s="2">
        <v>9</v>
      </c>
      <c r="B352" s="1" t="s">
        <v>198</v>
      </c>
      <c r="C352" s="4">
        <v>1</v>
      </c>
      <c r="D352" s="8">
        <v>2.13</v>
      </c>
      <c r="E352" s="4">
        <v>1</v>
      </c>
      <c r="F352" s="8">
        <v>2.63</v>
      </c>
      <c r="G352" s="4">
        <v>0</v>
      </c>
      <c r="H352" s="8">
        <v>0</v>
      </c>
      <c r="I352" s="4">
        <v>0</v>
      </c>
    </row>
    <row r="353" spans="1:9" x14ac:dyDescent="0.2">
      <c r="A353" s="2">
        <v>9</v>
      </c>
      <c r="B353" s="1" t="s">
        <v>163</v>
      </c>
      <c r="C353" s="4">
        <v>1</v>
      </c>
      <c r="D353" s="8">
        <v>2.13</v>
      </c>
      <c r="E353" s="4">
        <v>1</v>
      </c>
      <c r="F353" s="8">
        <v>2.63</v>
      </c>
      <c r="G353" s="4">
        <v>0</v>
      </c>
      <c r="H353" s="8">
        <v>0</v>
      </c>
      <c r="I353" s="4">
        <v>0</v>
      </c>
    </row>
    <row r="354" spans="1:9" x14ac:dyDescent="0.2">
      <c r="A354" s="2">
        <v>9</v>
      </c>
      <c r="B354" s="1" t="s">
        <v>178</v>
      </c>
      <c r="C354" s="4">
        <v>1</v>
      </c>
      <c r="D354" s="8">
        <v>2.13</v>
      </c>
      <c r="E354" s="4">
        <v>0</v>
      </c>
      <c r="F354" s="8">
        <v>0</v>
      </c>
      <c r="G354" s="4">
        <v>1</v>
      </c>
      <c r="H354" s="8">
        <v>11.11</v>
      </c>
      <c r="I354" s="4">
        <v>0</v>
      </c>
    </row>
    <row r="355" spans="1:9" x14ac:dyDescent="0.2">
      <c r="A355" s="2">
        <v>9</v>
      </c>
      <c r="B355" s="1" t="s">
        <v>164</v>
      </c>
      <c r="C355" s="4">
        <v>1</v>
      </c>
      <c r="D355" s="8">
        <v>2.13</v>
      </c>
      <c r="E355" s="4">
        <v>1</v>
      </c>
      <c r="F355" s="8">
        <v>2.63</v>
      </c>
      <c r="G355" s="4">
        <v>0</v>
      </c>
      <c r="H355" s="8">
        <v>0</v>
      </c>
      <c r="I355" s="4">
        <v>0</v>
      </c>
    </row>
    <row r="356" spans="1:9" x14ac:dyDescent="0.2">
      <c r="A356" s="2">
        <v>9</v>
      </c>
      <c r="B356" s="1" t="s">
        <v>156</v>
      </c>
      <c r="C356" s="4">
        <v>1</v>
      </c>
      <c r="D356" s="8">
        <v>2.13</v>
      </c>
      <c r="E356" s="4">
        <v>1</v>
      </c>
      <c r="F356" s="8">
        <v>2.63</v>
      </c>
      <c r="G356" s="4">
        <v>0</v>
      </c>
      <c r="H356" s="8">
        <v>0</v>
      </c>
      <c r="I356" s="4">
        <v>0</v>
      </c>
    </row>
    <row r="357" spans="1:9" x14ac:dyDescent="0.2">
      <c r="A357" s="2">
        <v>9</v>
      </c>
      <c r="B357" s="1" t="s">
        <v>125</v>
      </c>
      <c r="C357" s="4">
        <v>1</v>
      </c>
      <c r="D357" s="8">
        <v>2.13</v>
      </c>
      <c r="E357" s="4">
        <v>1</v>
      </c>
      <c r="F357" s="8">
        <v>2.63</v>
      </c>
      <c r="G357" s="4">
        <v>0</v>
      </c>
      <c r="H357" s="8">
        <v>0</v>
      </c>
      <c r="I357" s="4">
        <v>0</v>
      </c>
    </row>
    <row r="358" spans="1:9" x14ac:dyDescent="0.2">
      <c r="A358" s="2">
        <v>9</v>
      </c>
      <c r="B358" s="1" t="s">
        <v>129</v>
      </c>
      <c r="C358" s="4">
        <v>1</v>
      </c>
      <c r="D358" s="8">
        <v>2.13</v>
      </c>
      <c r="E358" s="4">
        <v>0</v>
      </c>
      <c r="F358" s="8">
        <v>0</v>
      </c>
      <c r="G358" s="4">
        <v>1</v>
      </c>
      <c r="H358" s="8">
        <v>11.11</v>
      </c>
      <c r="I358" s="4">
        <v>0</v>
      </c>
    </row>
    <row r="359" spans="1:9" x14ac:dyDescent="0.2">
      <c r="A359" s="2">
        <v>9</v>
      </c>
      <c r="B359" s="1" t="s">
        <v>131</v>
      </c>
      <c r="C359" s="4">
        <v>1</v>
      </c>
      <c r="D359" s="8">
        <v>2.13</v>
      </c>
      <c r="E359" s="4">
        <v>1</v>
      </c>
      <c r="F359" s="8">
        <v>2.63</v>
      </c>
      <c r="G359" s="4">
        <v>0</v>
      </c>
      <c r="H359" s="8">
        <v>0</v>
      </c>
      <c r="I359" s="4">
        <v>0</v>
      </c>
    </row>
    <row r="360" spans="1:9" x14ac:dyDescent="0.2">
      <c r="A360" s="2">
        <v>9</v>
      </c>
      <c r="B360" s="1" t="s">
        <v>132</v>
      </c>
      <c r="C360" s="4">
        <v>1</v>
      </c>
      <c r="D360" s="8">
        <v>2.13</v>
      </c>
      <c r="E360" s="4">
        <v>1</v>
      </c>
      <c r="F360" s="8">
        <v>2.63</v>
      </c>
      <c r="G360" s="4">
        <v>0</v>
      </c>
      <c r="H360" s="8">
        <v>0</v>
      </c>
      <c r="I360" s="4">
        <v>0</v>
      </c>
    </row>
    <row r="361" spans="1:9" x14ac:dyDescent="0.2">
      <c r="A361" s="2">
        <v>9</v>
      </c>
      <c r="B361" s="1" t="s">
        <v>199</v>
      </c>
      <c r="C361" s="4">
        <v>1</v>
      </c>
      <c r="D361" s="8">
        <v>2.13</v>
      </c>
      <c r="E361" s="4">
        <v>1</v>
      </c>
      <c r="F361" s="8">
        <v>2.63</v>
      </c>
      <c r="G361" s="4">
        <v>0</v>
      </c>
      <c r="H361" s="8">
        <v>0</v>
      </c>
      <c r="I361" s="4">
        <v>0</v>
      </c>
    </row>
    <row r="362" spans="1:9" x14ac:dyDescent="0.2">
      <c r="A362" s="2">
        <v>9</v>
      </c>
      <c r="B362" s="1" t="s">
        <v>133</v>
      </c>
      <c r="C362" s="4">
        <v>1</v>
      </c>
      <c r="D362" s="8">
        <v>2.13</v>
      </c>
      <c r="E362" s="4">
        <v>1</v>
      </c>
      <c r="F362" s="8">
        <v>2.63</v>
      </c>
      <c r="G362" s="4">
        <v>0</v>
      </c>
      <c r="H362" s="8">
        <v>0</v>
      </c>
      <c r="I362" s="4">
        <v>0</v>
      </c>
    </row>
    <row r="363" spans="1:9" x14ac:dyDescent="0.2">
      <c r="A363" s="2">
        <v>9</v>
      </c>
      <c r="B363" s="1" t="s">
        <v>134</v>
      </c>
      <c r="C363" s="4">
        <v>1</v>
      </c>
      <c r="D363" s="8">
        <v>2.13</v>
      </c>
      <c r="E363" s="4">
        <v>1</v>
      </c>
      <c r="F363" s="8">
        <v>2.63</v>
      </c>
      <c r="G363" s="4">
        <v>0</v>
      </c>
      <c r="H363" s="8">
        <v>0</v>
      </c>
      <c r="I363" s="4">
        <v>0</v>
      </c>
    </row>
    <row r="364" spans="1:9" x14ac:dyDescent="0.2">
      <c r="A364" s="2">
        <v>9</v>
      </c>
      <c r="B364" s="1" t="s">
        <v>139</v>
      </c>
      <c r="C364" s="4">
        <v>1</v>
      </c>
      <c r="D364" s="8">
        <v>2.13</v>
      </c>
      <c r="E364" s="4">
        <v>1</v>
      </c>
      <c r="F364" s="8">
        <v>2.63</v>
      </c>
      <c r="G364" s="4">
        <v>0</v>
      </c>
      <c r="H364" s="8">
        <v>0</v>
      </c>
      <c r="I364" s="4">
        <v>0</v>
      </c>
    </row>
    <row r="365" spans="1:9" x14ac:dyDescent="0.2">
      <c r="A365" s="2">
        <v>9</v>
      </c>
      <c r="B365" s="1" t="s">
        <v>200</v>
      </c>
      <c r="C365" s="4">
        <v>1</v>
      </c>
      <c r="D365" s="8">
        <v>2.13</v>
      </c>
      <c r="E365" s="4">
        <v>0</v>
      </c>
      <c r="F365" s="8">
        <v>0</v>
      </c>
      <c r="G365" s="4">
        <v>1</v>
      </c>
      <c r="H365" s="8">
        <v>11.11</v>
      </c>
      <c r="I365" s="4">
        <v>0</v>
      </c>
    </row>
    <row r="366" spans="1:9" x14ac:dyDescent="0.2">
      <c r="A366" s="2">
        <v>9</v>
      </c>
      <c r="B366" s="1" t="s">
        <v>201</v>
      </c>
      <c r="C366" s="4">
        <v>1</v>
      </c>
      <c r="D366" s="8">
        <v>2.13</v>
      </c>
      <c r="E366" s="4">
        <v>0</v>
      </c>
      <c r="F366" s="8">
        <v>0</v>
      </c>
      <c r="G366" s="4">
        <v>1</v>
      </c>
      <c r="H366" s="8">
        <v>11.11</v>
      </c>
      <c r="I366" s="4">
        <v>0</v>
      </c>
    </row>
    <row r="367" spans="1:9" x14ac:dyDescent="0.2">
      <c r="A367" s="2">
        <v>9</v>
      </c>
      <c r="B367" s="1" t="s">
        <v>193</v>
      </c>
      <c r="C367" s="4">
        <v>1</v>
      </c>
      <c r="D367" s="8">
        <v>2.13</v>
      </c>
      <c r="E367" s="4">
        <v>1</v>
      </c>
      <c r="F367" s="8">
        <v>2.63</v>
      </c>
      <c r="G367" s="4">
        <v>0</v>
      </c>
      <c r="H367" s="8">
        <v>0</v>
      </c>
      <c r="I367" s="4">
        <v>0</v>
      </c>
    </row>
    <row r="368" spans="1:9" x14ac:dyDescent="0.2">
      <c r="A368" s="2">
        <v>9</v>
      </c>
      <c r="B368" s="1" t="s">
        <v>167</v>
      </c>
      <c r="C368" s="4">
        <v>1</v>
      </c>
      <c r="D368" s="8">
        <v>2.13</v>
      </c>
      <c r="E368" s="4">
        <v>1</v>
      </c>
      <c r="F368" s="8">
        <v>2.63</v>
      </c>
      <c r="G368" s="4">
        <v>0</v>
      </c>
      <c r="H368" s="8">
        <v>0</v>
      </c>
      <c r="I368" s="4">
        <v>0</v>
      </c>
    </row>
    <row r="369" spans="1:9" x14ac:dyDescent="0.2">
      <c r="A369" s="1"/>
      <c r="C369" s="4"/>
      <c r="D369" s="8"/>
      <c r="E369" s="4"/>
      <c r="F369" s="8"/>
      <c r="G369" s="4"/>
      <c r="H369" s="8"/>
      <c r="I369" s="4"/>
    </row>
    <row r="370" spans="1:9" x14ac:dyDescent="0.2">
      <c r="A370" s="1" t="s">
        <v>14</v>
      </c>
      <c r="C370" s="4"/>
      <c r="D370" s="8"/>
      <c r="E370" s="4"/>
      <c r="F370" s="8"/>
      <c r="G370" s="4"/>
      <c r="H370" s="8"/>
      <c r="I370" s="4"/>
    </row>
    <row r="371" spans="1:9" x14ac:dyDescent="0.2">
      <c r="A371" s="2">
        <v>1</v>
      </c>
      <c r="B371" s="1" t="s">
        <v>137</v>
      </c>
      <c r="C371" s="4">
        <v>10</v>
      </c>
      <c r="D371" s="8">
        <v>5.13</v>
      </c>
      <c r="E371" s="4">
        <v>10</v>
      </c>
      <c r="F371" s="8">
        <v>6.94</v>
      </c>
      <c r="G371" s="4">
        <v>0</v>
      </c>
      <c r="H371" s="8">
        <v>0</v>
      </c>
      <c r="I371" s="4">
        <v>0</v>
      </c>
    </row>
    <row r="372" spans="1:9" x14ac:dyDescent="0.2">
      <c r="A372" s="2">
        <v>2</v>
      </c>
      <c r="B372" s="1" t="s">
        <v>156</v>
      </c>
      <c r="C372" s="4">
        <v>9</v>
      </c>
      <c r="D372" s="8">
        <v>4.62</v>
      </c>
      <c r="E372" s="4">
        <v>9</v>
      </c>
      <c r="F372" s="8">
        <v>6.25</v>
      </c>
      <c r="G372" s="4">
        <v>0</v>
      </c>
      <c r="H372" s="8">
        <v>0</v>
      </c>
      <c r="I372" s="4">
        <v>0</v>
      </c>
    </row>
    <row r="373" spans="1:9" x14ac:dyDescent="0.2">
      <c r="A373" s="2">
        <v>3</v>
      </c>
      <c r="B373" s="1" t="s">
        <v>122</v>
      </c>
      <c r="C373" s="4">
        <v>8</v>
      </c>
      <c r="D373" s="8">
        <v>4.0999999999999996</v>
      </c>
      <c r="E373" s="4">
        <v>6</v>
      </c>
      <c r="F373" s="8">
        <v>4.17</v>
      </c>
      <c r="G373" s="4">
        <v>2</v>
      </c>
      <c r="H373" s="8">
        <v>4.55</v>
      </c>
      <c r="I373" s="4">
        <v>0</v>
      </c>
    </row>
    <row r="374" spans="1:9" x14ac:dyDescent="0.2">
      <c r="A374" s="2">
        <v>3</v>
      </c>
      <c r="B374" s="1" t="s">
        <v>163</v>
      </c>
      <c r="C374" s="4">
        <v>8</v>
      </c>
      <c r="D374" s="8">
        <v>4.0999999999999996</v>
      </c>
      <c r="E374" s="4">
        <v>7</v>
      </c>
      <c r="F374" s="8">
        <v>4.8600000000000003</v>
      </c>
      <c r="G374" s="4">
        <v>1</v>
      </c>
      <c r="H374" s="8">
        <v>2.27</v>
      </c>
      <c r="I374" s="4">
        <v>0</v>
      </c>
    </row>
    <row r="375" spans="1:9" x14ac:dyDescent="0.2">
      <c r="A375" s="2">
        <v>3</v>
      </c>
      <c r="B375" s="1" t="s">
        <v>129</v>
      </c>
      <c r="C375" s="4">
        <v>8</v>
      </c>
      <c r="D375" s="8">
        <v>4.0999999999999996</v>
      </c>
      <c r="E375" s="4">
        <v>8</v>
      </c>
      <c r="F375" s="8">
        <v>5.56</v>
      </c>
      <c r="G375" s="4">
        <v>0</v>
      </c>
      <c r="H375" s="8">
        <v>0</v>
      </c>
      <c r="I375" s="4">
        <v>0</v>
      </c>
    </row>
    <row r="376" spans="1:9" x14ac:dyDescent="0.2">
      <c r="A376" s="2">
        <v>3</v>
      </c>
      <c r="B376" s="1" t="s">
        <v>136</v>
      </c>
      <c r="C376" s="4">
        <v>8</v>
      </c>
      <c r="D376" s="8">
        <v>4.0999999999999996</v>
      </c>
      <c r="E376" s="4">
        <v>8</v>
      </c>
      <c r="F376" s="8">
        <v>5.56</v>
      </c>
      <c r="G376" s="4">
        <v>0</v>
      </c>
      <c r="H376" s="8">
        <v>0</v>
      </c>
      <c r="I376" s="4">
        <v>0</v>
      </c>
    </row>
    <row r="377" spans="1:9" x14ac:dyDescent="0.2">
      <c r="A377" s="2">
        <v>7</v>
      </c>
      <c r="B377" s="1" t="s">
        <v>123</v>
      </c>
      <c r="C377" s="4">
        <v>7</v>
      </c>
      <c r="D377" s="8">
        <v>3.59</v>
      </c>
      <c r="E377" s="4">
        <v>5</v>
      </c>
      <c r="F377" s="8">
        <v>3.47</v>
      </c>
      <c r="G377" s="4">
        <v>2</v>
      </c>
      <c r="H377" s="8">
        <v>4.55</v>
      </c>
      <c r="I377" s="4">
        <v>0</v>
      </c>
    </row>
    <row r="378" spans="1:9" x14ac:dyDescent="0.2">
      <c r="A378" s="2">
        <v>7</v>
      </c>
      <c r="B378" s="1" t="s">
        <v>125</v>
      </c>
      <c r="C378" s="4">
        <v>7</v>
      </c>
      <c r="D378" s="8">
        <v>3.59</v>
      </c>
      <c r="E378" s="4">
        <v>6</v>
      </c>
      <c r="F378" s="8">
        <v>4.17</v>
      </c>
      <c r="G378" s="4">
        <v>0</v>
      </c>
      <c r="H378" s="8">
        <v>0</v>
      </c>
      <c r="I378" s="4">
        <v>0</v>
      </c>
    </row>
    <row r="379" spans="1:9" x14ac:dyDescent="0.2">
      <c r="A379" s="2">
        <v>7</v>
      </c>
      <c r="B379" s="1" t="s">
        <v>188</v>
      </c>
      <c r="C379" s="4">
        <v>7</v>
      </c>
      <c r="D379" s="8">
        <v>3.59</v>
      </c>
      <c r="E379" s="4">
        <v>1</v>
      </c>
      <c r="F379" s="8">
        <v>0.69</v>
      </c>
      <c r="G379" s="4">
        <v>6</v>
      </c>
      <c r="H379" s="8">
        <v>13.64</v>
      </c>
      <c r="I379" s="4">
        <v>0</v>
      </c>
    </row>
    <row r="380" spans="1:9" x14ac:dyDescent="0.2">
      <c r="A380" s="2">
        <v>10</v>
      </c>
      <c r="B380" s="1" t="s">
        <v>141</v>
      </c>
      <c r="C380" s="4">
        <v>6</v>
      </c>
      <c r="D380" s="8">
        <v>3.08</v>
      </c>
      <c r="E380" s="4">
        <v>6</v>
      </c>
      <c r="F380" s="8">
        <v>4.17</v>
      </c>
      <c r="G380" s="4">
        <v>0</v>
      </c>
      <c r="H380" s="8">
        <v>0</v>
      </c>
      <c r="I380" s="4">
        <v>0</v>
      </c>
    </row>
    <row r="381" spans="1:9" x14ac:dyDescent="0.2">
      <c r="A381" s="2">
        <v>11</v>
      </c>
      <c r="B381" s="1" t="s">
        <v>121</v>
      </c>
      <c r="C381" s="4">
        <v>5</v>
      </c>
      <c r="D381" s="8">
        <v>2.56</v>
      </c>
      <c r="E381" s="4">
        <v>0</v>
      </c>
      <c r="F381" s="8">
        <v>0</v>
      </c>
      <c r="G381" s="4">
        <v>5</v>
      </c>
      <c r="H381" s="8">
        <v>11.36</v>
      </c>
      <c r="I381" s="4">
        <v>0</v>
      </c>
    </row>
    <row r="382" spans="1:9" x14ac:dyDescent="0.2">
      <c r="A382" s="2">
        <v>11</v>
      </c>
      <c r="B382" s="1" t="s">
        <v>128</v>
      </c>
      <c r="C382" s="4">
        <v>5</v>
      </c>
      <c r="D382" s="8">
        <v>2.56</v>
      </c>
      <c r="E382" s="4">
        <v>2</v>
      </c>
      <c r="F382" s="8">
        <v>1.39</v>
      </c>
      <c r="G382" s="4">
        <v>3</v>
      </c>
      <c r="H382" s="8">
        <v>6.82</v>
      </c>
      <c r="I382" s="4">
        <v>0</v>
      </c>
    </row>
    <row r="383" spans="1:9" x14ac:dyDescent="0.2">
      <c r="A383" s="2">
        <v>11</v>
      </c>
      <c r="B383" s="1" t="s">
        <v>166</v>
      </c>
      <c r="C383" s="4">
        <v>5</v>
      </c>
      <c r="D383" s="8">
        <v>2.56</v>
      </c>
      <c r="E383" s="4">
        <v>0</v>
      </c>
      <c r="F383" s="8">
        <v>0</v>
      </c>
      <c r="G383" s="4">
        <v>4</v>
      </c>
      <c r="H383" s="8">
        <v>9.09</v>
      </c>
      <c r="I383" s="4">
        <v>0</v>
      </c>
    </row>
    <row r="384" spans="1:9" x14ac:dyDescent="0.2">
      <c r="A384" s="2">
        <v>14</v>
      </c>
      <c r="B384" s="1" t="s">
        <v>155</v>
      </c>
      <c r="C384" s="4">
        <v>4</v>
      </c>
      <c r="D384" s="8">
        <v>2.0499999999999998</v>
      </c>
      <c r="E384" s="4">
        <v>3</v>
      </c>
      <c r="F384" s="8">
        <v>2.08</v>
      </c>
      <c r="G384" s="4">
        <v>1</v>
      </c>
      <c r="H384" s="8">
        <v>2.27</v>
      </c>
      <c r="I384" s="4">
        <v>0</v>
      </c>
    </row>
    <row r="385" spans="1:9" x14ac:dyDescent="0.2">
      <c r="A385" s="2">
        <v>14</v>
      </c>
      <c r="B385" s="1" t="s">
        <v>160</v>
      </c>
      <c r="C385" s="4">
        <v>4</v>
      </c>
      <c r="D385" s="8">
        <v>2.0499999999999998</v>
      </c>
      <c r="E385" s="4">
        <v>3</v>
      </c>
      <c r="F385" s="8">
        <v>2.08</v>
      </c>
      <c r="G385" s="4">
        <v>1</v>
      </c>
      <c r="H385" s="8">
        <v>2.27</v>
      </c>
      <c r="I385" s="4">
        <v>0</v>
      </c>
    </row>
    <row r="386" spans="1:9" x14ac:dyDescent="0.2">
      <c r="A386" s="2">
        <v>14</v>
      </c>
      <c r="B386" s="1" t="s">
        <v>124</v>
      </c>
      <c r="C386" s="4">
        <v>4</v>
      </c>
      <c r="D386" s="8">
        <v>2.0499999999999998</v>
      </c>
      <c r="E386" s="4">
        <v>4</v>
      </c>
      <c r="F386" s="8">
        <v>2.78</v>
      </c>
      <c r="G386" s="4">
        <v>0</v>
      </c>
      <c r="H386" s="8">
        <v>0</v>
      </c>
      <c r="I386" s="4">
        <v>0</v>
      </c>
    </row>
    <row r="387" spans="1:9" x14ac:dyDescent="0.2">
      <c r="A387" s="2">
        <v>14</v>
      </c>
      <c r="B387" s="1" t="s">
        <v>127</v>
      </c>
      <c r="C387" s="4">
        <v>4</v>
      </c>
      <c r="D387" s="8">
        <v>2.0499999999999998</v>
      </c>
      <c r="E387" s="4">
        <v>2</v>
      </c>
      <c r="F387" s="8">
        <v>1.39</v>
      </c>
      <c r="G387" s="4">
        <v>2</v>
      </c>
      <c r="H387" s="8">
        <v>4.55</v>
      </c>
      <c r="I387" s="4">
        <v>0</v>
      </c>
    </row>
    <row r="388" spans="1:9" x14ac:dyDescent="0.2">
      <c r="A388" s="2">
        <v>14</v>
      </c>
      <c r="B388" s="1" t="s">
        <v>131</v>
      </c>
      <c r="C388" s="4">
        <v>4</v>
      </c>
      <c r="D388" s="8">
        <v>2.0499999999999998</v>
      </c>
      <c r="E388" s="4">
        <v>4</v>
      </c>
      <c r="F388" s="8">
        <v>2.78</v>
      </c>
      <c r="G388" s="4">
        <v>0</v>
      </c>
      <c r="H388" s="8">
        <v>0</v>
      </c>
      <c r="I388" s="4">
        <v>0</v>
      </c>
    </row>
    <row r="389" spans="1:9" x14ac:dyDescent="0.2">
      <c r="A389" s="2">
        <v>14</v>
      </c>
      <c r="B389" s="1" t="s">
        <v>193</v>
      </c>
      <c r="C389" s="4">
        <v>4</v>
      </c>
      <c r="D389" s="8">
        <v>2.0499999999999998</v>
      </c>
      <c r="E389" s="4">
        <v>2</v>
      </c>
      <c r="F389" s="8">
        <v>1.39</v>
      </c>
      <c r="G389" s="4">
        <v>2</v>
      </c>
      <c r="H389" s="8">
        <v>4.55</v>
      </c>
      <c r="I389" s="4">
        <v>0</v>
      </c>
    </row>
    <row r="390" spans="1:9" x14ac:dyDescent="0.2">
      <c r="A390" s="2">
        <v>14</v>
      </c>
      <c r="B390" s="1" t="s">
        <v>140</v>
      </c>
      <c r="C390" s="4">
        <v>4</v>
      </c>
      <c r="D390" s="8">
        <v>2.0499999999999998</v>
      </c>
      <c r="E390" s="4">
        <v>3</v>
      </c>
      <c r="F390" s="8">
        <v>2.08</v>
      </c>
      <c r="G390" s="4">
        <v>1</v>
      </c>
      <c r="H390" s="8">
        <v>2.27</v>
      </c>
      <c r="I390" s="4">
        <v>0</v>
      </c>
    </row>
    <row r="391" spans="1:9" x14ac:dyDescent="0.2">
      <c r="A391" s="1"/>
      <c r="C391" s="4"/>
      <c r="D391" s="8"/>
      <c r="E391" s="4"/>
      <c r="F391" s="8"/>
      <c r="G391" s="4"/>
      <c r="H391" s="8"/>
      <c r="I391" s="4"/>
    </row>
    <row r="392" spans="1:9" x14ac:dyDescent="0.2">
      <c r="A392" s="1" t="s">
        <v>15</v>
      </c>
      <c r="C392" s="4"/>
      <c r="D392" s="8"/>
      <c r="E392" s="4"/>
      <c r="F392" s="8"/>
      <c r="G392" s="4"/>
      <c r="H392" s="8"/>
      <c r="I392" s="4"/>
    </row>
    <row r="393" spans="1:9" x14ac:dyDescent="0.2">
      <c r="A393" s="2">
        <v>1</v>
      </c>
      <c r="B393" s="1" t="s">
        <v>125</v>
      </c>
      <c r="C393" s="4">
        <v>23</v>
      </c>
      <c r="D393" s="8">
        <v>7.69</v>
      </c>
      <c r="E393" s="4">
        <v>23</v>
      </c>
      <c r="F393" s="8">
        <v>11.39</v>
      </c>
      <c r="G393" s="4">
        <v>0</v>
      </c>
      <c r="H393" s="8">
        <v>0</v>
      </c>
      <c r="I393" s="4">
        <v>0</v>
      </c>
    </row>
    <row r="394" spans="1:9" x14ac:dyDescent="0.2">
      <c r="A394" s="2">
        <v>2</v>
      </c>
      <c r="B394" s="1" t="s">
        <v>137</v>
      </c>
      <c r="C394" s="4">
        <v>20</v>
      </c>
      <c r="D394" s="8">
        <v>6.69</v>
      </c>
      <c r="E394" s="4">
        <v>20</v>
      </c>
      <c r="F394" s="8">
        <v>9.9</v>
      </c>
      <c r="G394" s="4">
        <v>0</v>
      </c>
      <c r="H394" s="8">
        <v>0</v>
      </c>
      <c r="I394" s="4">
        <v>0</v>
      </c>
    </row>
    <row r="395" spans="1:9" x14ac:dyDescent="0.2">
      <c r="A395" s="2">
        <v>3</v>
      </c>
      <c r="B395" s="1" t="s">
        <v>136</v>
      </c>
      <c r="C395" s="4">
        <v>19</v>
      </c>
      <c r="D395" s="8">
        <v>6.35</v>
      </c>
      <c r="E395" s="4">
        <v>19</v>
      </c>
      <c r="F395" s="8">
        <v>9.41</v>
      </c>
      <c r="G395" s="4">
        <v>0</v>
      </c>
      <c r="H395" s="8">
        <v>0</v>
      </c>
      <c r="I395" s="4">
        <v>0</v>
      </c>
    </row>
    <row r="396" spans="1:9" x14ac:dyDescent="0.2">
      <c r="A396" s="2">
        <v>4</v>
      </c>
      <c r="B396" s="1" t="s">
        <v>129</v>
      </c>
      <c r="C396" s="4">
        <v>8</v>
      </c>
      <c r="D396" s="8">
        <v>2.68</v>
      </c>
      <c r="E396" s="4">
        <v>5</v>
      </c>
      <c r="F396" s="8">
        <v>2.48</v>
      </c>
      <c r="G396" s="4">
        <v>3</v>
      </c>
      <c r="H396" s="8">
        <v>3.37</v>
      </c>
      <c r="I396" s="4">
        <v>0</v>
      </c>
    </row>
    <row r="397" spans="1:9" x14ac:dyDescent="0.2">
      <c r="A397" s="2">
        <v>4</v>
      </c>
      <c r="B397" s="1" t="s">
        <v>134</v>
      </c>
      <c r="C397" s="4">
        <v>8</v>
      </c>
      <c r="D397" s="8">
        <v>2.68</v>
      </c>
      <c r="E397" s="4">
        <v>8</v>
      </c>
      <c r="F397" s="8">
        <v>3.96</v>
      </c>
      <c r="G397" s="4">
        <v>0</v>
      </c>
      <c r="H397" s="8">
        <v>0</v>
      </c>
      <c r="I397" s="4">
        <v>0</v>
      </c>
    </row>
    <row r="398" spans="1:9" x14ac:dyDescent="0.2">
      <c r="A398" s="2">
        <v>4</v>
      </c>
      <c r="B398" s="1" t="s">
        <v>193</v>
      </c>
      <c r="C398" s="4">
        <v>8</v>
      </c>
      <c r="D398" s="8">
        <v>2.68</v>
      </c>
      <c r="E398" s="4">
        <v>6</v>
      </c>
      <c r="F398" s="8">
        <v>2.97</v>
      </c>
      <c r="G398" s="4">
        <v>0</v>
      </c>
      <c r="H398" s="8">
        <v>0</v>
      </c>
      <c r="I398" s="4">
        <v>0</v>
      </c>
    </row>
    <row r="399" spans="1:9" x14ac:dyDescent="0.2">
      <c r="A399" s="2">
        <v>7</v>
      </c>
      <c r="B399" s="1" t="s">
        <v>121</v>
      </c>
      <c r="C399" s="4">
        <v>7</v>
      </c>
      <c r="D399" s="8">
        <v>2.34</v>
      </c>
      <c r="E399" s="4">
        <v>0</v>
      </c>
      <c r="F399" s="8">
        <v>0</v>
      </c>
      <c r="G399" s="4">
        <v>7</v>
      </c>
      <c r="H399" s="8">
        <v>7.87</v>
      </c>
      <c r="I399" s="4">
        <v>0</v>
      </c>
    </row>
    <row r="400" spans="1:9" x14ac:dyDescent="0.2">
      <c r="A400" s="2">
        <v>7</v>
      </c>
      <c r="B400" s="1" t="s">
        <v>156</v>
      </c>
      <c r="C400" s="4">
        <v>7</v>
      </c>
      <c r="D400" s="8">
        <v>2.34</v>
      </c>
      <c r="E400" s="4">
        <v>6</v>
      </c>
      <c r="F400" s="8">
        <v>2.97</v>
      </c>
      <c r="G400" s="4">
        <v>1</v>
      </c>
      <c r="H400" s="8">
        <v>1.1200000000000001</v>
      </c>
      <c r="I400" s="4">
        <v>0</v>
      </c>
    </row>
    <row r="401" spans="1:9" x14ac:dyDescent="0.2">
      <c r="A401" s="2">
        <v>7</v>
      </c>
      <c r="B401" s="1" t="s">
        <v>130</v>
      </c>
      <c r="C401" s="4">
        <v>7</v>
      </c>
      <c r="D401" s="8">
        <v>2.34</v>
      </c>
      <c r="E401" s="4">
        <v>7</v>
      </c>
      <c r="F401" s="8">
        <v>3.47</v>
      </c>
      <c r="G401" s="4">
        <v>0</v>
      </c>
      <c r="H401" s="8">
        <v>0</v>
      </c>
      <c r="I401" s="4">
        <v>0</v>
      </c>
    </row>
    <row r="402" spans="1:9" x14ac:dyDescent="0.2">
      <c r="A402" s="2">
        <v>7</v>
      </c>
      <c r="B402" s="1" t="s">
        <v>140</v>
      </c>
      <c r="C402" s="4">
        <v>7</v>
      </c>
      <c r="D402" s="8">
        <v>2.34</v>
      </c>
      <c r="E402" s="4">
        <v>3</v>
      </c>
      <c r="F402" s="8">
        <v>1.49</v>
      </c>
      <c r="G402" s="4">
        <v>4</v>
      </c>
      <c r="H402" s="8">
        <v>4.49</v>
      </c>
      <c r="I402" s="4">
        <v>0</v>
      </c>
    </row>
    <row r="403" spans="1:9" x14ac:dyDescent="0.2">
      <c r="A403" s="2">
        <v>11</v>
      </c>
      <c r="B403" s="1" t="s">
        <v>122</v>
      </c>
      <c r="C403" s="4">
        <v>6</v>
      </c>
      <c r="D403" s="8">
        <v>2.0099999999999998</v>
      </c>
      <c r="E403" s="4">
        <v>3</v>
      </c>
      <c r="F403" s="8">
        <v>1.49</v>
      </c>
      <c r="G403" s="4">
        <v>3</v>
      </c>
      <c r="H403" s="8">
        <v>3.37</v>
      </c>
      <c r="I403" s="4">
        <v>0</v>
      </c>
    </row>
    <row r="404" spans="1:9" x14ac:dyDescent="0.2">
      <c r="A404" s="2">
        <v>11</v>
      </c>
      <c r="B404" s="1" t="s">
        <v>124</v>
      </c>
      <c r="C404" s="4">
        <v>6</v>
      </c>
      <c r="D404" s="8">
        <v>2.0099999999999998</v>
      </c>
      <c r="E404" s="4">
        <v>2</v>
      </c>
      <c r="F404" s="8">
        <v>0.99</v>
      </c>
      <c r="G404" s="4">
        <v>4</v>
      </c>
      <c r="H404" s="8">
        <v>4.49</v>
      </c>
      <c r="I404" s="4">
        <v>0</v>
      </c>
    </row>
    <row r="405" spans="1:9" x14ac:dyDescent="0.2">
      <c r="A405" s="2">
        <v>13</v>
      </c>
      <c r="B405" s="1" t="s">
        <v>141</v>
      </c>
      <c r="C405" s="4">
        <v>5</v>
      </c>
      <c r="D405" s="8">
        <v>1.67</v>
      </c>
      <c r="E405" s="4">
        <v>5</v>
      </c>
      <c r="F405" s="8">
        <v>2.48</v>
      </c>
      <c r="G405" s="4">
        <v>0</v>
      </c>
      <c r="H405" s="8">
        <v>0</v>
      </c>
      <c r="I405" s="4">
        <v>0</v>
      </c>
    </row>
    <row r="406" spans="1:9" x14ac:dyDescent="0.2">
      <c r="A406" s="2">
        <v>13</v>
      </c>
      <c r="B406" s="1" t="s">
        <v>128</v>
      </c>
      <c r="C406" s="4">
        <v>5</v>
      </c>
      <c r="D406" s="8">
        <v>1.67</v>
      </c>
      <c r="E406" s="4">
        <v>2</v>
      </c>
      <c r="F406" s="8">
        <v>0.99</v>
      </c>
      <c r="G406" s="4">
        <v>3</v>
      </c>
      <c r="H406" s="8">
        <v>3.37</v>
      </c>
      <c r="I406" s="4">
        <v>0</v>
      </c>
    </row>
    <row r="407" spans="1:9" x14ac:dyDescent="0.2">
      <c r="A407" s="2">
        <v>13</v>
      </c>
      <c r="B407" s="1" t="s">
        <v>152</v>
      </c>
      <c r="C407" s="4">
        <v>5</v>
      </c>
      <c r="D407" s="8">
        <v>1.67</v>
      </c>
      <c r="E407" s="4">
        <v>4</v>
      </c>
      <c r="F407" s="8">
        <v>1.98</v>
      </c>
      <c r="G407" s="4">
        <v>1</v>
      </c>
      <c r="H407" s="8">
        <v>1.1200000000000001</v>
      </c>
      <c r="I407" s="4">
        <v>0</v>
      </c>
    </row>
    <row r="408" spans="1:9" x14ac:dyDescent="0.2">
      <c r="A408" s="2">
        <v>16</v>
      </c>
      <c r="B408" s="1" t="s">
        <v>131</v>
      </c>
      <c r="C408" s="4">
        <v>4</v>
      </c>
      <c r="D408" s="8">
        <v>1.34</v>
      </c>
      <c r="E408" s="4">
        <v>4</v>
      </c>
      <c r="F408" s="8">
        <v>1.98</v>
      </c>
      <c r="G408" s="4">
        <v>0</v>
      </c>
      <c r="H408" s="8">
        <v>0</v>
      </c>
      <c r="I408" s="4">
        <v>0</v>
      </c>
    </row>
    <row r="409" spans="1:9" x14ac:dyDescent="0.2">
      <c r="A409" s="2">
        <v>16</v>
      </c>
      <c r="B409" s="1" t="s">
        <v>132</v>
      </c>
      <c r="C409" s="4">
        <v>4</v>
      </c>
      <c r="D409" s="8">
        <v>1.34</v>
      </c>
      <c r="E409" s="4">
        <v>4</v>
      </c>
      <c r="F409" s="8">
        <v>1.98</v>
      </c>
      <c r="G409" s="4">
        <v>0</v>
      </c>
      <c r="H409" s="8">
        <v>0</v>
      </c>
      <c r="I409" s="4">
        <v>0</v>
      </c>
    </row>
    <row r="410" spans="1:9" x14ac:dyDescent="0.2">
      <c r="A410" s="2">
        <v>16</v>
      </c>
      <c r="B410" s="1" t="s">
        <v>133</v>
      </c>
      <c r="C410" s="4">
        <v>4</v>
      </c>
      <c r="D410" s="8">
        <v>1.34</v>
      </c>
      <c r="E410" s="4">
        <v>3</v>
      </c>
      <c r="F410" s="8">
        <v>1.49</v>
      </c>
      <c r="G410" s="4">
        <v>1</v>
      </c>
      <c r="H410" s="8">
        <v>1.1200000000000001</v>
      </c>
      <c r="I410" s="4">
        <v>0</v>
      </c>
    </row>
    <row r="411" spans="1:9" x14ac:dyDescent="0.2">
      <c r="A411" s="2">
        <v>16</v>
      </c>
      <c r="B411" s="1" t="s">
        <v>138</v>
      </c>
      <c r="C411" s="4">
        <v>4</v>
      </c>
      <c r="D411" s="8">
        <v>1.34</v>
      </c>
      <c r="E411" s="4">
        <v>4</v>
      </c>
      <c r="F411" s="8">
        <v>1.98</v>
      </c>
      <c r="G411" s="4">
        <v>0</v>
      </c>
      <c r="H411" s="8">
        <v>0</v>
      </c>
      <c r="I411" s="4">
        <v>0</v>
      </c>
    </row>
    <row r="412" spans="1:9" x14ac:dyDescent="0.2">
      <c r="A412" s="2">
        <v>16</v>
      </c>
      <c r="B412" s="1" t="s">
        <v>139</v>
      </c>
      <c r="C412" s="4">
        <v>4</v>
      </c>
      <c r="D412" s="8">
        <v>1.34</v>
      </c>
      <c r="E412" s="4">
        <v>4</v>
      </c>
      <c r="F412" s="8">
        <v>1.98</v>
      </c>
      <c r="G412" s="4">
        <v>0</v>
      </c>
      <c r="H412" s="8">
        <v>0</v>
      </c>
      <c r="I412" s="4">
        <v>0</v>
      </c>
    </row>
    <row r="413" spans="1:9" x14ac:dyDescent="0.2">
      <c r="A413" s="2">
        <v>16</v>
      </c>
      <c r="B413" s="1" t="s">
        <v>202</v>
      </c>
      <c r="C413" s="4">
        <v>4</v>
      </c>
      <c r="D413" s="8">
        <v>1.34</v>
      </c>
      <c r="E413" s="4">
        <v>4</v>
      </c>
      <c r="F413" s="8">
        <v>1.98</v>
      </c>
      <c r="G413" s="4">
        <v>0</v>
      </c>
      <c r="H413" s="8">
        <v>0</v>
      </c>
      <c r="I413" s="4">
        <v>0</v>
      </c>
    </row>
    <row r="414" spans="1:9" x14ac:dyDescent="0.2">
      <c r="A414" s="1"/>
      <c r="C414" s="4"/>
      <c r="D414" s="8"/>
      <c r="E414" s="4"/>
      <c r="F414" s="8"/>
      <c r="G414" s="4"/>
      <c r="H414" s="8"/>
      <c r="I414" s="4"/>
    </row>
    <row r="415" spans="1:9" x14ac:dyDescent="0.2">
      <c r="A415" s="1" t="s">
        <v>16</v>
      </c>
      <c r="C415" s="4"/>
      <c r="D415" s="8"/>
      <c r="E415" s="4"/>
      <c r="F415" s="8"/>
      <c r="G415" s="4"/>
      <c r="H415" s="8"/>
      <c r="I415" s="4"/>
    </row>
    <row r="416" spans="1:9" x14ac:dyDescent="0.2">
      <c r="A416" s="2">
        <v>1</v>
      </c>
      <c r="B416" s="1" t="s">
        <v>137</v>
      </c>
      <c r="C416" s="4">
        <v>14</v>
      </c>
      <c r="D416" s="8">
        <v>5.51</v>
      </c>
      <c r="E416" s="4">
        <v>14</v>
      </c>
      <c r="F416" s="8">
        <v>7.73</v>
      </c>
      <c r="G416" s="4">
        <v>0</v>
      </c>
      <c r="H416" s="8">
        <v>0</v>
      </c>
      <c r="I416" s="4">
        <v>0</v>
      </c>
    </row>
    <row r="417" spans="1:9" x14ac:dyDescent="0.2">
      <c r="A417" s="2">
        <v>2</v>
      </c>
      <c r="B417" s="1" t="s">
        <v>122</v>
      </c>
      <c r="C417" s="4">
        <v>12</v>
      </c>
      <c r="D417" s="8">
        <v>4.72</v>
      </c>
      <c r="E417" s="4">
        <v>9</v>
      </c>
      <c r="F417" s="8">
        <v>4.97</v>
      </c>
      <c r="G417" s="4">
        <v>3</v>
      </c>
      <c r="H417" s="8">
        <v>4.6900000000000004</v>
      </c>
      <c r="I417" s="4">
        <v>0</v>
      </c>
    </row>
    <row r="418" spans="1:9" x14ac:dyDescent="0.2">
      <c r="A418" s="2">
        <v>3</v>
      </c>
      <c r="B418" s="1" t="s">
        <v>136</v>
      </c>
      <c r="C418" s="4">
        <v>11</v>
      </c>
      <c r="D418" s="8">
        <v>4.33</v>
      </c>
      <c r="E418" s="4">
        <v>11</v>
      </c>
      <c r="F418" s="8">
        <v>6.08</v>
      </c>
      <c r="G418" s="4">
        <v>0</v>
      </c>
      <c r="H418" s="8">
        <v>0</v>
      </c>
      <c r="I418" s="4">
        <v>0</v>
      </c>
    </row>
    <row r="419" spans="1:9" x14ac:dyDescent="0.2">
      <c r="A419" s="2">
        <v>4</v>
      </c>
      <c r="B419" s="1" t="s">
        <v>131</v>
      </c>
      <c r="C419" s="4">
        <v>10</v>
      </c>
      <c r="D419" s="8">
        <v>3.94</v>
      </c>
      <c r="E419" s="4">
        <v>10</v>
      </c>
      <c r="F419" s="8">
        <v>5.52</v>
      </c>
      <c r="G419" s="4">
        <v>0</v>
      </c>
      <c r="H419" s="8">
        <v>0</v>
      </c>
      <c r="I419" s="4">
        <v>0</v>
      </c>
    </row>
    <row r="420" spans="1:9" x14ac:dyDescent="0.2">
      <c r="A420" s="2">
        <v>5</v>
      </c>
      <c r="B420" s="1" t="s">
        <v>125</v>
      </c>
      <c r="C420" s="4">
        <v>9</v>
      </c>
      <c r="D420" s="8">
        <v>3.54</v>
      </c>
      <c r="E420" s="4">
        <v>9</v>
      </c>
      <c r="F420" s="8">
        <v>4.97</v>
      </c>
      <c r="G420" s="4">
        <v>0</v>
      </c>
      <c r="H420" s="8">
        <v>0</v>
      </c>
      <c r="I420" s="4">
        <v>0</v>
      </c>
    </row>
    <row r="421" spans="1:9" x14ac:dyDescent="0.2">
      <c r="A421" s="2">
        <v>5</v>
      </c>
      <c r="B421" s="1" t="s">
        <v>128</v>
      </c>
      <c r="C421" s="4">
        <v>9</v>
      </c>
      <c r="D421" s="8">
        <v>3.54</v>
      </c>
      <c r="E421" s="4">
        <v>2</v>
      </c>
      <c r="F421" s="8">
        <v>1.1000000000000001</v>
      </c>
      <c r="G421" s="4">
        <v>7</v>
      </c>
      <c r="H421" s="8">
        <v>10.94</v>
      </c>
      <c r="I421" s="4">
        <v>0</v>
      </c>
    </row>
    <row r="422" spans="1:9" x14ac:dyDescent="0.2">
      <c r="A422" s="2">
        <v>5</v>
      </c>
      <c r="B422" s="1" t="s">
        <v>152</v>
      </c>
      <c r="C422" s="4">
        <v>9</v>
      </c>
      <c r="D422" s="8">
        <v>3.54</v>
      </c>
      <c r="E422" s="4">
        <v>7</v>
      </c>
      <c r="F422" s="8">
        <v>3.87</v>
      </c>
      <c r="G422" s="4">
        <v>2</v>
      </c>
      <c r="H422" s="8">
        <v>3.13</v>
      </c>
      <c r="I422" s="4">
        <v>0</v>
      </c>
    </row>
    <row r="423" spans="1:9" x14ac:dyDescent="0.2">
      <c r="A423" s="2">
        <v>8</v>
      </c>
      <c r="B423" s="1" t="s">
        <v>156</v>
      </c>
      <c r="C423" s="4">
        <v>8</v>
      </c>
      <c r="D423" s="8">
        <v>3.15</v>
      </c>
      <c r="E423" s="4">
        <v>8</v>
      </c>
      <c r="F423" s="8">
        <v>4.42</v>
      </c>
      <c r="G423" s="4">
        <v>0</v>
      </c>
      <c r="H423" s="8">
        <v>0</v>
      </c>
      <c r="I423" s="4">
        <v>0</v>
      </c>
    </row>
    <row r="424" spans="1:9" x14ac:dyDescent="0.2">
      <c r="A424" s="2">
        <v>8</v>
      </c>
      <c r="B424" s="1" t="s">
        <v>129</v>
      </c>
      <c r="C424" s="4">
        <v>8</v>
      </c>
      <c r="D424" s="8">
        <v>3.15</v>
      </c>
      <c r="E424" s="4">
        <v>7</v>
      </c>
      <c r="F424" s="8">
        <v>3.87</v>
      </c>
      <c r="G424" s="4">
        <v>1</v>
      </c>
      <c r="H424" s="8">
        <v>1.56</v>
      </c>
      <c r="I424" s="4">
        <v>0</v>
      </c>
    </row>
    <row r="425" spans="1:9" x14ac:dyDescent="0.2">
      <c r="A425" s="2">
        <v>8</v>
      </c>
      <c r="B425" s="1" t="s">
        <v>139</v>
      </c>
      <c r="C425" s="4">
        <v>8</v>
      </c>
      <c r="D425" s="8">
        <v>3.15</v>
      </c>
      <c r="E425" s="4">
        <v>8</v>
      </c>
      <c r="F425" s="8">
        <v>4.42</v>
      </c>
      <c r="G425" s="4">
        <v>0</v>
      </c>
      <c r="H425" s="8">
        <v>0</v>
      </c>
      <c r="I425" s="4">
        <v>0</v>
      </c>
    </row>
    <row r="426" spans="1:9" x14ac:dyDescent="0.2">
      <c r="A426" s="2">
        <v>8</v>
      </c>
      <c r="B426" s="1" t="s">
        <v>140</v>
      </c>
      <c r="C426" s="4">
        <v>8</v>
      </c>
      <c r="D426" s="8">
        <v>3.15</v>
      </c>
      <c r="E426" s="4">
        <v>7</v>
      </c>
      <c r="F426" s="8">
        <v>3.87</v>
      </c>
      <c r="G426" s="4">
        <v>1</v>
      </c>
      <c r="H426" s="8">
        <v>1.56</v>
      </c>
      <c r="I426" s="4">
        <v>0</v>
      </c>
    </row>
    <row r="427" spans="1:9" x14ac:dyDescent="0.2">
      <c r="A427" s="2">
        <v>12</v>
      </c>
      <c r="B427" s="1" t="s">
        <v>162</v>
      </c>
      <c r="C427" s="4">
        <v>6</v>
      </c>
      <c r="D427" s="8">
        <v>2.36</v>
      </c>
      <c r="E427" s="4">
        <v>1</v>
      </c>
      <c r="F427" s="8">
        <v>0.55000000000000004</v>
      </c>
      <c r="G427" s="4">
        <v>5</v>
      </c>
      <c r="H427" s="8">
        <v>7.81</v>
      </c>
      <c r="I427" s="4">
        <v>0</v>
      </c>
    </row>
    <row r="428" spans="1:9" x14ac:dyDescent="0.2">
      <c r="A428" s="2">
        <v>12</v>
      </c>
      <c r="B428" s="1" t="s">
        <v>146</v>
      </c>
      <c r="C428" s="4">
        <v>6</v>
      </c>
      <c r="D428" s="8">
        <v>2.36</v>
      </c>
      <c r="E428" s="4">
        <v>0</v>
      </c>
      <c r="F428" s="8">
        <v>0</v>
      </c>
      <c r="G428" s="4">
        <v>6</v>
      </c>
      <c r="H428" s="8">
        <v>9.3800000000000008</v>
      </c>
      <c r="I428" s="4">
        <v>0</v>
      </c>
    </row>
    <row r="429" spans="1:9" x14ac:dyDescent="0.2">
      <c r="A429" s="2">
        <v>14</v>
      </c>
      <c r="B429" s="1" t="s">
        <v>155</v>
      </c>
      <c r="C429" s="4">
        <v>5</v>
      </c>
      <c r="D429" s="8">
        <v>1.97</v>
      </c>
      <c r="E429" s="4">
        <v>3</v>
      </c>
      <c r="F429" s="8">
        <v>1.66</v>
      </c>
      <c r="G429" s="4">
        <v>2</v>
      </c>
      <c r="H429" s="8">
        <v>3.13</v>
      </c>
      <c r="I429" s="4">
        <v>0</v>
      </c>
    </row>
    <row r="430" spans="1:9" x14ac:dyDescent="0.2">
      <c r="A430" s="2">
        <v>14</v>
      </c>
      <c r="B430" s="1" t="s">
        <v>169</v>
      </c>
      <c r="C430" s="4">
        <v>5</v>
      </c>
      <c r="D430" s="8">
        <v>1.97</v>
      </c>
      <c r="E430" s="4">
        <v>5</v>
      </c>
      <c r="F430" s="8">
        <v>2.76</v>
      </c>
      <c r="G430" s="4">
        <v>0</v>
      </c>
      <c r="H430" s="8">
        <v>0</v>
      </c>
      <c r="I430" s="4">
        <v>0</v>
      </c>
    </row>
    <row r="431" spans="1:9" x14ac:dyDescent="0.2">
      <c r="A431" s="2">
        <v>14</v>
      </c>
      <c r="B431" s="1" t="s">
        <v>164</v>
      </c>
      <c r="C431" s="4">
        <v>5</v>
      </c>
      <c r="D431" s="8">
        <v>1.97</v>
      </c>
      <c r="E431" s="4">
        <v>5</v>
      </c>
      <c r="F431" s="8">
        <v>2.76</v>
      </c>
      <c r="G431" s="4">
        <v>0</v>
      </c>
      <c r="H431" s="8">
        <v>0</v>
      </c>
      <c r="I431" s="4">
        <v>0</v>
      </c>
    </row>
    <row r="432" spans="1:9" x14ac:dyDescent="0.2">
      <c r="A432" s="2">
        <v>14</v>
      </c>
      <c r="B432" s="1" t="s">
        <v>154</v>
      </c>
      <c r="C432" s="4">
        <v>5</v>
      </c>
      <c r="D432" s="8">
        <v>1.97</v>
      </c>
      <c r="E432" s="4">
        <v>5</v>
      </c>
      <c r="F432" s="8">
        <v>2.76</v>
      </c>
      <c r="G432" s="4">
        <v>0</v>
      </c>
      <c r="H432" s="8">
        <v>0</v>
      </c>
      <c r="I432" s="4">
        <v>0</v>
      </c>
    </row>
    <row r="433" spans="1:9" x14ac:dyDescent="0.2">
      <c r="A433" s="2">
        <v>18</v>
      </c>
      <c r="B433" s="1" t="s">
        <v>150</v>
      </c>
      <c r="C433" s="4">
        <v>4</v>
      </c>
      <c r="D433" s="8">
        <v>1.57</v>
      </c>
      <c r="E433" s="4">
        <v>4</v>
      </c>
      <c r="F433" s="8">
        <v>2.21</v>
      </c>
      <c r="G433" s="4">
        <v>0</v>
      </c>
      <c r="H433" s="8">
        <v>0</v>
      </c>
      <c r="I433" s="4">
        <v>0</v>
      </c>
    </row>
    <row r="434" spans="1:9" x14ac:dyDescent="0.2">
      <c r="A434" s="2">
        <v>18</v>
      </c>
      <c r="B434" s="1" t="s">
        <v>123</v>
      </c>
      <c r="C434" s="4">
        <v>4</v>
      </c>
      <c r="D434" s="8">
        <v>1.57</v>
      </c>
      <c r="E434" s="4">
        <v>4</v>
      </c>
      <c r="F434" s="8">
        <v>2.21</v>
      </c>
      <c r="G434" s="4">
        <v>0</v>
      </c>
      <c r="H434" s="8">
        <v>0</v>
      </c>
      <c r="I434" s="4">
        <v>0</v>
      </c>
    </row>
    <row r="435" spans="1:9" x14ac:dyDescent="0.2">
      <c r="A435" s="2">
        <v>18</v>
      </c>
      <c r="B435" s="1" t="s">
        <v>170</v>
      </c>
      <c r="C435" s="4">
        <v>4</v>
      </c>
      <c r="D435" s="8">
        <v>1.57</v>
      </c>
      <c r="E435" s="4">
        <v>0</v>
      </c>
      <c r="F435" s="8">
        <v>0</v>
      </c>
      <c r="G435" s="4">
        <v>4</v>
      </c>
      <c r="H435" s="8">
        <v>6.25</v>
      </c>
      <c r="I435" s="4">
        <v>0</v>
      </c>
    </row>
    <row r="436" spans="1:9" x14ac:dyDescent="0.2">
      <c r="A436" s="2">
        <v>18</v>
      </c>
      <c r="B436" s="1" t="s">
        <v>172</v>
      </c>
      <c r="C436" s="4">
        <v>4</v>
      </c>
      <c r="D436" s="8">
        <v>1.57</v>
      </c>
      <c r="E436" s="4">
        <v>4</v>
      </c>
      <c r="F436" s="8">
        <v>2.21</v>
      </c>
      <c r="G436" s="4">
        <v>0</v>
      </c>
      <c r="H436" s="8">
        <v>0</v>
      </c>
      <c r="I436" s="4">
        <v>0</v>
      </c>
    </row>
    <row r="437" spans="1:9" x14ac:dyDescent="0.2">
      <c r="A437" s="2">
        <v>18</v>
      </c>
      <c r="B437" s="1" t="s">
        <v>132</v>
      </c>
      <c r="C437" s="4">
        <v>4</v>
      </c>
      <c r="D437" s="8">
        <v>1.57</v>
      </c>
      <c r="E437" s="4">
        <v>2</v>
      </c>
      <c r="F437" s="8">
        <v>1.1000000000000001</v>
      </c>
      <c r="G437" s="4">
        <v>2</v>
      </c>
      <c r="H437" s="8">
        <v>3.13</v>
      </c>
      <c r="I437" s="4">
        <v>0</v>
      </c>
    </row>
    <row r="438" spans="1:9" x14ac:dyDescent="0.2">
      <c r="A438" s="2">
        <v>18</v>
      </c>
      <c r="B438" s="1" t="s">
        <v>203</v>
      </c>
      <c r="C438" s="4">
        <v>4</v>
      </c>
      <c r="D438" s="8">
        <v>1.57</v>
      </c>
      <c r="E438" s="4">
        <v>0</v>
      </c>
      <c r="F438" s="8">
        <v>0</v>
      </c>
      <c r="G438" s="4">
        <v>0</v>
      </c>
      <c r="H438" s="8">
        <v>0</v>
      </c>
      <c r="I438" s="4">
        <v>1</v>
      </c>
    </row>
    <row r="439" spans="1:9" x14ac:dyDescent="0.2">
      <c r="A439" s="1"/>
      <c r="C439" s="4"/>
      <c r="D439" s="8"/>
      <c r="E439" s="4"/>
      <c r="F439" s="8"/>
      <c r="G439" s="4"/>
      <c r="H439" s="8"/>
      <c r="I439" s="4"/>
    </row>
    <row r="440" spans="1:9" x14ac:dyDescent="0.2">
      <c r="A440" s="1" t="s">
        <v>17</v>
      </c>
      <c r="C440" s="4"/>
      <c r="D440" s="8"/>
      <c r="E440" s="4"/>
      <c r="F440" s="8"/>
      <c r="G440" s="4"/>
      <c r="H440" s="8"/>
      <c r="I440" s="4"/>
    </row>
    <row r="441" spans="1:9" x14ac:dyDescent="0.2">
      <c r="A441" s="2">
        <v>1</v>
      </c>
      <c r="B441" s="1" t="s">
        <v>121</v>
      </c>
      <c r="C441" s="4">
        <v>5</v>
      </c>
      <c r="D441" s="8">
        <v>10.42</v>
      </c>
      <c r="E441" s="4">
        <v>0</v>
      </c>
      <c r="F441" s="8">
        <v>0</v>
      </c>
      <c r="G441" s="4">
        <v>5</v>
      </c>
      <c r="H441" s="8">
        <v>21.74</v>
      </c>
      <c r="I441" s="4">
        <v>0</v>
      </c>
    </row>
    <row r="442" spans="1:9" x14ac:dyDescent="0.2">
      <c r="A442" s="2">
        <v>2</v>
      </c>
      <c r="B442" s="1" t="s">
        <v>122</v>
      </c>
      <c r="C442" s="4">
        <v>3</v>
      </c>
      <c r="D442" s="8">
        <v>6.25</v>
      </c>
      <c r="E442" s="4">
        <v>2</v>
      </c>
      <c r="F442" s="8">
        <v>8.6999999999999993</v>
      </c>
      <c r="G442" s="4">
        <v>1</v>
      </c>
      <c r="H442" s="8">
        <v>4.3499999999999996</v>
      </c>
      <c r="I442" s="4">
        <v>0</v>
      </c>
    </row>
    <row r="443" spans="1:9" x14ac:dyDescent="0.2">
      <c r="A443" s="2">
        <v>2</v>
      </c>
      <c r="B443" s="1" t="s">
        <v>137</v>
      </c>
      <c r="C443" s="4">
        <v>3</v>
      </c>
      <c r="D443" s="8">
        <v>6.25</v>
      </c>
      <c r="E443" s="4">
        <v>3</v>
      </c>
      <c r="F443" s="8">
        <v>13.04</v>
      </c>
      <c r="G443" s="4">
        <v>0</v>
      </c>
      <c r="H443" s="8">
        <v>0</v>
      </c>
      <c r="I443" s="4">
        <v>0</v>
      </c>
    </row>
    <row r="444" spans="1:9" x14ac:dyDescent="0.2">
      <c r="A444" s="2">
        <v>4</v>
      </c>
      <c r="B444" s="1" t="s">
        <v>195</v>
      </c>
      <c r="C444" s="4">
        <v>2</v>
      </c>
      <c r="D444" s="8">
        <v>4.17</v>
      </c>
      <c r="E444" s="4">
        <v>2</v>
      </c>
      <c r="F444" s="8">
        <v>8.6999999999999993</v>
      </c>
      <c r="G444" s="4">
        <v>0</v>
      </c>
      <c r="H444" s="8">
        <v>0</v>
      </c>
      <c r="I444" s="4">
        <v>0</v>
      </c>
    </row>
    <row r="445" spans="1:9" x14ac:dyDescent="0.2">
      <c r="A445" s="2">
        <v>4</v>
      </c>
      <c r="B445" s="1" t="s">
        <v>152</v>
      </c>
      <c r="C445" s="4">
        <v>2</v>
      </c>
      <c r="D445" s="8">
        <v>4.17</v>
      </c>
      <c r="E445" s="4">
        <v>0</v>
      </c>
      <c r="F445" s="8">
        <v>0</v>
      </c>
      <c r="G445" s="4">
        <v>2</v>
      </c>
      <c r="H445" s="8">
        <v>8.6999999999999993</v>
      </c>
      <c r="I445" s="4">
        <v>0</v>
      </c>
    </row>
    <row r="446" spans="1:9" x14ac:dyDescent="0.2">
      <c r="A446" s="2">
        <v>4</v>
      </c>
      <c r="B446" s="1" t="s">
        <v>133</v>
      </c>
      <c r="C446" s="4">
        <v>2</v>
      </c>
      <c r="D446" s="8">
        <v>4.17</v>
      </c>
      <c r="E446" s="4">
        <v>2</v>
      </c>
      <c r="F446" s="8">
        <v>8.6999999999999993</v>
      </c>
      <c r="G446" s="4">
        <v>0</v>
      </c>
      <c r="H446" s="8">
        <v>0</v>
      </c>
      <c r="I446" s="4">
        <v>0</v>
      </c>
    </row>
    <row r="447" spans="1:9" x14ac:dyDescent="0.2">
      <c r="A447" s="2">
        <v>7</v>
      </c>
      <c r="B447" s="1" t="s">
        <v>204</v>
      </c>
      <c r="C447" s="4">
        <v>1</v>
      </c>
      <c r="D447" s="8">
        <v>2.08</v>
      </c>
      <c r="E447" s="4">
        <v>0</v>
      </c>
      <c r="F447" s="8">
        <v>0</v>
      </c>
      <c r="G447" s="4">
        <v>1</v>
      </c>
      <c r="H447" s="8">
        <v>4.3499999999999996</v>
      </c>
      <c r="I447" s="4">
        <v>0</v>
      </c>
    </row>
    <row r="448" spans="1:9" x14ac:dyDescent="0.2">
      <c r="A448" s="2">
        <v>7</v>
      </c>
      <c r="B448" s="1" t="s">
        <v>155</v>
      </c>
      <c r="C448" s="4">
        <v>1</v>
      </c>
      <c r="D448" s="8">
        <v>2.08</v>
      </c>
      <c r="E448" s="4">
        <v>0</v>
      </c>
      <c r="F448" s="8">
        <v>0</v>
      </c>
      <c r="G448" s="4">
        <v>1</v>
      </c>
      <c r="H448" s="8">
        <v>4.3499999999999996</v>
      </c>
      <c r="I448" s="4">
        <v>0</v>
      </c>
    </row>
    <row r="449" spans="1:9" x14ac:dyDescent="0.2">
      <c r="A449" s="2">
        <v>7</v>
      </c>
      <c r="B449" s="1" t="s">
        <v>168</v>
      </c>
      <c r="C449" s="4">
        <v>1</v>
      </c>
      <c r="D449" s="8">
        <v>2.08</v>
      </c>
      <c r="E449" s="4">
        <v>0</v>
      </c>
      <c r="F449" s="8">
        <v>0</v>
      </c>
      <c r="G449" s="4">
        <v>1</v>
      </c>
      <c r="H449" s="8">
        <v>4.3499999999999996</v>
      </c>
      <c r="I449" s="4">
        <v>0</v>
      </c>
    </row>
    <row r="450" spans="1:9" x14ac:dyDescent="0.2">
      <c r="A450" s="2">
        <v>7</v>
      </c>
      <c r="B450" s="1" t="s">
        <v>149</v>
      </c>
      <c r="C450" s="4">
        <v>1</v>
      </c>
      <c r="D450" s="8">
        <v>2.08</v>
      </c>
      <c r="E450" s="4">
        <v>1</v>
      </c>
      <c r="F450" s="8">
        <v>4.3499999999999996</v>
      </c>
      <c r="G450" s="4">
        <v>0</v>
      </c>
      <c r="H450" s="8">
        <v>0</v>
      </c>
      <c r="I450" s="4">
        <v>0</v>
      </c>
    </row>
    <row r="451" spans="1:9" x14ac:dyDescent="0.2">
      <c r="A451" s="2">
        <v>7</v>
      </c>
      <c r="B451" s="1" t="s">
        <v>150</v>
      </c>
      <c r="C451" s="4">
        <v>1</v>
      </c>
      <c r="D451" s="8">
        <v>2.08</v>
      </c>
      <c r="E451" s="4">
        <v>1</v>
      </c>
      <c r="F451" s="8">
        <v>4.3499999999999996</v>
      </c>
      <c r="G451" s="4">
        <v>0</v>
      </c>
      <c r="H451" s="8">
        <v>0</v>
      </c>
      <c r="I451" s="4">
        <v>0</v>
      </c>
    </row>
    <row r="452" spans="1:9" x14ac:dyDescent="0.2">
      <c r="A452" s="2">
        <v>7</v>
      </c>
      <c r="B452" s="1" t="s">
        <v>159</v>
      </c>
      <c r="C452" s="4">
        <v>1</v>
      </c>
      <c r="D452" s="8">
        <v>2.08</v>
      </c>
      <c r="E452" s="4">
        <v>0</v>
      </c>
      <c r="F452" s="8">
        <v>0</v>
      </c>
      <c r="G452" s="4">
        <v>1</v>
      </c>
      <c r="H452" s="8">
        <v>4.3499999999999996</v>
      </c>
      <c r="I452" s="4">
        <v>0</v>
      </c>
    </row>
    <row r="453" spans="1:9" x14ac:dyDescent="0.2">
      <c r="A453" s="2">
        <v>7</v>
      </c>
      <c r="B453" s="1" t="s">
        <v>123</v>
      </c>
      <c r="C453" s="4">
        <v>1</v>
      </c>
      <c r="D453" s="8">
        <v>2.08</v>
      </c>
      <c r="E453" s="4">
        <v>1</v>
      </c>
      <c r="F453" s="8">
        <v>4.3499999999999996</v>
      </c>
      <c r="G453" s="4">
        <v>0</v>
      </c>
      <c r="H453" s="8">
        <v>0</v>
      </c>
      <c r="I453" s="4">
        <v>0</v>
      </c>
    </row>
    <row r="454" spans="1:9" x14ac:dyDescent="0.2">
      <c r="A454" s="2">
        <v>7</v>
      </c>
      <c r="B454" s="1" t="s">
        <v>141</v>
      </c>
      <c r="C454" s="4">
        <v>1</v>
      </c>
      <c r="D454" s="8">
        <v>2.08</v>
      </c>
      <c r="E454" s="4">
        <v>1</v>
      </c>
      <c r="F454" s="8">
        <v>4.3499999999999996</v>
      </c>
      <c r="G454" s="4">
        <v>0</v>
      </c>
      <c r="H454" s="8">
        <v>0</v>
      </c>
      <c r="I454" s="4">
        <v>0</v>
      </c>
    </row>
    <row r="455" spans="1:9" x14ac:dyDescent="0.2">
      <c r="A455" s="2">
        <v>7</v>
      </c>
      <c r="B455" s="1" t="s">
        <v>205</v>
      </c>
      <c r="C455" s="4">
        <v>1</v>
      </c>
      <c r="D455" s="8">
        <v>2.08</v>
      </c>
      <c r="E455" s="4">
        <v>0</v>
      </c>
      <c r="F455" s="8">
        <v>0</v>
      </c>
      <c r="G455" s="4">
        <v>1</v>
      </c>
      <c r="H455" s="8">
        <v>4.3499999999999996</v>
      </c>
      <c r="I455" s="4">
        <v>0</v>
      </c>
    </row>
    <row r="456" spans="1:9" x14ac:dyDescent="0.2">
      <c r="A456" s="2">
        <v>7</v>
      </c>
      <c r="B456" s="1" t="s">
        <v>175</v>
      </c>
      <c r="C456" s="4">
        <v>1</v>
      </c>
      <c r="D456" s="8">
        <v>2.08</v>
      </c>
      <c r="E456" s="4">
        <v>1</v>
      </c>
      <c r="F456" s="8">
        <v>4.3499999999999996</v>
      </c>
      <c r="G456" s="4">
        <v>0</v>
      </c>
      <c r="H456" s="8">
        <v>0</v>
      </c>
      <c r="I456" s="4">
        <v>0</v>
      </c>
    </row>
    <row r="457" spans="1:9" x14ac:dyDescent="0.2">
      <c r="A457" s="2">
        <v>7</v>
      </c>
      <c r="B457" s="1" t="s">
        <v>206</v>
      </c>
      <c r="C457" s="4">
        <v>1</v>
      </c>
      <c r="D457" s="8">
        <v>2.08</v>
      </c>
      <c r="E457" s="4">
        <v>0</v>
      </c>
      <c r="F457" s="8">
        <v>0</v>
      </c>
      <c r="G457" s="4">
        <v>0</v>
      </c>
      <c r="H457" s="8">
        <v>0</v>
      </c>
      <c r="I457" s="4">
        <v>0</v>
      </c>
    </row>
    <row r="458" spans="1:9" x14ac:dyDescent="0.2">
      <c r="A458" s="2">
        <v>7</v>
      </c>
      <c r="B458" s="1" t="s">
        <v>198</v>
      </c>
      <c r="C458" s="4">
        <v>1</v>
      </c>
      <c r="D458" s="8">
        <v>2.08</v>
      </c>
      <c r="E458" s="4">
        <v>0</v>
      </c>
      <c r="F458" s="8">
        <v>0</v>
      </c>
      <c r="G458" s="4">
        <v>1</v>
      </c>
      <c r="H458" s="8">
        <v>4.3499999999999996</v>
      </c>
      <c r="I458" s="4">
        <v>0</v>
      </c>
    </row>
    <row r="459" spans="1:9" x14ac:dyDescent="0.2">
      <c r="A459" s="2">
        <v>7</v>
      </c>
      <c r="B459" s="1" t="s">
        <v>164</v>
      </c>
      <c r="C459" s="4">
        <v>1</v>
      </c>
      <c r="D459" s="8">
        <v>2.08</v>
      </c>
      <c r="E459" s="4">
        <v>1</v>
      </c>
      <c r="F459" s="8">
        <v>4.3499999999999996</v>
      </c>
      <c r="G459" s="4">
        <v>0</v>
      </c>
      <c r="H459" s="8">
        <v>0</v>
      </c>
      <c r="I459" s="4">
        <v>0</v>
      </c>
    </row>
    <row r="460" spans="1:9" x14ac:dyDescent="0.2">
      <c r="A460" s="2">
        <v>7</v>
      </c>
      <c r="B460" s="1" t="s">
        <v>156</v>
      </c>
      <c r="C460" s="4">
        <v>1</v>
      </c>
      <c r="D460" s="8">
        <v>2.08</v>
      </c>
      <c r="E460" s="4">
        <v>0</v>
      </c>
      <c r="F460" s="8">
        <v>0</v>
      </c>
      <c r="G460" s="4">
        <v>1</v>
      </c>
      <c r="H460" s="8">
        <v>4.3499999999999996</v>
      </c>
      <c r="I460" s="4">
        <v>0</v>
      </c>
    </row>
    <row r="461" spans="1:9" x14ac:dyDescent="0.2">
      <c r="A461" s="2">
        <v>7</v>
      </c>
      <c r="B461" s="1" t="s">
        <v>124</v>
      </c>
      <c r="C461" s="4">
        <v>1</v>
      </c>
      <c r="D461" s="8">
        <v>2.08</v>
      </c>
      <c r="E461" s="4">
        <v>1</v>
      </c>
      <c r="F461" s="8">
        <v>4.3499999999999996</v>
      </c>
      <c r="G461" s="4">
        <v>0</v>
      </c>
      <c r="H461" s="8">
        <v>0</v>
      </c>
      <c r="I461" s="4">
        <v>0</v>
      </c>
    </row>
    <row r="462" spans="1:9" x14ac:dyDescent="0.2">
      <c r="A462" s="2">
        <v>7</v>
      </c>
      <c r="B462" s="1" t="s">
        <v>125</v>
      </c>
      <c r="C462" s="4">
        <v>1</v>
      </c>
      <c r="D462" s="8">
        <v>2.08</v>
      </c>
      <c r="E462" s="4">
        <v>1</v>
      </c>
      <c r="F462" s="8">
        <v>4.3499999999999996</v>
      </c>
      <c r="G462" s="4">
        <v>0</v>
      </c>
      <c r="H462" s="8">
        <v>0</v>
      </c>
      <c r="I462" s="4">
        <v>0</v>
      </c>
    </row>
    <row r="463" spans="1:9" x14ac:dyDescent="0.2">
      <c r="A463" s="2">
        <v>7</v>
      </c>
      <c r="B463" s="1" t="s">
        <v>126</v>
      </c>
      <c r="C463" s="4">
        <v>1</v>
      </c>
      <c r="D463" s="8">
        <v>2.08</v>
      </c>
      <c r="E463" s="4">
        <v>0</v>
      </c>
      <c r="F463" s="8">
        <v>0</v>
      </c>
      <c r="G463" s="4">
        <v>1</v>
      </c>
      <c r="H463" s="8">
        <v>4.3499999999999996</v>
      </c>
      <c r="I463" s="4">
        <v>0</v>
      </c>
    </row>
    <row r="464" spans="1:9" x14ac:dyDescent="0.2">
      <c r="A464" s="2">
        <v>7</v>
      </c>
      <c r="B464" s="1" t="s">
        <v>128</v>
      </c>
      <c r="C464" s="4">
        <v>1</v>
      </c>
      <c r="D464" s="8">
        <v>2.08</v>
      </c>
      <c r="E464" s="4">
        <v>1</v>
      </c>
      <c r="F464" s="8">
        <v>4.3499999999999996</v>
      </c>
      <c r="G464" s="4">
        <v>0</v>
      </c>
      <c r="H464" s="8">
        <v>0</v>
      </c>
      <c r="I464" s="4">
        <v>0</v>
      </c>
    </row>
    <row r="465" spans="1:9" x14ac:dyDescent="0.2">
      <c r="A465" s="2">
        <v>7</v>
      </c>
      <c r="B465" s="1" t="s">
        <v>207</v>
      </c>
      <c r="C465" s="4">
        <v>1</v>
      </c>
      <c r="D465" s="8">
        <v>2.08</v>
      </c>
      <c r="E465" s="4">
        <v>0</v>
      </c>
      <c r="F465" s="8">
        <v>0</v>
      </c>
      <c r="G465" s="4">
        <v>1</v>
      </c>
      <c r="H465" s="8">
        <v>4.3499999999999996</v>
      </c>
      <c r="I465" s="4">
        <v>0</v>
      </c>
    </row>
    <row r="466" spans="1:9" x14ac:dyDescent="0.2">
      <c r="A466" s="2">
        <v>7</v>
      </c>
      <c r="B466" s="1" t="s">
        <v>145</v>
      </c>
      <c r="C466" s="4">
        <v>1</v>
      </c>
      <c r="D466" s="8">
        <v>2.08</v>
      </c>
      <c r="E466" s="4">
        <v>0</v>
      </c>
      <c r="F466" s="8">
        <v>0</v>
      </c>
      <c r="G466" s="4">
        <v>1</v>
      </c>
      <c r="H466" s="8">
        <v>4.3499999999999996</v>
      </c>
      <c r="I466" s="4">
        <v>0</v>
      </c>
    </row>
    <row r="467" spans="1:9" x14ac:dyDescent="0.2">
      <c r="A467" s="2">
        <v>7</v>
      </c>
      <c r="B467" s="1" t="s">
        <v>188</v>
      </c>
      <c r="C467" s="4">
        <v>1</v>
      </c>
      <c r="D467" s="8">
        <v>2.08</v>
      </c>
      <c r="E467" s="4">
        <v>0</v>
      </c>
      <c r="F467" s="8">
        <v>0</v>
      </c>
      <c r="G467" s="4">
        <v>1</v>
      </c>
      <c r="H467" s="8">
        <v>4.3499999999999996</v>
      </c>
      <c r="I467" s="4">
        <v>0</v>
      </c>
    </row>
    <row r="468" spans="1:9" x14ac:dyDescent="0.2">
      <c r="A468" s="2">
        <v>7</v>
      </c>
      <c r="B468" s="1" t="s">
        <v>136</v>
      </c>
      <c r="C468" s="4">
        <v>1</v>
      </c>
      <c r="D468" s="8">
        <v>2.08</v>
      </c>
      <c r="E468" s="4">
        <v>1</v>
      </c>
      <c r="F468" s="8">
        <v>4.3499999999999996</v>
      </c>
      <c r="G468" s="4">
        <v>0</v>
      </c>
      <c r="H468" s="8">
        <v>0</v>
      </c>
      <c r="I468" s="4">
        <v>0</v>
      </c>
    </row>
    <row r="469" spans="1:9" x14ac:dyDescent="0.2">
      <c r="A469" s="2">
        <v>7</v>
      </c>
      <c r="B469" s="1" t="s">
        <v>208</v>
      </c>
      <c r="C469" s="4">
        <v>1</v>
      </c>
      <c r="D469" s="8">
        <v>2.08</v>
      </c>
      <c r="E469" s="4">
        <v>0</v>
      </c>
      <c r="F469" s="8">
        <v>0</v>
      </c>
      <c r="G469" s="4">
        <v>1</v>
      </c>
      <c r="H469" s="8">
        <v>4.3499999999999996</v>
      </c>
      <c r="I469" s="4">
        <v>0</v>
      </c>
    </row>
    <row r="470" spans="1:9" x14ac:dyDescent="0.2">
      <c r="A470" s="2">
        <v>7</v>
      </c>
      <c r="B470" s="1" t="s">
        <v>165</v>
      </c>
      <c r="C470" s="4">
        <v>1</v>
      </c>
      <c r="D470" s="8">
        <v>2.08</v>
      </c>
      <c r="E470" s="4">
        <v>1</v>
      </c>
      <c r="F470" s="8">
        <v>4.3499999999999996</v>
      </c>
      <c r="G470" s="4">
        <v>0</v>
      </c>
      <c r="H470" s="8">
        <v>0</v>
      </c>
      <c r="I470" s="4">
        <v>0</v>
      </c>
    </row>
    <row r="471" spans="1:9" x14ac:dyDescent="0.2">
      <c r="A471" s="2">
        <v>7</v>
      </c>
      <c r="B471" s="1" t="s">
        <v>209</v>
      </c>
      <c r="C471" s="4">
        <v>1</v>
      </c>
      <c r="D471" s="8">
        <v>2.08</v>
      </c>
      <c r="E471" s="4">
        <v>0</v>
      </c>
      <c r="F471" s="8">
        <v>0</v>
      </c>
      <c r="G471" s="4">
        <v>0</v>
      </c>
      <c r="H471" s="8">
        <v>0</v>
      </c>
      <c r="I471" s="4">
        <v>0</v>
      </c>
    </row>
    <row r="472" spans="1:9" x14ac:dyDescent="0.2">
      <c r="A472" s="2">
        <v>7</v>
      </c>
      <c r="B472" s="1" t="s">
        <v>191</v>
      </c>
      <c r="C472" s="4">
        <v>1</v>
      </c>
      <c r="D472" s="8">
        <v>2.08</v>
      </c>
      <c r="E472" s="4">
        <v>1</v>
      </c>
      <c r="F472" s="8">
        <v>4.3499999999999996</v>
      </c>
      <c r="G472" s="4">
        <v>0</v>
      </c>
      <c r="H472" s="8">
        <v>0</v>
      </c>
      <c r="I472" s="4">
        <v>0</v>
      </c>
    </row>
    <row r="473" spans="1:9" x14ac:dyDescent="0.2">
      <c r="A473" s="2">
        <v>7</v>
      </c>
      <c r="B473" s="1" t="s">
        <v>138</v>
      </c>
      <c r="C473" s="4">
        <v>1</v>
      </c>
      <c r="D473" s="8">
        <v>2.08</v>
      </c>
      <c r="E473" s="4">
        <v>1</v>
      </c>
      <c r="F473" s="8">
        <v>4.3499999999999996</v>
      </c>
      <c r="G473" s="4">
        <v>0</v>
      </c>
      <c r="H473" s="8">
        <v>0</v>
      </c>
      <c r="I473" s="4">
        <v>0</v>
      </c>
    </row>
    <row r="474" spans="1:9" x14ac:dyDescent="0.2">
      <c r="A474" s="2">
        <v>7</v>
      </c>
      <c r="B474" s="1" t="s">
        <v>146</v>
      </c>
      <c r="C474" s="4">
        <v>1</v>
      </c>
      <c r="D474" s="8">
        <v>2.08</v>
      </c>
      <c r="E474" s="4">
        <v>0</v>
      </c>
      <c r="F474" s="8">
        <v>0</v>
      </c>
      <c r="G474" s="4">
        <v>1</v>
      </c>
      <c r="H474" s="8">
        <v>4.3499999999999996</v>
      </c>
      <c r="I474" s="4">
        <v>0</v>
      </c>
    </row>
    <row r="475" spans="1:9" x14ac:dyDescent="0.2">
      <c r="A475" s="2">
        <v>7</v>
      </c>
      <c r="B475" s="1" t="s">
        <v>201</v>
      </c>
      <c r="C475" s="4">
        <v>1</v>
      </c>
      <c r="D475" s="8">
        <v>2.08</v>
      </c>
      <c r="E475" s="4">
        <v>0</v>
      </c>
      <c r="F475" s="8">
        <v>0</v>
      </c>
      <c r="G475" s="4">
        <v>1</v>
      </c>
      <c r="H475" s="8">
        <v>4.3499999999999996</v>
      </c>
      <c r="I475" s="4">
        <v>0</v>
      </c>
    </row>
    <row r="476" spans="1:9" x14ac:dyDescent="0.2">
      <c r="A476" s="2">
        <v>7</v>
      </c>
      <c r="B476" s="1" t="s">
        <v>193</v>
      </c>
      <c r="C476" s="4">
        <v>1</v>
      </c>
      <c r="D476" s="8">
        <v>2.08</v>
      </c>
      <c r="E476" s="4">
        <v>0</v>
      </c>
      <c r="F476" s="8">
        <v>0</v>
      </c>
      <c r="G476" s="4">
        <v>1</v>
      </c>
      <c r="H476" s="8">
        <v>4.3499999999999996</v>
      </c>
      <c r="I476" s="4">
        <v>0</v>
      </c>
    </row>
    <row r="477" spans="1:9" x14ac:dyDescent="0.2">
      <c r="A477" s="2">
        <v>7</v>
      </c>
      <c r="B477" s="1" t="s">
        <v>140</v>
      </c>
      <c r="C477" s="4">
        <v>1</v>
      </c>
      <c r="D477" s="8">
        <v>2.08</v>
      </c>
      <c r="E477" s="4">
        <v>1</v>
      </c>
      <c r="F477" s="8">
        <v>4.3499999999999996</v>
      </c>
      <c r="G477" s="4">
        <v>0</v>
      </c>
      <c r="H477" s="8">
        <v>0</v>
      </c>
      <c r="I477" s="4">
        <v>0</v>
      </c>
    </row>
    <row r="478" spans="1:9" x14ac:dyDescent="0.2">
      <c r="A478" s="1"/>
      <c r="C478" s="4"/>
      <c r="D478" s="8"/>
      <c r="E478" s="4"/>
      <c r="F478" s="8"/>
      <c r="G478" s="4"/>
      <c r="H478" s="8"/>
      <c r="I478" s="4"/>
    </row>
    <row r="479" spans="1:9" x14ac:dyDescent="0.2">
      <c r="A479" s="1" t="s">
        <v>18</v>
      </c>
      <c r="C479" s="4"/>
      <c r="D479" s="8"/>
      <c r="E479" s="4"/>
      <c r="F479" s="8"/>
      <c r="G479" s="4"/>
      <c r="H479" s="8"/>
      <c r="I479" s="4"/>
    </row>
    <row r="480" spans="1:9" x14ac:dyDescent="0.2">
      <c r="A480" s="2">
        <v>1</v>
      </c>
      <c r="B480" s="1" t="s">
        <v>137</v>
      </c>
      <c r="C480" s="4">
        <v>23</v>
      </c>
      <c r="D480" s="8">
        <v>8.07</v>
      </c>
      <c r="E480" s="4">
        <v>23</v>
      </c>
      <c r="F480" s="8">
        <v>12.11</v>
      </c>
      <c r="G480" s="4">
        <v>0</v>
      </c>
      <c r="H480" s="8">
        <v>0</v>
      </c>
      <c r="I480" s="4">
        <v>0</v>
      </c>
    </row>
    <row r="481" spans="1:9" x14ac:dyDescent="0.2">
      <c r="A481" s="2">
        <v>2</v>
      </c>
      <c r="B481" s="1" t="s">
        <v>136</v>
      </c>
      <c r="C481" s="4">
        <v>21</v>
      </c>
      <c r="D481" s="8">
        <v>7.37</v>
      </c>
      <c r="E481" s="4">
        <v>21</v>
      </c>
      <c r="F481" s="8">
        <v>11.05</v>
      </c>
      <c r="G481" s="4">
        <v>0</v>
      </c>
      <c r="H481" s="8">
        <v>0</v>
      </c>
      <c r="I481" s="4">
        <v>0</v>
      </c>
    </row>
    <row r="482" spans="1:9" x14ac:dyDescent="0.2">
      <c r="A482" s="2">
        <v>3</v>
      </c>
      <c r="B482" s="1" t="s">
        <v>130</v>
      </c>
      <c r="C482" s="4">
        <v>11</v>
      </c>
      <c r="D482" s="8">
        <v>3.86</v>
      </c>
      <c r="E482" s="4">
        <v>7</v>
      </c>
      <c r="F482" s="8">
        <v>3.68</v>
      </c>
      <c r="G482" s="4">
        <v>4</v>
      </c>
      <c r="H482" s="8">
        <v>4.26</v>
      </c>
      <c r="I482" s="4">
        <v>0</v>
      </c>
    </row>
    <row r="483" spans="1:9" x14ac:dyDescent="0.2">
      <c r="A483" s="2">
        <v>4</v>
      </c>
      <c r="B483" s="1" t="s">
        <v>125</v>
      </c>
      <c r="C483" s="4">
        <v>10</v>
      </c>
      <c r="D483" s="8">
        <v>3.51</v>
      </c>
      <c r="E483" s="4">
        <v>9</v>
      </c>
      <c r="F483" s="8">
        <v>4.74</v>
      </c>
      <c r="G483" s="4">
        <v>1</v>
      </c>
      <c r="H483" s="8">
        <v>1.06</v>
      </c>
      <c r="I483" s="4">
        <v>0</v>
      </c>
    </row>
    <row r="484" spans="1:9" x14ac:dyDescent="0.2">
      <c r="A484" s="2">
        <v>4</v>
      </c>
      <c r="B484" s="1" t="s">
        <v>140</v>
      </c>
      <c r="C484" s="4">
        <v>10</v>
      </c>
      <c r="D484" s="8">
        <v>3.51</v>
      </c>
      <c r="E484" s="4">
        <v>6</v>
      </c>
      <c r="F484" s="8">
        <v>3.16</v>
      </c>
      <c r="G484" s="4">
        <v>4</v>
      </c>
      <c r="H484" s="8">
        <v>4.26</v>
      </c>
      <c r="I484" s="4">
        <v>0</v>
      </c>
    </row>
    <row r="485" spans="1:9" x14ac:dyDescent="0.2">
      <c r="A485" s="2">
        <v>6</v>
      </c>
      <c r="B485" s="1" t="s">
        <v>126</v>
      </c>
      <c r="C485" s="4">
        <v>8</v>
      </c>
      <c r="D485" s="8">
        <v>2.81</v>
      </c>
      <c r="E485" s="4">
        <v>3</v>
      </c>
      <c r="F485" s="8">
        <v>1.58</v>
      </c>
      <c r="G485" s="4">
        <v>5</v>
      </c>
      <c r="H485" s="8">
        <v>5.32</v>
      </c>
      <c r="I485" s="4">
        <v>0</v>
      </c>
    </row>
    <row r="486" spans="1:9" x14ac:dyDescent="0.2">
      <c r="A486" s="2">
        <v>6</v>
      </c>
      <c r="B486" s="1" t="s">
        <v>146</v>
      </c>
      <c r="C486" s="4">
        <v>8</v>
      </c>
      <c r="D486" s="8">
        <v>2.81</v>
      </c>
      <c r="E486" s="4">
        <v>0</v>
      </c>
      <c r="F486" s="8">
        <v>0</v>
      </c>
      <c r="G486" s="4">
        <v>8</v>
      </c>
      <c r="H486" s="8">
        <v>8.51</v>
      </c>
      <c r="I486" s="4">
        <v>0</v>
      </c>
    </row>
    <row r="487" spans="1:9" x14ac:dyDescent="0.2">
      <c r="A487" s="2">
        <v>8</v>
      </c>
      <c r="B487" s="1" t="s">
        <v>141</v>
      </c>
      <c r="C487" s="4">
        <v>7</v>
      </c>
      <c r="D487" s="8">
        <v>2.46</v>
      </c>
      <c r="E487" s="4">
        <v>1</v>
      </c>
      <c r="F487" s="8">
        <v>0.53</v>
      </c>
      <c r="G487" s="4">
        <v>6</v>
      </c>
      <c r="H487" s="8">
        <v>6.38</v>
      </c>
      <c r="I487" s="4">
        <v>0</v>
      </c>
    </row>
    <row r="488" spans="1:9" x14ac:dyDescent="0.2">
      <c r="A488" s="2">
        <v>8</v>
      </c>
      <c r="B488" s="1" t="s">
        <v>128</v>
      </c>
      <c r="C488" s="4">
        <v>7</v>
      </c>
      <c r="D488" s="8">
        <v>2.46</v>
      </c>
      <c r="E488" s="4">
        <v>6</v>
      </c>
      <c r="F488" s="8">
        <v>3.16</v>
      </c>
      <c r="G488" s="4">
        <v>1</v>
      </c>
      <c r="H488" s="8">
        <v>1.06</v>
      </c>
      <c r="I488" s="4">
        <v>0</v>
      </c>
    </row>
    <row r="489" spans="1:9" x14ac:dyDescent="0.2">
      <c r="A489" s="2">
        <v>8</v>
      </c>
      <c r="B489" s="1" t="s">
        <v>134</v>
      </c>
      <c r="C489" s="4">
        <v>7</v>
      </c>
      <c r="D489" s="8">
        <v>2.46</v>
      </c>
      <c r="E489" s="4">
        <v>6</v>
      </c>
      <c r="F489" s="8">
        <v>3.16</v>
      </c>
      <c r="G489" s="4">
        <v>1</v>
      </c>
      <c r="H489" s="8">
        <v>1.06</v>
      </c>
      <c r="I489" s="4">
        <v>0</v>
      </c>
    </row>
    <row r="490" spans="1:9" x14ac:dyDescent="0.2">
      <c r="A490" s="2">
        <v>8</v>
      </c>
      <c r="B490" s="1" t="s">
        <v>138</v>
      </c>
      <c r="C490" s="4">
        <v>7</v>
      </c>
      <c r="D490" s="8">
        <v>2.46</v>
      </c>
      <c r="E490" s="4">
        <v>5</v>
      </c>
      <c r="F490" s="8">
        <v>2.63</v>
      </c>
      <c r="G490" s="4">
        <v>1</v>
      </c>
      <c r="H490" s="8">
        <v>1.06</v>
      </c>
      <c r="I490" s="4">
        <v>1</v>
      </c>
    </row>
    <row r="491" spans="1:9" x14ac:dyDescent="0.2">
      <c r="A491" s="2">
        <v>12</v>
      </c>
      <c r="B491" s="1" t="s">
        <v>121</v>
      </c>
      <c r="C491" s="4">
        <v>6</v>
      </c>
      <c r="D491" s="8">
        <v>2.11</v>
      </c>
      <c r="E491" s="4">
        <v>0</v>
      </c>
      <c r="F491" s="8">
        <v>0</v>
      </c>
      <c r="G491" s="4">
        <v>6</v>
      </c>
      <c r="H491" s="8">
        <v>6.38</v>
      </c>
      <c r="I491" s="4">
        <v>0</v>
      </c>
    </row>
    <row r="492" spans="1:9" x14ac:dyDescent="0.2">
      <c r="A492" s="2">
        <v>12</v>
      </c>
      <c r="B492" s="1" t="s">
        <v>122</v>
      </c>
      <c r="C492" s="4">
        <v>6</v>
      </c>
      <c r="D492" s="8">
        <v>2.11</v>
      </c>
      <c r="E492" s="4">
        <v>2</v>
      </c>
      <c r="F492" s="8">
        <v>1.05</v>
      </c>
      <c r="G492" s="4">
        <v>4</v>
      </c>
      <c r="H492" s="8">
        <v>4.26</v>
      </c>
      <c r="I492" s="4">
        <v>0</v>
      </c>
    </row>
    <row r="493" spans="1:9" x14ac:dyDescent="0.2">
      <c r="A493" s="2">
        <v>12</v>
      </c>
      <c r="B493" s="1" t="s">
        <v>156</v>
      </c>
      <c r="C493" s="4">
        <v>6</v>
      </c>
      <c r="D493" s="8">
        <v>2.11</v>
      </c>
      <c r="E493" s="4">
        <v>5</v>
      </c>
      <c r="F493" s="8">
        <v>2.63</v>
      </c>
      <c r="G493" s="4">
        <v>1</v>
      </c>
      <c r="H493" s="8">
        <v>1.06</v>
      </c>
      <c r="I493" s="4">
        <v>0</v>
      </c>
    </row>
    <row r="494" spans="1:9" x14ac:dyDescent="0.2">
      <c r="A494" s="2">
        <v>12</v>
      </c>
      <c r="B494" s="1" t="s">
        <v>124</v>
      </c>
      <c r="C494" s="4">
        <v>6</v>
      </c>
      <c r="D494" s="8">
        <v>2.11</v>
      </c>
      <c r="E494" s="4">
        <v>5</v>
      </c>
      <c r="F494" s="8">
        <v>2.63</v>
      </c>
      <c r="G494" s="4">
        <v>1</v>
      </c>
      <c r="H494" s="8">
        <v>1.06</v>
      </c>
      <c r="I494" s="4">
        <v>0</v>
      </c>
    </row>
    <row r="495" spans="1:9" x14ac:dyDescent="0.2">
      <c r="A495" s="2">
        <v>12</v>
      </c>
      <c r="B495" s="1" t="s">
        <v>135</v>
      </c>
      <c r="C495" s="4">
        <v>6</v>
      </c>
      <c r="D495" s="8">
        <v>2.11</v>
      </c>
      <c r="E495" s="4">
        <v>5</v>
      </c>
      <c r="F495" s="8">
        <v>2.63</v>
      </c>
      <c r="G495" s="4">
        <v>1</v>
      </c>
      <c r="H495" s="8">
        <v>1.06</v>
      </c>
      <c r="I495" s="4">
        <v>0</v>
      </c>
    </row>
    <row r="496" spans="1:9" x14ac:dyDescent="0.2">
      <c r="A496" s="2">
        <v>12</v>
      </c>
      <c r="B496" s="1" t="s">
        <v>139</v>
      </c>
      <c r="C496" s="4">
        <v>6</v>
      </c>
      <c r="D496" s="8">
        <v>2.11</v>
      </c>
      <c r="E496" s="4">
        <v>6</v>
      </c>
      <c r="F496" s="8">
        <v>3.16</v>
      </c>
      <c r="G496" s="4">
        <v>0</v>
      </c>
      <c r="H496" s="8">
        <v>0</v>
      </c>
      <c r="I496" s="4">
        <v>0</v>
      </c>
    </row>
    <row r="497" spans="1:9" x14ac:dyDescent="0.2">
      <c r="A497" s="2">
        <v>18</v>
      </c>
      <c r="B497" s="1" t="s">
        <v>123</v>
      </c>
      <c r="C497" s="4">
        <v>5</v>
      </c>
      <c r="D497" s="8">
        <v>1.75</v>
      </c>
      <c r="E497" s="4">
        <v>1</v>
      </c>
      <c r="F497" s="8">
        <v>0.53</v>
      </c>
      <c r="G497" s="4">
        <v>4</v>
      </c>
      <c r="H497" s="8">
        <v>4.26</v>
      </c>
      <c r="I497" s="4">
        <v>0</v>
      </c>
    </row>
    <row r="498" spans="1:9" x14ac:dyDescent="0.2">
      <c r="A498" s="2">
        <v>18</v>
      </c>
      <c r="B498" s="1" t="s">
        <v>142</v>
      </c>
      <c r="C498" s="4">
        <v>5</v>
      </c>
      <c r="D498" s="8">
        <v>1.75</v>
      </c>
      <c r="E498" s="4">
        <v>4</v>
      </c>
      <c r="F498" s="8">
        <v>2.11</v>
      </c>
      <c r="G498" s="4">
        <v>1</v>
      </c>
      <c r="H498" s="8">
        <v>1.06</v>
      </c>
      <c r="I498" s="4">
        <v>0</v>
      </c>
    </row>
    <row r="499" spans="1:9" x14ac:dyDescent="0.2">
      <c r="A499" s="2">
        <v>18</v>
      </c>
      <c r="B499" s="1" t="s">
        <v>154</v>
      </c>
      <c r="C499" s="4">
        <v>5</v>
      </c>
      <c r="D499" s="8">
        <v>1.75</v>
      </c>
      <c r="E499" s="4">
        <v>3</v>
      </c>
      <c r="F499" s="8">
        <v>1.58</v>
      </c>
      <c r="G499" s="4">
        <v>2</v>
      </c>
      <c r="H499" s="8">
        <v>2.13</v>
      </c>
      <c r="I499" s="4">
        <v>0</v>
      </c>
    </row>
    <row r="500" spans="1:9" x14ac:dyDescent="0.2">
      <c r="A500" s="2">
        <v>18</v>
      </c>
      <c r="B500" s="1" t="s">
        <v>132</v>
      </c>
      <c r="C500" s="4">
        <v>5</v>
      </c>
      <c r="D500" s="8">
        <v>1.75</v>
      </c>
      <c r="E500" s="4">
        <v>4</v>
      </c>
      <c r="F500" s="8">
        <v>2.11</v>
      </c>
      <c r="G500" s="4">
        <v>1</v>
      </c>
      <c r="H500" s="8">
        <v>1.06</v>
      </c>
      <c r="I500" s="4">
        <v>0</v>
      </c>
    </row>
    <row r="501" spans="1:9" x14ac:dyDescent="0.2">
      <c r="A501" s="2">
        <v>18</v>
      </c>
      <c r="B501" s="1" t="s">
        <v>145</v>
      </c>
      <c r="C501" s="4">
        <v>5</v>
      </c>
      <c r="D501" s="8">
        <v>1.75</v>
      </c>
      <c r="E501" s="4">
        <v>5</v>
      </c>
      <c r="F501" s="8">
        <v>2.63</v>
      </c>
      <c r="G501" s="4">
        <v>0</v>
      </c>
      <c r="H501" s="8">
        <v>0</v>
      </c>
      <c r="I501" s="4">
        <v>0</v>
      </c>
    </row>
    <row r="502" spans="1:9" x14ac:dyDescent="0.2">
      <c r="A502" s="1"/>
      <c r="C502" s="4"/>
      <c r="D502" s="8"/>
      <c r="E502" s="4"/>
      <c r="F502" s="8"/>
      <c r="G502" s="4"/>
      <c r="H502" s="8"/>
      <c r="I502" s="4"/>
    </row>
    <row r="503" spans="1:9" x14ac:dyDescent="0.2">
      <c r="A503" s="1" t="s">
        <v>19</v>
      </c>
      <c r="C503" s="4"/>
      <c r="D503" s="8"/>
      <c r="E503" s="4"/>
      <c r="F503" s="8"/>
      <c r="G503" s="4"/>
      <c r="H503" s="8"/>
      <c r="I503" s="4"/>
    </row>
    <row r="504" spans="1:9" x14ac:dyDescent="0.2">
      <c r="A504" s="2">
        <v>1</v>
      </c>
      <c r="B504" s="1" t="s">
        <v>137</v>
      </c>
      <c r="C504" s="4">
        <v>19</v>
      </c>
      <c r="D504" s="8">
        <v>9.09</v>
      </c>
      <c r="E504" s="4">
        <v>19</v>
      </c>
      <c r="F504" s="8">
        <v>11.95</v>
      </c>
      <c r="G504" s="4">
        <v>0</v>
      </c>
      <c r="H504" s="8">
        <v>0</v>
      </c>
      <c r="I504" s="4">
        <v>0</v>
      </c>
    </row>
    <row r="505" spans="1:9" x14ac:dyDescent="0.2">
      <c r="A505" s="2">
        <v>2</v>
      </c>
      <c r="B505" s="1" t="s">
        <v>136</v>
      </c>
      <c r="C505" s="4">
        <v>12</v>
      </c>
      <c r="D505" s="8">
        <v>5.74</v>
      </c>
      <c r="E505" s="4">
        <v>12</v>
      </c>
      <c r="F505" s="8">
        <v>7.55</v>
      </c>
      <c r="G505" s="4">
        <v>0</v>
      </c>
      <c r="H505" s="8">
        <v>0</v>
      </c>
      <c r="I505" s="4">
        <v>0</v>
      </c>
    </row>
    <row r="506" spans="1:9" x14ac:dyDescent="0.2">
      <c r="A506" s="2">
        <v>3</v>
      </c>
      <c r="B506" s="1" t="s">
        <v>134</v>
      </c>
      <c r="C506" s="4">
        <v>10</v>
      </c>
      <c r="D506" s="8">
        <v>4.78</v>
      </c>
      <c r="E506" s="4">
        <v>10</v>
      </c>
      <c r="F506" s="8">
        <v>6.29</v>
      </c>
      <c r="G506" s="4">
        <v>0</v>
      </c>
      <c r="H506" s="8">
        <v>0</v>
      </c>
      <c r="I506" s="4">
        <v>0</v>
      </c>
    </row>
    <row r="507" spans="1:9" x14ac:dyDescent="0.2">
      <c r="A507" s="2">
        <v>4</v>
      </c>
      <c r="B507" s="1" t="s">
        <v>122</v>
      </c>
      <c r="C507" s="4">
        <v>6</v>
      </c>
      <c r="D507" s="8">
        <v>2.87</v>
      </c>
      <c r="E507" s="4">
        <v>4</v>
      </c>
      <c r="F507" s="8">
        <v>2.52</v>
      </c>
      <c r="G507" s="4">
        <v>2</v>
      </c>
      <c r="H507" s="8">
        <v>4.17</v>
      </c>
      <c r="I507" s="4">
        <v>0</v>
      </c>
    </row>
    <row r="508" spans="1:9" x14ac:dyDescent="0.2">
      <c r="A508" s="2">
        <v>4</v>
      </c>
      <c r="B508" s="1" t="s">
        <v>124</v>
      </c>
      <c r="C508" s="4">
        <v>6</v>
      </c>
      <c r="D508" s="8">
        <v>2.87</v>
      </c>
      <c r="E508" s="4">
        <v>6</v>
      </c>
      <c r="F508" s="8">
        <v>3.77</v>
      </c>
      <c r="G508" s="4">
        <v>0</v>
      </c>
      <c r="H508" s="8">
        <v>0</v>
      </c>
      <c r="I508" s="4">
        <v>0</v>
      </c>
    </row>
    <row r="509" spans="1:9" x14ac:dyDescent="0.2">
      <c r="A509" s="2">
        <v>4</v>
      </c>
      <c r="B509" s="1" t="s">
        <v>129</v>
      </c>
      <c r="C509" s="4">
        <v>6</v>
      </c>
      <c r="D509" s="8">
        <v>2.87</v>
      </c>
      <c r="E509" s="4">
        <v>3</v>
      </c>
      <c r="F509" s="8">
        <v>1.89</v>
      </c>
      <c r="G509" s="4">
        <v>3</v>
      </c>
      <c r="H509" s="8">
        <v>6.25</v>
      </c>
      <c r="I509" s="4">
        <v>0</v>
      </c>
    </row>
    <row r="510" spans="1:9" x14ac:dyDescent="0.2">
      <c r="A510" s="2">
        <v>4</v>
      </c>
      <c r="B510" s="1" t="s">
        <v>130</v>
      </c>
      <c r="C510" s="4">
        <v>6</v>
      </c>
      <c r="D510" s="8">
        <v>2.87</v>
      </c>
      <c r="E510" s="4">
        <v>5</v>
      </c>
      <c r="F510" s="8">
        <v>3.14</v>
      </c>
      <c r="G510" s="4">
        <v>1</v>
      </c>
      <c r="H510" s="8">
        <v>2.08</v>
      </c>
      <c r="I510" s="4">
        <v>0</v>
      </c>
    </row>
    <row r="511" spans="1:9" x14ac:dyDescent="0.2">
      <c r="A511" s="2">
        <v>4</v>
      </c>
      <c r="B511" s="1" t="s">
        <v>152</v>
      </c>
      <c r="C511" s="4">
        <v>6</v>
      </c>
      <c r="D511" s="8">
        <v>2.87</v>
      </c>
      <c r="E511" s="4">
        <v>4</v>
      </c>
      <c r="F511" s="8">
        <v>2.52</v>
      </c>
      <c r="G511" s="4">
        <v>2</v>
      </c>
      <c r="H511" s="8">
        <v>4.17</v>
      </c>
      <c r="I511" s="4">
        <v>0</v>
      </c>
    </row>
    <row r="512" spans="1:9" x14ac:dyDescent="0.2">
      <c r="A512" s="2">
        <v>4</v>
      </c>
      <c r="B512" s="1" t="s">
        <v>140</v>
      </c>
      <c r="C512" s="4">
        <v>6</v>
      </c>
      <c r="D512" s="8">
        <v>2.87</v>
      </c>
      <c r="E512" s="4">
        <v>6</v>
      </c>
      <c r="F512" s="8">
        <v>3.77</v>
      </c>
      <c r="G512" s="4">
        <v>0</v>
      </c>
      <c r="H512" s="8">
        <v>0</v>
      </c>
      <c r="I512" s="4">
        <v>0</v>
      </c>
    </row>
    <row r="513" spans="1:9" x14ac:dyDescent="0.2">
      <c r="A513" s="2">
        <v>10</v>
      </c>
      <c r="B513" s="1" t="s">
        <v>121</v>
      </c>
      <c r="C513" s="4">
        <v>5</v>
      </c>
      <c r="D513" s="8">
        <v>2.39</v>
      </c>
      <c r="E513" s="4">
        <v>0</v>
      </c>
      <c r="F513" s="8">
        <v>0</v>
      </c>
      <c r="G513" s="4">
        <v>5</v>
      </c>
      <c r="H513" s="8">
        <v>10.42</v>
      </c>
      <c r="I513" s="4">
        <v>0</v>
      </c>
    </row>
    <row r="514" spans="1:9" x14ac:dyDescent="0.2">
      <c r="A514" s="2">
        <v>10</v>
      </c>
      <c r="B514" s="1" t="s">
        <v>141</v>
      </c>
      <c r="C514" s="4">
        <v>5</v>
      </c>
      <c r="D514" s="8">
        <v>2.39</v>
      </c>
      <c r="E514" s="4">
        <v>2</v>
      </c>
      <c r="F514" s="8">
        <v>1.26</v>
      </c>
      <c r="G514" s="4">
        <v>3</v>
      </c>
      <c r="H514" s="8">
        <v>6.25</v>
      </c>
      <c r="I514" s="4">
        <v>0</v>
      </c>
    </row>
    <row r="515" spans="1:9" x14ac:dyDescent="0.2">
      <c r="A515" s="2">
        <v>10</v>
      </c>
      <c r="B515" s="1" t="s">
        <v>181</v>
      </c>
      <c r="C515" s="4">
        <v>5</v>
      </c>
      <c r="D515" s="8">
        <v>2.39</v>
      </c>
      <c r="E515" s="4">
        <v>4</v>
      </c>
      <c r="F515" s="8">
        <v>2.52</v>
      </c>
      <c r="G515" s="4">
        <v>1</v>
      </c>
      <c r="H515" s="8">
        <v>2.08</v>
      </c>
      <c r="I515" s="4">
        <v>0</v>
      </c>
    </row>
    <row r="516" spans="1:9" x14ac:dyDescent="0.2">
      <c r="A516" s="2">
        <v>10</v>
      </c>
      <c r="B516" s="1" t="s">
        <v>127</v>
      </c>
      <c r="C516" s="4">
        <v>5</v>
      </c>
      <c r="D516" s="8">
        <v>2.39</v>
      </c>
      <c r="E516" s="4">
        <v>1</v>
      </c>
      <c r="F516" s="8">
        <v>0.63</v>
      </c>
      <c r="G516" s="4">
        <v>4</v>
      </c>
      <c r="H516" s="8">
        <v>8.33</v>
      </c>
      <c r="I516" s="4">
        <v>0</v>
      </c>
    </row>
    <row r="517" spans="1:9" x14ac:dyDescent="0.2">
      <c r="A517" s="2">
        <v>10</v>
      </c>
      <c r="B517" s="1" t="s">
        <v>128</v>
      </c>
      <c r="C517" s="4">
        <v>5</v>
      </c>
      <c r="D517" s="8">
        <v>2.39</v>
      </c>
      <c r="E517" s="4">
        <v>4</v>
      </c>
      <c r="F517" s="8">
        <v>2.52</v>
      </c>
      <c r="G517" s="4">
        <v>1</v>
      </c>
      <c r="H517" s="8">
        <v>2.08</v>
      </c>
      <c r="I517" s="4">
        <v>0</v>
      </c>
    </row>
    <row r="518" spans="1:9" x14ac:dyDescent="0.2">
      <c r="A518" s="2">
        <v>10</v>
      </c>
      <c r="B518" s="1" t="s">
        <v>133</v>
      </c>
      <c r="C518" s="4">
        <v>5</v>
      </c>
      <c r="D518" s="8">
        <v>2.39</v>
      </c>
      <c r="E518" s="4">
        <v>5</v>
      </c>
      <c r="F518" s="8">
        <v>3.14</v>
      </c>
      <c r="G518" s="4">
        <v>0</v>
      </c>
      <c r="H518" s="8">
        <v>0</v>
      </c>
      <c r="I518" s="4">
        <v>0</v>
      </c>
    </row>
    <row r="519" spans="1:9" x14ac:dyDescent="0.2">
      <c r="A519" s="2">
        <v>10</v>
      </c>
      <c r="B519" s="1" t="s">
        <v>145</v>
      </c>
      <c r="C519" s="4">
        <v>5</v>
      </c>
      <c r="D519" s="8">
        <v>2.39</v>
      </c>
      <c r="E519" s="4">
        <v>5</v>
      </c>
      <c r="F519" s="8">
        <v>3.14</v>
      </c>
      <c r="G519" s="4">
        <v>0</v>
      </c>
      <c r="H519" s="8">
        <v>0</v>
      </c>
      <c r="I519" s="4">
        <v>0</v>
      </c>
    </row>
    <row r="520" spans="1:9" x14ac:dyDescent="0.2">
      <c r="A520" s="2">
        <v>17</v>
      </c>
      <c r="B520" s="1" t="s">
        <v>174</v>
      </c>
      <c r="C520" s="4">
        <v>4</v>
      </c>
      <c r="D520" s="8">
        <v>1.91</v>
      </c>
      <c r="E520" s="4">
        <v>3</v>
      </c>
      <c r="F520" s="8">
        <v>1.89</v>
      </c>
      <c r="G520" s="4">
        <v>1</v>
      </c>
      <c r="H520" s="8">
        <v>2.08</v>
      </c>
      <c r="I520" s="4">
        <v>0</v>
      </c>
    </row>
    <row r="521" spans="1:9" x14ac:dyDescent="0.2">
      <c r="A521" s="2">
        <v>17</v>
      </c>
      <c r="B521" s="1" t="s">
        <v>156</v>
      </c>
      <c r="C521" s="4">
        <v>4</v>
      </c>
      <c r="D521" s="8">
        <v>1.91</v>
      </c>
      <c r="E521" s="4">
        <v>4</v>
      </c>
      <c r="F521" s="8">
        <v>2.52</v>
      </c>
      <c r="G521" s="4">
        <v>0</v>
      </c>
      <c r="H521" s="8">
        <v>0</v>
      </c>
      <c r="I521" s="4">
        <v>0</v>
      </c>
    </row>
    <row r="522" spans="1:9" x14ac:dyDescent="0.2">
      <c r="A522" s="2">
        <v>17</v>
      </c>
      <c r="B522" s="1" t="s">
        <v>139</v>
      </c>
      <c r="C522" s="4">
        <v>4</v>
      </c>
      <c r="D522" s="8">
        <v>1.91</v>
      </c>
      <c r="E522" s="4">
        <v>4</v>
      </c>
      <c r="F522" s="8">
        <v>2.52</v>
      </c>
      <c r="G522" s="4">
        <v>0</v>
      </c>
      <c r="H522" s="8">
        <v>0</v>
      </c>
      <c r="I522" s="4">
        <v>0</v>
      </c>
    </row>
    <row r="523" spans="1:9" x14ac:dyDescent="0.2">
      <c r="A523" s="2">
        <v>20</v>
      </c>
      <c r="B523" s="1" t="s">
        <v>150</v>
      </c>
      <c r="C523" s="4">
        <v>3</v>
      </c>
      <c r="D523" s="8">
        <v>1.44</v>
      </c>
      <c r="E523" s="4">
        <v>3</v>
      </c>
      <c r="F523" s="8">
        <v>1.89</v>
      </c>
      <c r="G523" s="4">
        <v>0</v>
      </c>
      <c r="H523" s="8">
        <v>0</v>
      </c>
      <c r="I523" s="4">
        <v>0</v>
      </c>
    </row>
    <row r="524" spans="1:9" x14ac:dyDescent="0.2">
      <c r="A524" s="2">
        <v>20</v>
      </c>
      <c r="B524" s="1" t="s">
        <v>123</v>
      </c>
      <c r="C524" s="4">
        <v>3</v>
      </c>
      <c r="D524" s="8">
        <v>1.44</v>
      </c>
      <c r="E524" s="4">
        <v>1</v>
      </c>
      <c r="F524" s="8">
        <v>0.63</v>
      </c>
      <c r="G524" s="4">
        <v>2</v>
      </c>
      <c r="H524" s="8">
        <v>4.17</v>
      </c>
      <c r="I524" s="4">
        <v>0</v>
      </c>
    </row>
    <row r="525" spans="1:9" x14ac:dyDescent="0.2">
      <c r="A525" s="2">
        <v>20</v>
      </c>
      <c r="B525" s="1" t="s">
        <v>162</v>
      </c>
      <c r="C525" s="4">
        <v>3</v>
      </c>
      <c r="D525" s="8">
        <v>1.44</v>
      </c>
      <c r="E525" s="4">
        <v>2</v>
      </c>
      <c r="F525" s="8">
        <v>1.26</v>
      </c>
      <c r="G525" s="4">
        <v>1</v>
      </c>
      <c r="H525" s="8">
        <v>2.08</v>
      </c>
      <c r="I525" s="4">
        <v>0</v>
      </c>
    </row>
    <row r="526" spans="1:9" x14ac:dyDescent="0.2">
      <c r="A526" s="2">
        <v>20</v>
      </c>
      <c r="B526" s="1" t="s">
        <v>210</v>
      </c>
      <c r="C526" s="4">
        <v>3</v>
      </c>
      <c r="D526" s="8">
        <v>1.44</v>
      </c>
      <c r="E526" s="4">
        <v>3</v>
      </c>
      <c r="F526" s="8">
        <v>1.89</v>
      </c>
      <c r="G526" s="4">
        <v>0</v>
      </c>
      <c r="H526" s="8">
        <v>0</v>
      </c>
      <c r="I526" s="4">
        <v>0</v>
      </c>
    </row>
    <row r="527" spans="1:9" x14ac:dyDescent="0.2">
      <c r="A527" s="2">
        <v>20</v>
      </c>
      <c r="B527" s="1" t="s">
        <v>163</v>
      </c>
      <c r="C527" s="4">
        <v>3</v>
      </c>
      <c r="D527" s="8">
        <v>1.44</v>
      </c>
      <c r="E527" s="4">
        <v>3</v>
      </c>
      <c r="F527" s="8">
        <v>1.89</v>
      </c>
      <c r="G527" s="4">
        <v>0</v>
      </c>
      <c r="H527" s="8">
        <v>0</v>
      </c>
      <c r="I527" s="4">
        <v>0</v>
      </c>
    </row>
    <row r="528" spans="1:9" x14ac:dyDescent="0.2">
      <c r="A528" s="2">
        <v>20</v>
      </c>
      <c r="B528" s="1" t="s">
        <v>153</v>
      </c>
      <c r="C528" s="4">
        <v>3</v>
      </c>
      <c r="D528" s="8">
        <v>1.44</v>
      </c>
      <c r="E528" s="4">
        <v>3</v>
      </c>
      <c r="F528" s="8">
        <v>1.89</v>
      </c>
      <c r="G528" s="4">
        <v>0</v>
      </c>
      <c r="H528" s="8">
        <v>0</v>
      </c>
      <c r="I528" s="4">
        <v>0</v>
      </c>
    </row>
    <row r="529" spans="1:9" x14ac:dyDescent="0.2">
      <c r="A529" s="1"/>
      <c r="C529" s="4"/>
      <c r="D529" s="8"/>
      <c r="E529" s="4"/>
      <c r="F529" s="8"/>
      <c r="G529" s="4"/>
      <c r="H529" s="8"/>
      <c r="I529" s="4"/>
    </row>
    <row r="530" spans="1:9" x14ac:dyDescent="0.2">
      <c r="A530" s="1" t="s">
        <v>20</v>
      </c>
      <c r="C530" s="4"/>
      <c r="D530" s="8"/>
      <c r="E530" s="4"/>
      <c r="F530" s="8"/>
      <c r="G530" s="4"/>
      <c r="H530" s="8"/>
      <c r="I530" s="4"/>
    </row>
    <row r="531" spans="1:9" x14ac:dyDescent="0.2">
      <c r="A531" s="2">
        <v>1</v>
      </c>
      <c r="B531" s="1" t="s">
        <v>130</v>
      </c>
      <c r="C531" s="4">
        <v>9</v>
      </c>
      <c r="D531" s="8">
        <v>6.77</v>
      </c>
      <c r="E531" s="4">
        <v>1</v>
      </c>
      <c r="F531" s="8">
        <v>1.28</v>
      </c>
      <c r="G531" s="4">
        <v>7</v>
      </c>
      <c r="H531" s="8">
        <v>14</v>
      </c>
      <c r="I531" s="4">
        <v>0</v>
      </c>
    </row>
    <row r="532" spans="1:9" x14ac:dyDescent="0.2">
      <c r="A532" s="2">
        <v>2</v>
      </c>
      <c r="B532" s="1" t="s">
        <v>133</v>
      </c>
      <c r="C532" s="4">
        <v>8</v>
      </c>
      <c r="D532" s="8">
        <v>6.02</v>
      </c>
      <c r="E532" s="4">
        <v>8</v>
      </c>
      <c r="F532" s="8">
        <v>10.26</v>
      </c>
      <c r="G532" s="4">
        <v>0</v>
      </c>
      <c r="H532" s="8">
        <v>0</v>
      </c>
      <c r="I532" s="4">
        <v>0</v>
      </c>
    </row>
    <row r="533" spans="1:9" x14ac:dyDescent="0.2">
      <c r="A533" s="2">
        <v>2</v>
      </c>
      <c r="B533" s="1" t="s">
        <v>137</v>
      </c>
      <c r="C533" s="4">
        <v>8</v>
      </c>
      <c r="D533" s="8">
        <v>6.02</v>
      </c>
      <c r="E533" s="4">
        <v>8</v>
      </c>
      <c r="F533" s="8">
        <v>10.26</v>
      </c>
      <c r="G533" s="4">
        <v>0</v>
      </c>
      <c r="H533" s="8">
        <v>0</v>
      </c>
      <c r="I533" s="4">
        <v>0</v>
      </c>
    </row>
    <row r="534" spans="1:9" x14ac:dyDescent="0.2">
      <c r="A534" s="2">
        <v>4</v>
      </c>
      <c r="B534" s="1" t="s">
        <v>136</v>
      </c>
      <c r="C534" s="4">
        <v>6</v>
      </c>
      <c r="D534" s="8">
        <v>4.51</v>
      </c>
      <c r="E534" s="4">
        <v>6</v>
      </c>
      <c r="F534" s="8">
        <v>7.69</v>
      </c>
      <c r="G534" s="4">
        <v>0</v>
      </c>
      <c r="H534" s="8">
        <v>0</v>
      </c>
      <c r="I534" s="4">
        <v>0</v>
      </c>
    </row>
    <row r="535" spans="1:9" x14ac:dyDescent="0.2">
      <c r="A535" s="2">
        <v>5</v>
      </c>
      <c r="B535" s="1" t="s">
        <v>169</v>
      </c>
      <c r="C535" s="4">
        <v>4</v>
      </c>
      <c r="D535" s="8">
        <v>3.01</v>
      </c>
      <c r="E535" s="4">
        <v>3</v>
      </c>
      <c r="F535" s="8">
        <v>3.85</v>
      </c>
      <c r="G535" s="4">
        <v>1</v>
      </c>
      <c r="H535" s="8">
        <v>2</v>
      </c>
      <c r="I535" s="4">
        <v>0</v>
      </c>
    </row>
    <row r="536" spans="1:9" x14ac:dyDescent="0.2">
      <c r="A536" s="2">
        <v>5</v>
      </c>
      <c r="B536" s="1" t="s">
        <v>123</v>
      </c>
      <c r="C536" s="4">
        <v>4</v>
      </c>
      <c r="D536" s="8">
        <v>3.01</v>
      </c>
      <c r="E536" s="4">
        <v>2</v>
      </c>
      <c r="F536" s="8">
        <v>2.56</v>
      </c>
      <c r="G536" s="4">
        <v>2</v>
      </c>
      <c r="H536" s="8">
        <v>4</v>
      </c>
      <c r="I536" s="4">
        <v>0</v>
      </c>
    </row>
    <row r="537" spans="1:9" x14ac:dyDescent="0.2">
      <c r="A537" s="2">
        <v>7</v>
      </c>
      <c r="B537" s="1" t="s">
        <v>121</v>
      </c>
      <c r="C537" s="4">
        <v>3</v>
      </c>
      <c r="D537" s="8">
        <v>2.2599999999999998</v>
      </c>
      <c r="E537" s="4">
        <v>1</v>
      </c>
      <c r="F537" s="8">
        <v>1.28</v>
      </c>
      <c r="G537" s="4">
        <v>2</v>
      </c>
      <c r="H537" s="8">
        <v>4</v>
      </c>
      <c r="I537" s="4">
        <v>0</v>
      </c>
    </row>
    <row r="538" spans="1:9" x14ac:dyDescent="0.2">
      <c r="A538" s="2">
        <v>7</v>
      </c>
      <c r="B538" s="1" t="s">
        <v>154</v>
      </c>
      <c r="C538" s="4">
        <v>3</v>
      </c>
      <c r="D538" s="8">
        <v>2.2599999999999998</v>
      </c>
      <c r="E538" s="4">
        <v>3</v>
      </c>
      <c r="F538" s="8">
        <v>3.85</v>
      </c>
      <c r="G538" s="4">
        <v>0</v>
      </c>
      <c r="H538" s="8">
        <v>0</v>
      </c>
      <c r="I538" s="4">
        <v>0</v>
      </c>
    </row>
    <row r="539" spans="1:9" x14ac:dyDescent="0.2">
      <c r="A539" s="2">
        <v>7</v>
      </c>
      <c r="B539" s="1" t="s">
        <v>129</v>
      </c>
      <c r="C539" s="4">
        <v>3</v>
      </c>
      <c r="D539" s="8">
        <v>2.2599999999999998</v>
      </c>
      <c r="E539" s="4">
        <v>2</v>
      </c>
      <c r="F539" s="8">
        <v>2.56</v>
      </c>
      <c r="G539" s="4">
        <v>1</v>
      </c>
      <c r="H539" s="8">
        <v>2</v>
      </c>
      <c r="I539" s="4">
        <v>0</v>
      </c>
    </row>
    <row r="540" spans="1:9" x14ac:dyDescent="0.2">
      <c r="A540" s="2">
        <v>7</v>
      </c>
      <c r="B540" s="1" t="s">
        <v>135</v>
      </c>
      <c r="C540" s="4">
        <v>3</v>
      </c>
      <c r="D540" s="8">
        <v>2.2599999999999998</v>
      </c>
      <c r="E540" s="4">
        <v>3</v>
      </c>
      <c r="F540" s="8">
        <v>3.85</v>
      </c>
      <c r="G540" s="4">
        <v>0</v>
      </c>
      <c r="H540" s="8">
        <v>0</v>
      </c>
      <c r="I540" s="4">
        <v>0</v>
      </c>
    </row>
    <row r="541" spans="1:9" x14ac:dyDescent="0.2">
      <c r="A541" s="2">
        <v>7</v>
      </c>
      <c r="B541" s="1" t="s">
        <v>153</v>
      </c>
      <c r="C541" s="4">
        <v>3</v>
      </c>
      <c r="D541" s="8">
        <v>2.2599999999999998</v>
      </c>
      <c r="E541" s="4">
        <v>2</v>
      </c>
      <c r="F541" s="8">
        <v>2.56</v>
      </c>
      <c r="G541" s="4">
        <v>1</v>
      </c>
      <c r="H541" s="8">
        <v>2</v>
      </c>
      <c r="I541" s="4">
        <v>0</v>
      </c>
    </row>
    <row r="542" spans="1:9" x14ac:dyDescent="0.2">
      <c r="A542" s="2">
        <v>12</v>
      </c>
      <c r="B542" s="1" t="s">
        <v>122</v>
      </c>
      <c r="C542" s="4">
        <v>2</v>
      </c>
      <c r="D542" s="8">
        <v>1.5</v>
      </c>
      <c r="E542" s="4">
        <v>2</v>
      </c>
      <c r="F542" s="8">
        <v>2.56</v>
      </c>
      <c r="G542" s="4">
        <v>0</v>
      </c>
      <c r="H542" s="8">
        <v>0</v>
      </c>
      <c r="I542" s="4">
        <v>0</v>
      </c>
    </row>
    <row r="543" spans="1:9" x14ac:dyDescent="0.2">
      <c r="A543" s="2">
        <v>12</v>
      </c>
      <c r="B543" s="1" t="s">
        <v>205</v>
      </c>
      <c r="C543" s="4">
        <v>2</v>
      </c>
      <c r="D543" s="8">
        <v>1.5</v>
      </c>
      <c r="E543" s="4">
        <v>0</v>
      </c>
      <c r="F543" s="8">
        <v>0</v>
      </c>
      <c r="G543" s="4">
        <v>1</v>
      </c>
      <c r="H543" s="8">
        <v>2</v>
      </c>
      <c r="I543" s="4">
        <v>1</v>
      </c>
    </row>
    <row r="544" spans="1:9" x14ac:dyDescent="0.2">
      <c r="A544" s="2">
        <v>12</v>
      </c>
      <c r="B544" s="1" t="s">
        <v>211</v>
      </c>
      <c r="C544" s="4">
        <v>2</v>
      </c>
      <c r="D544" s="8">
        <v>1.5</v>
      </c>
      <c r="E544" s="4">
        <v>0</v>
      </c>
      <c r="F544" s="8">
        <v>0</v>
      </c>
      <c r="G544" s="4">
        <v>2</v>
      </c>
      <c r="H544" s="8">
        <v>4</v>
      </c>
      <c r="I544" s="4">
        <v>0</v>
      </c>
    </row>
    <row r="545" spans="1:9" x14ac:dyDescent="0.2">
      <c r="A545" s="2">
        <v>12</v>
      </c>
      <c r="B545" s="1" t="s">
        <v>212</v>
      </c>
      <c r="C545" s="4">
        <v>2</v>
      </c>
      <c r="D545" s="8">
        <v>1.5</v>
      </c>
      <c r="E545" s="4">
        <v>0</v>
      </c>
      <c r="F545" s="8">
        <v>0</v>
      </c>
      <c r="G545" s="4">
        <v>2</v>
      </c>
      <c r="H545" s="8">
        <v>4</v>
      </c>
      <c r="I545" s="4">
        <v>0</v>
      </c>
    </row>
    <row r="546" spans="1:9" x14ac:dyDescent="0.2">
      <c r="A546" s="2">
        <v>12</v>
      </c>
      <c r="B546" s="1" t="s">
        <v>213</v>
      </c>
      <c r="C546" s="4">
        <v>2</v>
      </c>
      <c r="D546" s="8">
        <v>1.5</v>
      </c>
      <c r="E546" s="4">
        <v>0</v>
      </c>
      <c r="F546" s="8">
        <v>0</v>
      </c>
      <c r="G546" s="4">
        <v>2</v>
      </c>
      <c r="H546" s="8">
        <v>4</v>
      </c>
      <c r="I546" s="4">
        <v>0</v>
      </c>
    </row>
    <row r="547" spans="1:9" x14ac:dyDescent="0.2">
      <c r="A547" s="2">
        <v>12</v>
      </c>
      <c r="B547" s="1" t="s">
        <v>163</v>
      </c>
      <c r="C547" s="4">
        <v>2</v>
      </c>
      <c r="D547" s="8">
        <v>1.5</v>
      </c>
      <c r="E547" s="4">
        <v>2</v>
      </c>
      <c r="F547" s="8">
        <v>2.56</v>
      </c>
      <c r="G547" s="4">
        <v>0</v>
      </c>
      <c r="H547" s="8">
        <v>0</v>
      </c>
      <c r="I547" s="4">
        <v>0</v>
      </c>
    </row>
    <row r="548" spans="1:9" x14ac:dyDescent="0.2">
      <c r="A548" s="2">
        <v>12</v>
      </c>
      <c r="B548" s="1" t="s">
        <v>126</v>
      </c>
      <c r="C548" s="4">
        <v>2</v>
      </c>
      <c r="D548" s="8">
        <v>1.5</v>
      </c>
      <c r="E548" s="4">
        <v>2</v>
      </c>
      <c r="F548" s="8">
        <v>2.56</v>
      </c>
      <c r="G548" s="4">
        <v>0</v>
      </c>
      <c r="H548" s="8">
        <v>0</v>
      </c>
      <c r="I548" s="4">
        <v>0</v>
      </c>
    </row>
    <row r="549" spans="1:9" x14ac:dyDescent="0.2">
      <c r="A549" s="2">
        <v>12</v>
      </c>
      <c r="B549" s="1" t="s">
        <v>128</v>
      </c>
      <c r="C549" s="4">
        <v>2</v>
      </c>
      <c r="D549" s="8">
        <v>1.5</v>
      </c>
      <c r="E549" s="4">
        <v>1</v>
      </c>
      <c r="F549" s="8">
        <v>1.28</v>
      </c>
      <c r="G549" s="4">
        <v>1</v>
      </c>
      <c r="H549" s="8">
        <v>2</v>
      </c>
      <c r="I549" s="4">
        <v>0</v>
      </c>
    </row>
    <row r="550" spans="1:9" x14ac:dyDescent="0.2">
      <c r="A550" s="2">
        <v>12</v>
      </c>
      <c r="B550" s="1" t="s">
        <v>131</v>
      </c>
      <c r="C550" s="4">
        <v>2</v>
      </c>
      <c r="D550" s="8">
        <v>1.5</v>
      </c>
      <c r="E550" s="4">
        <v>0</v>
      </c>
      <c r="F550" s="8">
        <v>0</v>
      </c>
      <c r="G550" s="4">
        <v>2</v>
      </c>
      <c r="H550" s="8">
        <v>4</v>
      </c>
      <c r="I550" s="4">
        <v>0</v>
      </c>
    </row>
    <row r="551" spans="1:9" x14ac:dyDescent="0.2">
      <c r="A551" s="2">
        <v>12</v>
      </c>
      <c r="B551" s="1" t="s">
        <v>132</v>
      </c>
      <c r="C551" s="4">
        <v>2</v>
      </c>
      <c r="D551" s="8">
        <v>1.5</v>
      </c>
      <c r="E551" s="4">
        <v>2</v>
      </c>
      <c r="F551" s="8">
        <v>2.56</v>
      </c>
      <c r="G551" s="4">
        <v>0</v>
      </c>
      <c r="H551" s="8">
        <v>0</v>
      </c>
      <c r="I551" s="4">
        <v>0</v>
      </c>
    </row>
    <row r="552" spans="1:9" x14ac:dyDescent="0.2">
      <c r="A552" s="2">
        <v>12</v>
      </c>
      <c r="B552" s="1" t="s">
        <v>145</v>
      </c>
      <c r="C552" s="4">
        <v>2</v>
      </c>
      <c r="D552" s="8">
        <v>1.5</v>
      </c>
      <c r="E552" s="4">
        <v>2</v>
      </c>
      <c r="F552" s="8">
        <v>2.56</v>
      </c>
      <c r="G552" s="4">
        <v>0</v>
      </c>
      <c r="H552" s="8">
        <v>0</v>
      </c>
      <c r="I552" s="4">
        <v>0</v>
      </c>
    </row>
    <row r="553" spans="1:9" x14ac:dyDescent="0.2">
      <c r="A553" s="2">
        <v>12</v>
      </c>
      <c r="B553" s="1" t="s">
        <v>214</v>
      </c>
      <c r="C553" s="4">
        <v>2</v>
      </c>
      <c r="D553" s="8">
        <v>1.5</v>
      </c>
      <c r="E553" s="4">
        <v>2</v>
      </c>
      <c r="F553" s="8">
        <v>2.56</v>
      </c>
      <c r="G553" s="4">
        <v>0</v>
      </c>
      <c r="H553" s="8">
        <v>0</v>
      </c>
      <c r="I553" s="4">
        <v>0</v>
      </c>
    </row>
    <row r="554" spans="1:9" x14ac:dyDescent="0.2">
      <c r="A554" s="2">
        <v>12</v>
      </c>
      <c r="B554" s="1" t="s">
        <v>188</v>
      </c>
      <c r="C554" s="4">
        <v>2</v>
      </c>
      <c r="D554" s="8">
        <v>1.5</v>
      </c>
      <c r="E554" s="4">
        <v>1</v>
      </c>
      <c r="F554" s="8">
        <v>1.28</v>
      </c>
      <c r="G554" s="4">
        <v>0</v>
      </c>
      <c r="H554" s="8">
        <v>0</v>
      </c>
      <c r="I554" s="4">
        <v>0</v>
      </c>
    </row>
    <row r="555" spans="1:9" x14ac:dyDescent="0.2">
      <c r="A555" s="2">
        <v>12</v>
      </c>
      <c r="B555" s="1" t="s">
        <v>139</v>
      </c>
      <c r="C555" s="4">
        <v>2</v>
      </c>
      <c r="D555" s="8">
        <v>1.5</v>
      </c>
      <c r="E555" s="4">
        <v>2</v>
      </c>
      <c r="F555" s="8">
        <v>2.56</v>
      </c>
      <c r="G555" s="4">
        <v>0</v>
      </c>
      <c r="H555" s="8">
        <v>0</v>
      </c>
      <c r="I555" s="4">
        <v>0</v>
      </c>
    </row>
    <row r="556" spans="1:9" x14ac:dyDescent="0.2">
      <c r="A556" s="2">
        <v>12</v>
      </c>
      <c r="B556" s="1" t="s">
        <v>146</v>
      </c>
      <c r="C556" s="4">
        <v>2</v>
      </c>
      <c r="D556" s="8">
        <v>1.5</v>
      </c>
      <c r="E556" s="4">
        <v>0</v>
      </c>
      <c r="F556" s="8">
        <v>0</v>
      </c>
      <c r="G556" s="4">
        <v>2</v>
      </c>
      <c r="H556" s="8">
        <v>4</v>
      </c>
      <c r="I556" s="4">
        <v>0</v>
      </c>
    </row>
    <row r="557" spans="1:9" x14ac:dyDescent="0.2">
      <c r="A557" s="2">
        <v>12</v>
      </c>
      <c r="B557" s="1" t="s">
        <v>140</v>
      </c>
      <c r="C557" s="4">
        <v>2</v>
      </c>
      <c r="D557" s="8">
        <v>1.5</v>
      </c>
      <c r="E557" s="4">
        <v>2</v>
      </c>
      <c r="F557" s="8">
        <v>2.56</v>
      </c>
      <c r="G557" s="4">
        <v>0</v>
      </c>
      <c r="H557" s="8">
        <v>0</v>
      </c>
      <c r="I557" s="4">
        <v>0</v>
      </c>
    </row>
    <row r="558" spans="1:9" x14ac:dyDescent="0.2">
      <c r="A558" s="1"/>
      <c r="C558" s="4"/>
      <c r="D558" s="8"/>
      <c r="E558" s="4"/>
      <c r="F558" s="8"/>
      <c r="G558" s="4"/>
      <c r="H558" s="8"/>
      <c r="I558" s="4"/>
    </row>
    <row r="559" spans="1:9" x14ac:dyDescent="0.2">
      <c r="A559" s="1" t="s">
        <v>21</v>
      </c>
      <c r="C559" s="4"/>
      <c r="D559" s="8"/>
      <c r="E559" s="4"/>
      <c r="F559" s="8"/>
      <c r="G559" s="4"/>
      <c r="H559" s="8"/>
      <c r="I559" s="4"/>
    </row>
    <row r="560" spans="1:9" x14ac:dyDescent="0.2">
      <c r="A560" s="2">
        <v>1</v>
      </c>
      <c r="B560" s="1" t="s">
        <v>136</v>
      </c>
      <c r="C560" s="4">
        <v>25</v>
      </c>
      <c r="D560" s="8">
        <v>7.51</v>
      </c>
      <c r="E560" s="4">
        <v>25</v>
      </c>
      <c r="F560" s="8">
        <v>10.039999999999999</v>
      </c>
      <c r="G560" s="4">
        <v>0</v>
      </c>
      <c r="H560" s="8">
        <v>0</v>
      </c>
      <c r="I560" s="4">
        <v>0</v>
      </c>
    </row>
    <row r="561" spans="1:9" x14ac:dyDescent="0.2">
      <c r="A561" s="2">
        <v>2</v>
      </c>
      <c r="B561" s="1" t="s">
        <v>137</v>
      </c>
      <c r="C561" s="4">
        <v>22</v>
      </c>
      <c r="D561" s="8">
        <v>6.61</v>
      </c>
      <c r="E561" s="4">
        <v>22</v>
      </c>
      <c r="F561" s="8">
        <v>8.84</v>
      </c>
      <c r="G561" s="4">
        <v>0</v>
      </c>
      <c r="H561" s="8">
        <v>0</v>
      </c>
      <c r="I561" s="4">
        <v>0</v>
      </c>
    </row>
    <row r="562" spans="1:9" x14ac:dyDescent="0.2">
      <c r="A562" s="2">
        <v>3</v>
      </c>
      <c r="B562" s="1" t="s">
        <v>130</v>
      </c>
      <c r="C562" s="4">
        <v>16</v>
      </c>
      <c r="D562" s="8">
        <v>4.8</v>
      </c>
      <c r="E562" s="4">
        <v>15</v>
      </c>
      <c r="F562" s="8">
        <v>6.02</v>
      </c>
      <c r="G562" s="4">
        <v>1</v>
      </c>
      <c r="H562" s="8">
        <v>1.2</v>
      </c>
      <c r="I562" s="4">
        <v>0</v>
      </c>
    </row>
    <row r="563" spans="1:9" x14ac:dyDescent="0.2">
      <c r="A563" s="2">
        <v>4</v>
      </c>
      <c r="B563" s="1" t="s">
        <v>134</v>
      </c>
      <c r="C563" s="4">
        <v>14</v>
      </c>
      <c r="D563" s="8">
        <v>4.2</v>
      </c>
      <c r="E563" s="4">
        <v>14</v>
      </c>
      <c r="F563" s="8">
        <v>5.62</v>
      </c>
      <c r="G563" s="4">
        <v>0</v>
      </c>
      <c r="H563" s="8">
        <v>0</v>
      </c>
      <c r="I563" s="4">
        <v>0</v>
      </c>
    </row>
    <row r="564" spans="1:9" x14ac:dyDescent="0.2">
      <c r="A564" s="2">
        <v>5</v>
      </c>
      <c r="B564" s="1" t="s">
        <v>140</v>
      </c>
      <c r="C564" s="4">
        <v>12</v>
      </c>
      <c r="D564" s="8">
        <v>3.6</v>
      </c>
      <c r="E564" s="4">
        <v>12</v>
      </c>
      <c r="F564" s="8">
        <v>4.82</v>
      </c>
      <c r="G564" s="4">
        <v>0</v>
      </c>
      <c r="H564" s="8">
        <v>0</v>
      </c>
      <c r="I564" s="4">
        <v>0</v>
      </c>
    </row>
    <row r="565" spans="1:9" x14ac:dyDescent="0.2">
      <c r="A565" s="2">
        <v>6</v>
      </c>
      <c r="B565" s="1" t="s">
        <v>124</v>
      </c>
      <c r="C565" s="4">
        <v>9</v>
      </c>
      <c r="D565" s="8">
        <v>2.7</v>
      </c>
      <c r="E565" s="4">
        <v>8</v>
      </c>
      <c r="F565" s="8">
        <v>3.21</v>
      </c>
      <c r="G565" s="4">
        <v>1</v>
      </c>
      <c r="H565" s="8">
        <v>1.2</v>
      </c>
      <c r="I565" s="4">
        <v>0</v>
      </c>
    </row>
    <row r="566" spans="1:9" x14ac:dyDescent="0.2">
      <c r="A566" s="2">
        <v>6</v>
      </c>
      <c r="B566" s="1" t="s">
        <v>132</v>
      </c>
      <c r="C566" s="4">
        <v>9</v>
      </c>
      <c r="D566" s="8">
        <v>2.7</v>
      </c>
      <c r="E566" s="4">
        <v>9</v>
      </c>
      <c r="F566" s="8">
        <v>3.61</v>
      </c>
      <c r="G566" s="4">
        <v>0</v>
      </c>
      <c r="H566" s="8">
        <v>0</v>
      </c>
      <c r="I566" s="4">
        <v>0</v>
      </c>
    </row>
    <row r="567" spans="1:9" x14ac:dyDescent="0.2">
      <c r="A567" s="2">
        <v>8</v>
      </c>
      <c r="B567" s="1" t="s">
        <v>155</v>
      </c>
      <c r="C567" s="4">
        <v>8</v>
      </c>
      <c r="D567" s="8">
        <v>2.4</v>
      </c>
      <c r="E567" s="4">
        <v>3</v>
      </c>
      <c r="F567" s="8">
        <v>1.2</v>
      </c>
      <c r="G567" s="4">
        <v>5</v>
      </c>
      <c r="H567" s="8">
        <v>6.02</v>
      </c>
      <c r="I567" s="4">
        <v>0</v>
      </c>
    </row>
    <row r="568" spans="1:9" x14ac:dyDescent="0.2">
      <c r="A568" s="2">
        <v>8</v>
      </c>
      <c r="B568" s="1" t="s">
        <v>129</v>
      </c>
      <c r="C568" s="4">
        <v>8</v>
      </c>
      <c r="D568" s="8">
        <v>2.4</v>
      </c>
      <c r="E568" s="4">
        <v>5</v>
      </c>
      <c r="F568" s="8">
        <v>2.0099999999999998</v>
      </c>
      <c r="G568" s="4">
        <v>3</v>
      </c>
      <c r="H568" s="8">
        <v>3.61</v>
      </c>
      <c r="I568" s="4">
        <v>0</v>
      </c>
    </row>
    <row r="569" spans="1:9" x14ac:dyDescent="0.2">
      <c r="A569" s="2">
        <v>8</v>
      </c>
      <c r="B569" s="1" t="s">
        <v>133</v>
      </c>
      <c r="C569" s="4">
        <v>8</v>
      </c>
      <c r="D569" s="8">
        <v>2.4</v>
      </c>
      <c r="E569" s="4">
        <v>8</v>
      </c>
      <c r="F569" s="8">
        <v>3.21</v>
      </c>
      <c r="G569" s="4">
        <v>0</v>
      </c>
      <c r="H569" s="8">
        <v>0</v>
      </c>
      <c r="I569" s="4">
        <v>0</v>
      </c>
    </row>
    <row r="570" spans="1:9" x14ac:dyDescent="0.2">
      <c r="A570" s="2">
        <v>11</v>
      </c>
      <c r="B570" s="1" t="s">
        <v>135</v>
      </c>
      <c r="C570" s="4">
        <v>7</v>
      </c>
      <c r="D570" s="8">
        <v>2.1</v>
      </c>
      <c r="E570" s="4">
        <v>4</v>
      </c>
      <c r="F570" s="8">
        <v>1.61</v>
      </c>
      <c r="G570" s="4">
        <v>3</v>
      </c>
      <c r="H570" s="8">
        <v>3.61</v>
      </c>
      <c r="I570" s="4">
        <v>0</v>
      </c>
    </row>
    <row r="571" spans="1:9" x14ac:dyDescent="0.2">
      <c r="A571" s="2">
        <v>11</v>
      </c>
      <c r="B571" s="1" t="s">
        <v>139</v>
      </c>
      <c r="C571" s="4">
        <v>7</v>
      </c>
      <c r="D571" s="8">
        <v>2.1</v>
      </c>
      <c r="E571" s="4">
        <v>7</v>
      </c>
      <c r="F571" s="8">
        <v>2.81</v>
      </c>
      <c r="G571" s="4">
        <v>0</v>
      </c>
      <c r="H571" s="8">
        <v>0</v>
      </c>
      <c r="I571" s="4">
        <v>0</v>
      </c>
    </row>
    <row r="572" spans="1:9" x14ac:dyDescent="0.2">
      <c r="A572" s="2">
        <v>13</v>
      </c>
      <c r="B572" s="1" t="s">
        <v>150</v>
      </c>
      <c r="C572" s="4">
        <v>6</v>
      </c>
      <c r="D572" s="8">
        <v>1.8</v>
      </c>
      <c r="E572" s="4">
        <v>3</v>
      </c>
      <c r="F572" s="8">
        <v>1.2</v>
      </c>
      <c r="G572" s="4">
        <v>3</v>
      </c>
      <c r="H572" s="8">
        <v>3.61</v>
      </c>
      <c r="I572" s="4">
        <v>0</v>
      </c>
    </row>
    <row r="573" spans="1:9" x14ac:dyDescent="0.2">
      <c r="A573" s="2">
        <v>13</v>
      </c>
      <c r="B573" s="1" t="s">
        <v>125</v>
      </c>
      <c r="C573" s="4">
        <v>6</v>
      </c>
      <c r="D573" s="8">
        <v>1.8</v>
      </c>
      <c r="E573" s="4">
        <v>5</v>
      </c>
      <c r="F573" s="8">
        <v>2.0099999999999998</v>
      </c>
      <c r="G573" s="4">
        <v>1</v>
      </c>
      <c r="H573" s="8">
        <v>1.2</v>
      </c>
      <c r="I573" s="4">
        <v>0</v>
      </c>
    </row>
    <row r="574" spans="1:9" x14ac:dyDescent="0.2">
      <c r="A574" s="2">
        <v>13</v>
      </c>
      <c r="B574" s="1" t="s">
        <v>128</v>
      </c>
      <c r="C574" s="4">
        <v>6</v>
      </c>
      <c r="D574" s="8">
        <v>1.8</v>
      </c>
      <c r="E574" s="4">
        <v>1</v>
      </c>
      <c r="F574" s="8">
        <v>0.4</v>
      </c>
      <c r="G574" s="4">
        <v>5</v>
      </c>
      <c r="H574" s="8">
        <v>6.02</v>
      </c>
      <c r="I574" s="4">
        <v>0</v>
      </c>
    </row>
    <row r="575" spans="1:9" x14ac:dyDescent="0.2">
      <c r="A575" s="2">
        <v>13</v>
      </c>
      <c r="B575" s="1" t="s">
        <v>131</v>
      </c>
      <c r="C575" s="4">
        <v>6</v>
      </c>
      <c r="D575" s="8">
        <v>1.8</v>
      </c>
      <c r="E575" s="4">
        <v>5</v>
      </c>
      <c r="F575" s="8">
        <v>2.0099999999999998</v>
      </c>
      <c r="G575" s="4">
        <v>1</v>
      </c>
      <c r="H575" s="8">
        <v>1.2</v>
      </c>
      <c r="I575" s="4">
        <v>0</v>
      </c>
    </row>
    <row r="576" spans="1:9" x14ac:dyDescent="0.2">
      <c r="A576" s="2">
        <v>17</v>
      </c>
      <c r="B576" s="1" t="s">
        <v>122</v>
      </c>
      <c r="C576" s="4">
        <v>5</v>
      </c>
      <c r="D576" s="8">
        <v>1.5</v>
      </c>
      <c r="E576" s="4">
        <v>4</v>
      </c>
      <c r="F576" s="8">
        <v>1.61</v>
      </c>
      <c r="G576" s="4">
        <v>1</v>
      </c>
      <c r="H576" s="8">
        <v>1.2</v>
      </c>
      <c r="I576" s="4">
        <v>0</v>
      </c>
    </row>
    <row r="577" spans="1:9" x14ac:dyDescent="0.2">
      <c r="A577" s="2">
        <v>17</v>
      </c>
      <c r="B577" s="1" t="s">
        <v>126</v>
      </c>
      <c r="C577" s="4">
        <v>5</v>
      </c>
      <c r="D577" s="8">
        <v>1.5</v>
      </c>
      <c r="E577" s="4">
        <v>5</v>
      </c>
      <c r="F577" s="8">
        <v>2.0099999999999998</v>
      </c>
      <c r="G577" s="4">
        <v>0</v>
      </c>
      <c r="H577" s="8">
        <v>0</v>
      </c>
      <c r="I577" s="4">
        <v>0</v>
      </c>
    </row>
    <row r="578" spans="1:9" x14ac:dyDescent="0.2">
      <c r="A578" s="2">
        <v>17</v>
      </c>
      <c r="B578" s="1" t="s">
        <v>127</v>
      </c>
      <c r="C578" s="4">
        <v>5</v>
      </c>
      <c r="D578" s="8">
        <v>1.5</v>
      </c>
      <c r="E578" s="4">
        <v>4</v>
      </c>
      <c r="F578" s="8">
        <v>1.61</v>
      </c>
      <c r="G578" s="4">
        <v>1</v>
      </c>
      <c r="H578" s="8">
        <v>1.2</v>
      </c>
      <c r="I578" s="4">
        <v>0</v>
      </c>
    </row>
    <row r="579" spans="1:9" x14ac:dyDescent="0.2">
      <c r="A579" s="2">
        <v>17</v>
      </c>
      <c r="B579" s="1" t="s">
        <v>157</v>
      </c>
      <c r="C579" s="4">
        <v>5</v>
      </c>
      <c r="D579" s="8">
        <v>1.5</v>
      </c>
      <c r="E579" s="4">
        <v>3</v>
      </c>
      <c r="F579" s="8">
        <v>1.2</v>
      </c>
      <c r="G579" s="4">
        <v>2</v>
      </c>
      <c r="H579" s="8">
        <v>2.41</v>
      </c>
      <c r="I579" s="4">
        <v>0</v>
      </c>
    </row>
    <row r="580" spans="1:9" x14ac:dyDescent="0.2">
      <c r="A580" s="1"/>
      <c r="C580" s="4"/>
      <c r="D580" s="8"/>
      <c r="E580" s="4"/>
      <c r="F580" s="8"/>
      <c r="G580" s="4"/>
      <c r="H580" s="8"/>
      <c r="I580" s="4"/>
    </row>
    <row r="581" spans="1:9" x14ac:dyDescent="0.2">
      <c r="A581" s="1" t="s">
        <v>22</v>
      </c>
      <c r="C581" s="4"/>
      <c r="D581" s="8"/>
      <c r="E581" s="4"/>
      <c r="F581" s="8"/>
      <c r="G581" s="4"/>
      <c r="H581" s="8"/>
      <c r="I581" s="4"/>
    </row>
    <row r="582" spans="1:9" x14ac:dyDescent="0.2">
      <c r="A582" s="2">
        <v>1</v>
      </c>
      <c r="B582" s="1" t="s">
        <v>136</v>
      </c>
      <c r="C582" s="4">
        <v>19</v>
      </c>
      <c r="D582" s="8">
        <v>7.42</v>
      </c>
      <c r="E582" s="4">
        <v>19</v>
      </c>
      <c r="F582" s="8">
        <v>9.5</v>
      </c>
      <c r="G582" s="4">
        <v>0</v>
      </c>
      <c r="H582" s="8">
        <v>0</v>
      </c>
      <c r="I582" s="4">
        <v>0</v>
      </c>
    </row>
    <row r="583" spans="1:9" x14ac:dyDescent="0.2">
      <c r="A583" s="2">
        <v>1</v>
      </c>
      <c r="B583" s="1" t="s">
        <v>137</v>
      </c>
      <c r="C583" s="4">
        <v>19</v>
      </c>
      <c r="D583" s="8">
        <v>7.42</v>
      </c>
      <c r="E583" s="4">
        <v>17</v>
      </c>
      <c r="F583" s="8">
        <v>8.5</v>
      </c>
      <c r="G583" s="4">
        <v>2</v>
      </c>
      <c r="H583" s="8">
        <v>3.7</v>
      </c>
      <c r="I583" s="4">
        <v>0</v>
      </c>
    </row>
    <row r="584" spans="1:9" x14ac:dyDescent="0.2">
      <c r="A584" s="2">
        <v>3</v>
      </c>
      <c r="B584" s="1" t="s">
        <v>122</v>
      </c>
      <c r="C584" s="4">
        <v>10</v>
      </c>
      <c r="D584" s="8">
        <v>3.91</v>
      </c>
      <c r="E584" s="4">
        <v>8</v>
      </c>
      <c r="F584" s="8">
        <v>4</v>
      </c>
      <c r="G584" s="4">
        <v>2</v>
      </c>
      <c r="H584" s="8">
        <v>3.7</v>
      </c>
      <c r="I584" s="4">
        <v>0</v>
      </c>
    </row>
    <row r="585" spans="1:9" x14ac:dyDescent="0.2">
      <c r="A585" s="2">
        <v>3</v>
      </c>
      <c r="B585" s="1" t="s">
        <v>134</v>
      </c>
      <c r="C585" s="4">
        <v>10</v>
      </c>
      <c r="D585" s="8">
        <v>3.91</v>
      </c>
      <c r="E585" s="4">
        <v>10</v>
      </c>
      <c r="F585" s="8">
        <v>5</v>
      </c>
      <c r="G585" s="4">
        <v>0</v>
      </c>
      <c r="H585" s="8">
        <v>0</v>
      </c>
      <c r="I585" s="4">
        <v>0</v>
      </c>
    </row>
    <row r="586" spans="1:9" x14ac:dyDescent="0.2">
      <c r="A586" s="2">
        <v>5</v>
      </c>
      <c r="B586" s="1" t="s">
        <v>140</v>
      </c>
      <c r="C586" s="4">
        <v>9</v>
      </c>
      <c r="D586" s="8">
        <v>3.52</v>
      </c>
      <c r="E586" s="4">
        <v>8</v>
      </c>
      <c r="F586" s="8">
        <v>4</v>
      </c>
      <c r="G586" s="4">
        <v>1</v>
      </c>
      <c r="H586" s="8">
        <v>1.85</v>
      </c>
      <c r="I586" s="4">
        <v>0</v>
      </c>
    </row>
    <row r="587" spans="1:9" x14ac:dyDescent="0.2">
      <c r="A587" s="2">
        <v>6</v>
      </c>
      <c r="B587" s="1" t="s">
        <v>123</v>
      </c>
      <c r="C587" s="4">
        <v>7</v>
      </c>
      <c r="D587" s="8">
        <v>2.73</v>
      </c>
      <c r="E587" s="4">
        <v>6</v>
      </c>
      <c r="F587" s="8">
        <v>3</v>
      </c>
      <c r="G587" s="4">
        <v>1</v>
      </c>
      <c r="H587" s="8">
        <v>1.85</v>
      </c>
      <c r="I587" s="4">
        <v>0</v>
      </c>
    </row>
    <row r="588" spans="1:9" x14ac:dyDescent="0.2">
      <c r="A588" s="2">
        <v>6</v>
      </c>
      <c r="B588" s="1" t="s">
        <v>124</v>
      </c>
      <c r="C588" s="4">
        <v>7</v>
      </c>
      <c r="D588" s="8">
        <v>2.73</v>
      </c>
      <c r="E588" s="4">
        <v>6</v>
      </c>
      <c r="F588" s="8">
        <v>3</v>
      </c>
      <c r="G588" s="4">
        <v>1</v>
      </c>
      <c r="H588" s="8">
        <v>1.85</v>
      </c>
      <c r="I588" s="4">
        <v>0</v>
      </c>
    </row>
    <row r="589" spans="1:9" x14ac:dyDescent="0.2">
      <c r="A589" s="2">
        <v>6</v>
      </c>
      <c r="B589" s="1" t="s">
        <v>128</v>
      </c>
      <c r="C589" s="4">
        <v>7</v>
      </c>
      <c r="D589" s="8">
        <v>2.73</v>
      </c>
      <c r="E589" s="4">
        <v>7</v>
      </c>
      <c r="F589" s="8">
        <v>3.5</v>
      </c>
      <c r="G589" s="4">
        <v>0</v>
      </c>
      <c r="H589" s="8">
        <v>0</v>
      </c>
      <c r="I589" s="4">
        <v>0</v>
      </c>
    </row>
    <row r="590" spans="1:9" x14ac:dyDescent="0.2">
      <c r="A590" s="2">
        <v>6</v>
      </c>
      <c r="B590" s="1" t="s">
        <v>130</v>
      </c>
      <c r="C590" s="4">
        <v>7</v>
      </c>
      <c r="D590" s="8">
        <v>2.73</v>
      </c>
      <c r="E590" s="4">
        <v>7</v>
      </c>
      <c r="F590" s="8">
        <v>3.5</v>
      </c>
      <c r="G590" s="4">
        <v>0</v>
      </c>
      <c r="H590" s="8">
        <v>0</v>
      </c>
      <c r="I590" s="4">
        <v>0</v>
      </c>
    </row>
    <row r="591" spans="1:9" x14ac:dyDescent="0.2">
      <c r="A591" s="2">
        <v>10</v>
      </c>
      <c r="B591" s="1" t="s">
        <v>121</v>
      </c>
      <c r="C591" s="4">
        <v>6</v>
      </c>
      <c r="D591" s="8">
        <v>2.34</v>
      </c>
      <c r="E591" s="4">
        <v>2</v>
      </c>
      <c r="F591" s="8">
        <v>1</v>
      </c>
      <c r="G591" s="4">
        <v>4</v>
      </c>
      <c r="H591" s="8">
        <v>7.41</v>
      </c>
      <c r="I591" s="4">
        <v>0</v>
      </c>
    </row>
    <row r="592" spans="1:9" x14ac:dyDescent="0.2">
      <c r="A592" s="2">
        <v>10</v>
      </c>
      <c r="B592" s="1" t="s">
        <v>149</v>
      </c>
      <c r="C592" s="4">
        <v>6</v>
      </c>
      <c r="D592" s="8">
        <v>2.34</v>
      </c>
      <c r="E592" s="4">
        <v>5</v>
      </c>
      <c r="F592" s="8">
        <v>2.5</v>
      </c>
      <c r="G592" s="4">
        <v>1</v>
      </c>
      <c r="H592" s="8">
        <v>1.85</v>
      </c>
      <c r="I592" s="4">
        <v>0</v>
      </c>
    </row>
    <row r="593" spans="1:9" x14ac:dyDescent="0.2">
      <c r="A593" s="2">
        <v>10</v>
      </c>
      <c r="B593" s="1" t="s">
        <v>126</v>
      </c>
      <c r="C593" s="4">
        <v>6</v>
      </c>
      <c r="D593" s="8">
        <v>2.34</v>
      </c>
      <c r="E593" s="4">
        <v>5</v>
      </c>
      <c r="F593" s="8">
        <v>2.5</v>
      </c>
      <c r="G593" s="4">
        <v>1</v>
      </c>
      <c r="H593" s="8">
        <v>1.85</v>
      </c>
      <c r="I593" s="4">
        <v>0</v>
      </c>
    </row>
    <row r="594" spans="1:9" x14ac:dyDescent="0.2">
      <c r="A594" s="2">
        <v>10</v>
      </c>
      <c r="B594" s="1" t="s">
        <v>157</v>
      </c>
      <c r="C594" s="4">
        <v>6</v>
      </c>
      <c r="D594" s="8">
        <v>2.34</v>
      </c>
      <c r="E594" s="4">
        <v>5</v>
      </c>
      <c r="F594" s="8">
        <v>2.5</v>
      </c>
      <c r="G594" s="4">
        <v>1</v>
      </c>
      <c r="H594" s="8">
        <v>1.85</v>
      </c>
      <c r="I594" s="4">
        <v>0</v>
      </c>
    </row>
    <row r="595" spans="1:9" x14ac:dyDescent="0.2">
      <c r="A595" s="2">
        <v>10</v>
      </c>
      <c r="B595" s="1" t="s">
        <v>145</v>
      </c>
      <c r="C595" s="4">
        <v>6</v>
      </c>
      <c r="D595" s="8">
        <v>2.34</v>
      </c>
      <c r="E595" s="4">
        <v>6</v>
      </c>
      <c r="F595" s="8">
        <v>3</v>
      </c>
      <c r="G595" s="4">
        <v>0</v>
      </c>
      <c r="H595" s="8">
        <v>0</v>
      </c>
      <c r="I595" s="4">
        <v>0</v>
      </c>
    </row>
    <row r="596" spans="1:9" x14ac:dyDescent="0.2">
      <c r="A596" s="2">
        <v>15</v>
      </c>
      <c r="B596" s="1" t="s">
        <v>135</v>
      </c>
      <c r="C596" s="4">
        <v>5</v>
      </c>
      <c r="D596" s="8">
        <v>1.95</v>
      </c>
      <c r="E596" s="4">
        <v>4</v>
      </c>
      <c r="F596" s="8">
        <v>2</v>
      </c>
      <c r="G596" s="4">
        <v>1</v>
      </c>
      <c r="H596" s="8">
        <v>1.85</v>
      </c>
      <c r="I596" s="4">
        <v>0</v>
      </c>
    </row>
    <row r="597" spans="1:9" x14ac:dyDescent="0.2">
      <c r="A597" s="2">
        <v>16</v>
      </c>
      <c r="B597" s="1" t="s">
        <v>150</v>
      </c>
      <c r="C597" s="4">
        <v>4</v>
      </c>
      <c r="D597" s="8">
        <v>1.56</v>
      </c>
      <c r="E597" s="4">
        <v>4</v>
      </c>
      <c r="F597" s="8">
        <v>2</v>
      </c>
      <c r="G597" s="4">
        <v>0</v>
      </c>
      <c r="H597" s="8">
        <v>0</v>
      </c>
      <c r="I597" s="4">
        <v>0</v>
      </c>
    </row>
    <row r="598" spans="1:9" x14ac:dyDescent="0.2">
      <c r="A598" s="2">
        <v>16</v>
      </c>
      <c r="B598" s="1" t="s">
        <v>169</v>
      </c>
      <c r="C598" s="4">
        <v>4</v>
      </c>
      <c r="D598" s="8">
        <v>1.56</v>
      </c>
      <c r="E598" s="4">
        <v>4</v>
      </c>
      <c r="F598" s="8">
        <v>2</v>
      </c>
      <c r="G598" s="4">
        <v>0</v>
      </c>
      <c r="H598" s="8">
        <v>0</v>
      </c>
      <c r="I598" s="4">
        <v>0</v>
      </c>
    </row>
    <row r="599" spans="1:9" x14ac:dyDescent="0.2">
      <c r="A599" s="2">
        <v>16</v>
      </c>
      <c r="B599" s="1" t="s">
        <v>215</v>
      </c>
      <c r="C599" s="4">
        <v>4</v>
      </c>
      <c r="D599" s="8">
        <v>1.56</v>
      </c>
      <c r="E599" s="4">
        <v>1</v>
      </c>
      <c r="F599" s="8">
        <v>0.5</v>
      </c>
      <c r="G599" s="4">
        <v>3</v>
      </c>
      <c r="H599" s="8">
        <v>5.56</v>
      </c>
      <c r="I599" s="4">
        <v>0</v>
      </c>
    </row>
    <row r="600" spans="1:9" x14ac:dyDescent="0.2">
      <c r="A600" s="2">
        <v>16</v>
      </c>
      <c r="B600" s="1" t="s">
        <v>131</v>
      </c>
      <c r="C600" s="4">
        <v>4</v>
      </c>
      <c r="D600" s="8">
        <v>1.56</v>
      </c>
      <c r="E600" s="4">
        <v>4</v>
      </c>
      <c r="F600" s="8">
        <v>2</v>
      </c>
      <c r="G600" s="4">
        <v>0</v>
      </c>
      <c r="H600" s="8">
        <v>0</v>
      </c>
      <c r="I600" s="4">
        <v>0</v>
      </c>
    </row>
    <row r="601" spans="1:9" x14ac:dyDescent="0.2">
      <c r="A601" s="2">
        <v>16</v>
      </c>
      <c r="B601" s="1" t="s">
        <v>132</v>
      </c>
      <c r="C601" s="4">
        <v>4</v>
      </c>
      <c r="D601" s="8">
        <v>1.56</v>
      </c>
      <c r="E601" s="4">
        <v>3</v>
      </c>
      <c r="F601" s="8">
        <v>1.5</v>
      </c>
      <c r="G601" s="4">
        <v>1</v>
      </c>
      <c r="H601" s="8">
        <v>1.85</v>
      </c>
      <c r="I601" s="4">
        <v>0</v>
      </c>
    </row>
    <row r="602" spans="1:9" x14ac:dyDescent="0.2">
      <c r="A602" s="2">
        <v>16</v>
      </c>
      <c r="B602" s="1" t="s">
        <v>139</v>
      </c>
      <c r="C602" s="4">
        <v>4</v>
      </c>
      <c r="D602" s="8">
        <v>1.56</v>
      </c>
      <c r="E602" s="4">
        <v>3</v>
      </c>
      <c r="F602" s="8">
        <v>1.5</v>
      </c>
      <c r="G602" s="4">
        <v>1</v>
      </c>
      <c r="H602" s="8">
        <v>1.85</v>
      </c>
      <c r="I602" s="4">
        <v>0</v>
      </c>
    </row>
    <row r="603" spans="1:9" x14ac:dyDescent="0.2">
      <c r="A603" s="1"/>
      <c r="C603" s="4"/>
      <c r="D603" s="8"/>
      <c r="E603" s="4"/>
      <c r="F603" s="8"/>
      <c r="G603" s="4"/>
      <c r="H603" s="8"/>
      <c r="I603" s="4"/>
    </row>
    <row r="604" spans="1:9" x14ac:dyDescent="0.2">
      <c r="A604" s="1" t="s">
        <v>23</v>
      </c>
      <c r="C604" s="4"/>
      <c r="D604" s="8"/>
      <c r="E604" s="4"/>
      <c r="F604" s="8"/>
      <c r="G604" s="4"/>
      <c r="H604" s="8"/>
      <c r="I604" s="4"/>
    </row>
    <row r="605" spans="1:9" x14ac:dyDescent="0.2">
      <c r="A605" s="2">
        <v>1</v>
      </c>
      <c r="B605" s="1" t="s">
        <v>137</v>
      </c>
      <c r="C605" s="4">
        <v>27</v>
      </c>
      <c r="D605" s="8">
        <v>9.64</v>
      </c>
      <c r="E605" s="4">
        <v>27</v>
      </c>
      <c r="F605" s="8">
        <v>14.36</v>
      </c>
      <c r="G605" s="4">
        <v>0</v>
      </c>
      <c r="H605" s="8">
        <v>0</v>
      </c>
      <c r="I605" s="4">
        <v>0</v>
      </c>
    </row>
    <row r="606" spans="1:9" x14ac:dyDescent="0.2">
      <c r="A606" s="2">
        <v>2</v>
      </c>
      <c r="B606" s="1" t="s">
        <v>136</v>
      </c>
      <c r="C606" s="4">
        <v>16</v>
      </c>
      <c r="D606" s="8">
        <v>5.71</v>
      </c>
      <c r="E606" s="4">
        <v>16</v>
      </c>
      <c r="F606" s="8">
        <v>8.51</v>
      </c>
      <c r="G606" s="4">
        <v>0</v>
      </c>
      <c r="H606" s="8">
        <v>0</v>
      </c>
      <c r="I606" s="4">
        <v>0</v>
      </c>
    </row>
    <row r="607" spans="1:9" x14ac:dyDescent="0.2">
      <c r="A607" s="2">
        <v>3</v>
      </c>
      <c r="B607" s="1" t="s">
        <v>140</v>
      </c>
      <c r="C607" s="4">
        <v>12</v>
      </c>
      <c r="D607" s="8">
        <v>4.29</v>
      </c>
      <c r="E607" s="4">
        <v>9</v>
      </c>
      <c r="F607" s="8">
        <v>4.79</v>
      </c>
      <c r="G607" s="4">
        <v>3</v>
      </c>
      <c r="H607" s="8">
        <v>3.66</v>
      </c>
      <c r="I607" s="4">
        <v>0</v>
      </c>
    </row>
    <row r="608" spans="1:9" x14ac:dyDescent="0.2">
      <c r="A608" s="2">
        <v>4</v>
      </c>
      <c r="B608" s="1" t="s">
        <v>128</v>
      </c>
      <c r="C608" s="4">
        <v>11</v>
      </c>
      <c r="D608" s="8">
        <v>3.93</v>
      </c>
      <c r="E608" s="4">
        <v>5</v>
      </c>
      <c r="F608" s="8">
        <v>2.66</v>
      </c>
      <c r="G608" s="4">
        <v>6</v>
      </c>
      <c r="H608" s="8">
        <v>7.32</v>
      </c>
      <c r="I608" s="4">
        <v>0</v>
      </c>
    </row>
    <row r="609" spans="1:9" x14ac:dyDescent="0.2">
      <c r="A609" s="2">
        <v>5</v>
      </c>
      <c r="B609" s="1" t="s">
        <v>122</v>
      </c>
      <c r="C609" s="4">
        <v>9</v>
      </c>
      <c r="D609" s="8">
        <v>3.21</v>
      </c>
      <c r="E609" s="4">
        <v>7</v>
      </c>
      <c r="F609" s="8">
        <v>3.72</v>
      </c>
      <c r="G609" s="4">
        <v>2</v>
      </c>
      <c r="H609" s="8">
        <v>2.44</v>
      </c>
      <c r="I609" s="4">
        <v>0</v>
      </c>
    </row>
    <row r="610" spans="1:9" x14ac:dyDescent="0.2">
      <c r="A610" s="2">
        <v>6</v>
      </c>
      <c r="B610" s="1" t="s">
        <v>121</v>
      </c>
      <c r="C610" s="4">
        <v>8</v>
      </c>
      <c r="D610" s="8">
        <v>2.86</v>
      </c>
      <c r="E610" s="4">
        <v>1</v>
      </c>
      <c r="F610" s="8">
        <v>0.53</v>
      </c>
      <c r="G610" s="4">
        <v>7</v>
      </c>
      <c r="H610" s="8">
        <v>8.5399999999999991</v>
      </c>
      <c r="I610" s="4">
        <v>0</v>
      </c>
    </row>
    <row r="611" spans="1:9" x14ac:dyDescent="0.2">
      <c r="A611" s="2">
        <v>6</v>
      </c>
      <c r="B611" s="1" t="s">
        <v>155</v>
      </c>
      <c r="C611" s="4">
        <v>8</v>
      </c>
      <c r="D611" s="8">
        <v>2.86</v>
      </c>
      <c r="E611" s="4">
        <v>3</v>
      </c>
      <c r="F611" s="8">
        <v>1.6</v>
      </c>
      <c r="G611" s="4">
        <v>5</v>
      </c>
      <c r="H611" s="8">
        <v>6.1</v>
      </c>
      <c r="I611" s="4">
        <v>0</v>
      </c>
    </row>
    <row r="612" spans="1:9" x14ac:dyDescent="0.2">
      <c r="A612" s="2">
        <v>6</v>
      </c>
      <c r="B612" s="1" t="s">
        <v>125</v>
      </c>
      <c r="C612" s="4">
        <v>8</v>
      </c>
      <c r="D612" s="8">
        <v>2.86</v>
      </c>
      <c r="E612" s="4">
        <v>7</v>
      </c>
      <c r="F612" s="8">
        <v>3.72</v>
      </c>
      <c r="G612" s="4">
        <v>1</v>
      </c>
      <c r="H612" s="8">
        <v>1.22</v>
      </c>
      <c r="I612" s="4">
        <v>0</v>
      </c>
    </row>
    <row r="613" spans="1:9" x14ac:dyDescent="0.2">
      <c r="A613" s="2">
        <v>9</v>
      </c>
      <c r="B613" s="1" t="s">
        <v>149</v>
      </c>
      <c r="C613" s="4">
        <v>7</v>
      </c>
      <c r="D613" s="8">
        <v>2.5</v>
      </c>
      <c r="E613" s="4">
        <v>7</v>
      </c>
      <c r="F613" s="8">
        <v>3.72</v>
      </c>
      <c r="G613" s="4">
        <v>0</v>
      </c>
      <c r="H613" s="8">
        <v>0</v>
      </c>
      <c r="I613" s="4">
        <v>0</v>
      </c>
    </row>
    <row r="614" spans="1:9" x14ac:dyDescent="0.2">
      <c r="A614" s="2">
        <v>9</v>
      </c>
      <c r="B614" s="1" t="s">
        <v>133</v>
      </c>
      <c r="C614" s="4">
        <v>7</v>
      </c>
      <c r="D614" s="8">
        <v>2.5</v>
      </c>
      <c r="E614" s="4">
        <v>7</v>
      </c>
      <c r="F614" s="8">
        <v>3.72</v>
      </c>
      <c r="G614" s="4">
        <v>0</v>
      </c>
      <c r="H614" s="8">
        <v>0</v>
      </c>
      <c r="I614" s="4">
        <v>0</v>
      </c>
    </row>
    <row r="615" spans="1:9" x14ac:dyDescent="0.2">
      <c r="A615" s="2">
        <v>11</v>
      </c>
      <c r="B615" s="1" t="s">
        <v>152</v>
      </c>
      <c r="C615" s="4">
        <v>6</v>
      </c>
      <c r="D615" s="8">
        <v>2.14</v>
      </c>
      <c r="E615" s="4">
        <v>4</v>
      </c>
      <c r="F615" s="8">
        <v>2.13</v>
      </c>
      <c r="G615" s="4">
        <v>2</v>
      </c>
      <c r="H615" s="8">
        <v>2.44</v>
      </c>
      <c r="I615" s="4">
        <v>0</v>
      </c>
    </row>
    <row r="616" spans="1:9" x14ac:dyDescent="0.2">
      <c r="A616" s="2">
        <v>12</v>
      </c>
      <c r="B616" s="1" t="s">
        <v>142</v>
      </c>
      <c r="C616" s="4">
        <v>5</v>
      </c>
      <c r="D616" s="8">
        <v>1.79</v>
      </c>
      <c r="E616" s="4">
        <v>5</v>
      </c>
      <c r="F616" s="8">
        <v>2.66</v>
      </c>
      <c r="G616" s="4">
        <v>0</v>
      </c>
      <c r="H616" s="8">
        <v>0</v>
      </c>
      <c r="I616" s="4">
        <v>0</v>
      </c>
    </row>
    <row r="617" spans="1:9" x14ac:dyDescent="0.2">
      <c r="A617" s="2">
        <v>12</v>
      </c>
      <c r="B617" s="1" t="s">
        <v>124</v>
      </c>
      <c r="C617" s="4">
        <v>5</v>
      </c>
      <c r="D617" s="8">
        <v>1.79</v>
      </c>
      <c r="E617" s="4">
        <v>5</v>
      </c>
      <c r="F617" s="8">
        <v>2.66</v>
      </c>
      <c r="G617" s="4">
        <v>0</v>
      </c>
      <c r="H617" s="8">
        <v>0</v>
      </c>
      <c r="I617" s="4">
        <v>0</v>
      </c>
    </row>
    <row r="618" spans="1:9" x14ac:dyDescent="0.2">
      <c r="A618" s="2">
        <v>14</v>
      </c>
      <c r="B618" s="1" t="s">
        <v>194</v>
      </c>
      <c r="C618" s="4">
        <v>4</v>
      </c>
      <c r="D618" s="8">
        <v>1.43</v>
      </c>
      <c r="E618" s="4">
        <v>2</v>
      </c>
      <c r="F618" s="8">
        <v>1.06</v>
      </c>
      <c r="G618" s="4">
        <v>2</v>
      </c>
      <c r="H618" s="8">
        <v>2.44</v>
      </c>
      <c r="I618" s="4">
        <v>0</v>
      </c>
    </row>
    <row r="619" spans="1:9" x14ac:dyDescent="0.2">
      <c r="A619" s="2">
        <v>14</v>
      </c>
      <c r="B619" s="1" t="s">
        <v>196</v>
      </c>
      <c r="C619" s="4">
        <v>4</v>
      </c>
      <c r="D619" s="8">
        <v>1.43</v>
      </c>
      <c r="E619" s="4">
        <v>1</v>
      </c>
      <c r="F619" s="8">
        <v>0.53</v>
      </c>
      <c r="G619" s="4">
        <v>3</v>
      </c>
      <c r="H619" s="8">
        <v>3.66</v>
      </c>
      <c r="I619" s="4">
        <v>0</v>
      </c>
    </row>
    <row r="620" spans="1:9" x14ac:dyDescent="0.2">
      <c r="A620" s="2">
        <v>14</v>
      </c>
      <c r="B620" s="1" t="s">
        <v>159</v>
      </c>
      <c r="C620" s="4">
        <v>4</v>
      </c>
      <c r="D620" s="8">
        <v>1.43</v>
      </c>
      <c r="E620" s="4">
        <v>1</v>
      </c>
      <c r="F620" s="8">
        <v>0.53</v>
      </c>
      <c r="G620" s="4">
        <v>3</v>
      </c>
      <c r="H620" s="8">
        <v>3.66</v>
      </c>
      <c r="I620" s="4">
        <v>0</v>
      </c>
    </row>
    <row r="621" spans="1:9" x14ac:dyDescent="0.2">
      <c r="A621" s="2">
        <v>14</v>
      </c>
      <c r="B621" s="1" t="s">
        <v>216</v>
      </c>
      <c r="C621" s="4">
        <v>4</v>
      </c>
      <c r="D621" s="8">
        <v>1.43</v>
      </c>
      <c r="E621" s="4">
        <v>0</v>
      </c>
      <c r="F621" s="8">
        <v>0</v>
      </c>
      <c r="G621" s="4">
        <v>4</v>
      </c>
      <c r="H621" s="8">
        <v>4.88</v>
      </c>
      <c r="I621" s="4">
        <v>0</v>
      </c>
    </row>
    <row r="622" spans="1:9" x14ac:dyDescent="0.2">
      <c r="A622" s="2">
        <v>14</v>
      </c>
      <c r="B622" s="1" t="s">
        <v>160</v>
      </c>
      <c r="C622" s="4">
        <v>4</v>
      </c>
      <c r="D622" s="8">
        <v>1.43</v>
      </c>
      <c r="E622" s="4">
        <v>4</v>
      </c>
      <c r="F622" s="8">
        <v>2.13</v>
      </c>
      <c r="G622" s="4">
        <v>0</v>
      </c>
      <c r="H622" s="8">
        <v>0</v>
      </c>
      <c r="I622" s="4">
        <v>0</v>
      </c>
    </row>
    <row r="623" spans="1:9" x14ac:dyDescent="0.2">
      <c r="A623" s="2">
        <v>14</v>
      </c>
      <c r="B623" s="1" t="s">
        <v>162</v>
      </c>
      <c r="C623" s="4">
        <v>4</v>
      </c>
      <c r="D623" s="8">
        <v>1.43</v>
      </c>
      <c r="E623" s="4">
        <v>2</v>
      </c>
      <c r="F623" s="8">
        <v>1.06</v>
      </c>
      <c r="G623" s="4">
        <v>2</v>
      </c>
      <c r="H623" s="8">
        <v>2.44</v>
      </c>
      <c r="I623" s="4">
        <v>0</v>
      </c>
    </row>
    <row r="624" spans="1:9" x14ac:dyDescent="0.2">
      <c r="A624" s="2">
        <v>14</v>
      </c>
      <c r="B624" s="1" t="s">
        <v>164</v>
      </c>
      <c r="C624" s="4">
        <v>4</v>
      </c>
      <c r="D624" s="8">
        <v>1.43</v>
      </c>
      <c r="E624" s="4">
        <v>2</v>
      </c>
      <c r="F624" s="8">
        <v>1.06</v>
      </c>
      <c r="G624" s="4">
        <v>1</v>
      </c>
      <c r="H624" s="8">
        <v>1.22</v>
      </c>
      <c r="I624" s="4">
        <v>1</v>
      </c>
    </row>
    <row r="625" spans="1:9" x14ac:dyDescent="0.2">
      <c r="A625" s="2">
        <v>14</v>
      </c>
      <c r="B625" s="1" t="s">
        <v>156</v>
      </c>
      <c r="C625" s="4">
        <v>4</v>
      </c>
      <c r="D625" s="8">
        <v>1.43</v>
      </c>
      <c r="E625" s="4">
        <v>4</v>
      </c>
      <c r="F625" s="8">
        <v>2.13</v>
      </c>
      <c r="G625" s="4">
        <v>0</v>
      </c>
      <c r="H625" s="8">
        <v>0</v>
      </c>
      <c r="I625" s="4">
        <v>0</v>
      </c>
    </row>
    <row r="626" spans="1:9" x14ac:dyDescent="0.2">
      <c r="A626" s="2">
        <v>14</v>
      </c>
      <c r="B626" s="1" t="s">
        <v>154</v>
      </c>
      <c r="C626" s="4">
        <v>4</v>
      </c>
      <c r="D626" s="8">
        <v>1.43</v>
      </c>
      <c r="E626" s="4">
        <v>3</v>
      </c>
      <c r="F626" s="8">
        <v>1.6</v>
      </c>
      <c r="G626" s="4">
        <v>1</v>
      </c>
      <c r="H626" s="8">
        <v>1.22</v>
      </c>
      <c r="I626" s="4">
        <v>0</v>
      </c>
    </row>
    <row r="627" spans="1:9" x14ac:dyDescent="0.2">
      <c r="A627" s="2">
        <v>14</v>
      </c>
      <c r="B627" s="1" t="s">
        <v>130</v>
      </c>
      <c r="C627" s="4">
        <v>4</v>
      </c>
      <c r="D627" s="8">
        <v>1.43</v>
      </c>
      <c r="E627" s="4">
        <v>4</v>
      </c>
      <c r="F627" s="8">
        <v>2.13</v>
      </c>
      <c r="G627" s="4">
        <v>0</v>
      </c>
      <c r="H627" s="8">
        <v>0</v>
      </c>
      <c r="I627" s="4">
        <v>0</v>
      </c>
    </row>
    <row r="628" spans="1:9" x14ac:dyDescent="0.2">
      <c r="A628" s="2">
        <v>14</v>
      </c>
      <c r="B628" s="1" t="s">
        <v>131</v>
      </c>
      <c r="C628" s="4">
        <v>4</v>
      </c>
      <c r="D628" s="8">
        <v>1.43</v>
      </c>
      <c r="E628" s="4">
        <v>4</v>
      </c>
      <c r="F628" s="8">
        <v>2.13</v>
      </c>
      <c r="G628" s="4">
        <v>0</v>
      </c>
      <c r="H628" s="8">
        <v>0</v>
      </c>
      <c r="I628" s="4">
        <v>0</v>
      </c>
    </row>
    <row r="629" spans="1:9" x14ac:dyDescent="0.2">
      <c r="A629" s="2">
        <v>14</v>
      </c>
      <c r="B629" s="1" t="s">
        <v>134</v>
      </c>
      <c r="C629" s="4">
        <v>4</v>
      </c>
      <c r="D629" s="8">
        <v>1.43</v>
      </c>
      <c r="E629" s="4">
        <v>4</v>
      </c>
      <c r="F629" s="8">
        <v>2.13</v>
      </c>
      <c r="G629" s="4">
        <v>0</v>
      </c>
      <c r="H629" s="8">
        <v>0</v>
      </c>
      <c r="I629" s="4">
        <v>0</v>
      </c>
    </row>
    <row r="630" spans="1:9" x14ac:dyDescent="0.2">
      <c r="A630" s="2">
        <v>14</v>
      </c>
      <c r="B630" s="1" t="s">
        <v>203</v>
      </c>
      <c r="C630" s="4">
        <v>4</v>
      </c>
      <c r="D630" s="8">
        <v>1.43</v>
      </c>
      <c r="E630" s="4">
        <v>0</v>
      </c>
      <c r="F630" s="8">
        <v>0</v>
      </c>
      <c r="G630" s="4">
        <v>0</v>
      </c>
      <c r="H630" s="8">
        <v>0</v>
      </c>
      <c r="I630" s="4">
        <v>1</v>
      </c>
    </row>
    <row r="631" spans="1:9" x14ac:dyDescent="0.2">
      <c r="A631" s="1"/>
      <c r="C631" s="4"/>
      <c r="D631" s="8"/>
      <c r="E631" s="4"/>
      <c r="F631" s="8"/>
      <c r="G631" s="4"/>
      <c r="H631" s="8"/>
      <c r="I631" s="4"/>
    </row>
    <row r="632" spans="1:9" x14ac:dyDescent="0.2">
      <c r="A632" s="1" t="s">
        <v>24</v>
      </c>
      <c r="C632" s="4"/>
      <c r="D632" s="8"/>
      <c r="E632" s="4"/>
      <c r="F632" s="8"/>
      <c r="G632" s="4"/>
      <c r="H632" s="8"/>
      <c r="I632" s="4"/>
    </row>
    <row r="633" spans="1:9" x14ac:dyDescent="0.2">
      <c r="A633" s="2">
        <v>1</v>
      </c>
      <c r="B633" s="1" t="s">
        <v>130</v>
      </c>
      <c r="C633" s="4">
        <v>44</v>
      </c>
      <c r="D633" s="8">
        <v>9.69</v>
      </c>
      <c r="E633" s="4">
        <v>44</v>
      </c>
      <c r="F633" s="8">
        <v>13.58</v>
      </c>
      <c r="G633" s="4">
        <v>0</v>
      </c>
      <c r="H633" s="8">
        <v>0</v>
      </c>
      <c r="I633" s="4">
        <v>0</v>
      </c>
    </row>
    <row r="634" spans="1:9" x14ac:dyDescent="0.2">
      <c r="A634" s="2">
        <v>2</v>
      </c>
      <c r="B634" s="1" t="s">
        <v>137</v>
      </c>
      <c r="C634" s="4">
        <v>28</v>
      </c>
      <c r="D634" s="8">
        <v>6.17</v>
      </c>
      <c r="E634" s="4">
        <v>28</v>
      </c>
      <c r="F634" s="8">
        <v>8.64</v>
      </c>
      <c r="G634" s="4">
        <v>0</v>
      </c>
      <c r="H634" s="8">
        <v>0</v>
      </c>
      <c r="I634" s="4">
        <v>0</v>
      </c>
    </row>
    <row r="635" spans="1:9" x14ac:dyDescent="0.2">
      <c r="A635" s="2">
        <v>3</v>
      </c>
      <c r="B635" s="1" t="s">
        <v>134</v>
      </c>
      <c r="C635" s="4">
        <v>25</v>
      </c>
      <c r="D635" s="8">
        <v>5.51</v>
      </c>
      <c r="E635" s="4">
        <v>24</v>
      </c>
      <c r="F635" s="8">
        <v>7.41</v>
      </c>
      <c r="G635" s="4">
        <v>1</v>
      </c>
      <c r="H635" s="8">
        <v>0.85</v>
      </c>
      <c r="I635" s="4">
        <v>0</v>
      </c>
    </row>
    <row r="636" spans="1:9" x14ac:dyDescent="0.2">
      <c r="A636" s="2">
        <v>4</v>
      </c>
      <c r="B636" s="1" t="s">
        <v>136</v>
      </c>
      <c r="C636" s="4">
        <v>23</v>
      </c>
      <c r="D636" s="8">
        <v>5.07</v>
      </c>
      <c r="E636" s="4">
        <v>23</v>
      </c>
      <c r="F636" s="8">
        <v>7.1</v>
      </c>
      <c r="G636" s="4">
        <v>0</v>
      </c>
      <c r="H636" s="8">
        <v>0</v>
      </c>
      <c r="I636" s="4">
        <v>0</v>
      </c>
    </row>
    <row r="637" spans="1:9" x14ac:dyDescent="0.2">
      <c r="A637" s="2">
        <v>5</v>
      </c>
      <c r="B637" s="1" t="s">
        <v>129</v>
      </c>
      <c r="C637" s="4">
        <v>13</v>
      </c>
      <c r="D637" s="8">
        <v>2.86</v>
      </c>
      <c r="E637" s="4">
        <v>10</v>
      </c>
      <c r="F637" s="8">
        <v>3.09</v>
      </c>
      <c r="G637" s="4">
        <v>3</v>
      </c>
      <c r="H637" s="8">
        <v>2.54</v>
      </c>
      <c r="I637" s="4">
        <v>0</v>
      </c>
    </row>
    <row r="638" spans="1:9" x14ac:dyDescent="0.2">
      <c r="A638" s="2">
        <v>5</v>
      </c>
      <c r="B638" s="1" t="s">
        <v>133</v>
      </c>
      <c r="C638" s="4">
        <v>13</v>
      </c>
      <c r="D638" s="8">
        <v>2.86</v>
      </c>
      <c r="E638" s="4">
        <v>13</v>
      </c>
      <c r="F638" s="8">
        <v>4.01</v>
      </c>
      <c r="G638" s="4">
        <v>0</v>
      </c>
      <c r="H638" s="8">
        <v>0</v>
      </c>
      <c r="I638" s="4">
        <v>0</v>
      </c>
    </row>
    <row r="639" spans="1:9" x14ac:dyDescent="0.2">
      <c r="A639" s="2">
        <v>7</v>
      </c>
      <c r="B639" s="1" t="s">
        <v>125</v>
      </c>
      <c r="C639" s="4">
        <v>12</v>
      </c>
      <c r="D639" s="8">
        <v>2.64</v>
      </c>
      <c r="E639" s="4">
        <v>8</v>
      </c>
      <c r="F639" s="8">
        <v>2.4700000000000002</v>
      </c>
      <c r="G639" s="4">
        <v>4</v>
      </c>
      <c r="H639" s="8">
        <v>3.39</v>
      </c>
      <c r="I639" s="4">
        <v>0</v>
      </c>
    </row>
    <row r="640" spans="1:9" x14ac:dyDescent="0.2">
      <c r="A640" s="2">
        <v>8</v>
      </c>
      <c r="B640" s="1" t="s">
        <v>122</v>
      </c>
      <c r="C640" s="4">
        <v>10</v>
      </c>
      <c r="D640" s="8">
        <v>2.2000000000000002</v>
      </c>
      <c r="E640" s="4">
        <v>6</v>
      </c>
      <c r="F640" s="8">
        <v>1.85</v>
      </c>
      <c r="G640" s="4">
        <v>4</v>
      </c>
      <c r="H640" s="8">
        <v>3.39</v>
      </c>
      <c r="I640" s="4">
        <v>0</v>
      </c>
    </row>
    <row r="641" spans="1:9" x14ac:dyDescent="0.2">
      <c r="A641" s="2">
        <v>8</v>
      </c>
      <c r="B641" s="1" t="s">
        <v>131</v>
      </c>
      <c r="C641" s="4">
        <v>10</v>
      </c>
      <c r="D641" s="8">
        <v>2.2000000000000002</v>
      </c>
      <c r="E641" s="4">
        <v>8</v>
      </c>
      <c r="F641" s="8">
        <v>2.4700000000000002</v>
      </c>
      <c r="G641" s="4">
        <v>2</v>
      </c>
      <c r="H641" s="8">
        <v>1.69</v>
      </c>
      <c r="I641" s="4">
        <v>0</v>
      </c>
    </row>
    <row r="642" spans="1:9" x14ac:dyDescent="0.2">
      <c r="A642" s="2">
        <v>8</v>
      </c>
      <c r="B642" s="1" t="s">
        <v>132</v>
      </c>
      <c r="C642" s="4">
        <v>10</v>
      </c>
      <c r="D642" s="8">
        <v>2.2000000000000002</v>
      </c>
      <c r="E642" s="4">
        <v>10</v>
      </c>
      <c r="F642" s="8">
        <v>3.09</v>
      </c>
      <c r="G642" s="4">
        <v>0</v>
      </c>
      <c r="H642" s="8">
        <v>0</v>
      </c>
      <c r="I642" s="4">
        <v>0</v>
      </c>
    </row>
    <row r="643" spans="1:9" x14ac:dyDescent="0.2">
      <c r="A643" s="2">
        <v>8</v>
      </c>
      <c r="B643" s="1" t="s">
        <v>139</v>
      </c>
      <c r="C643" s="4">
        <v>10</v>
      </c>
      <c r="D643" s="8">
        <v>2.2000000000000002</v>
      </c>
      <c r="E643" s="4">
        <v>9</v>
      </c>
      <c r="F643" s="8">
        <v>2.78</v>
      </c>
      <c r="G643" s="4">
        <v>1</v>
      </c>
      <c r="H643" s="8">
        <v>0.85</v>
      </c>
      <c r="I643" s="4">
        <v>0</v>
      </c>
    </row>
    <row r="644" spans="1:9" x14ac:dyDescent="0.2">
      <c r="A644" s="2">
        <v>12</v>
      </c>
      <c r="B644" s="1" t="s">
        <v>123</v>
      </c>
      <c r="C644" s="4">
        <v>9</v>
      </c>
      <c r="D644" s="8">
        <v>1.98</v>
      </c>
      <c r="E644" s="4">
        <v>4</v>
      </c>
      <c r="F644" s="8">
        <v>1.23</v>
      </c>
      <c r="G644" s="4">
        <v>5</v>
      </c>
      <c r="H644" s="8">
        <v>4.24</v>
      </c>
      <c r="I644" s="4">
        <v>0</v>
      </c>
    </row>
    <row r="645" spans="1:9" x14ac:dyDescent="0.2">
      <c r="A645" s="2">
        <v>13</v>
      </c>
      <c r="B645" s="1" t="s">
        <v>156</v>
      </c>
      <c r="C645" s="4">
        <v>7</v>
      </c>
      <c r="D645" s="8">
        <v>1.54</v>
      </c>
      <c r="E645" s="4">
        <v>7</v>
      </c>
      <c r="F645" s="8">
        <v>2.16</v>
      </c>
      <c r="G645" s="4">
        <v>0</v>
      </c>
      <c r="H645" s="8">
        <v>0</v>
      </c>
      <c r="I645" s="4">
        <v>0</v>
      </c>
    </row>
    <row r="646" spans="1:9" x14ac:dyDescent="0.2">
      <c r="A646" s="2">
        <v>14</v>
      </c>
      <c r="B646" s="1" t="s">
        <v>124</v>
      </c>
      <c r="C646" s="4">
        <v>6</v>
      </c>
      <c r="D646" s="8">
        <v>1.32</v>
      </c>
      <c r="E646" s="4">
        <v>4</v>
      </c>
      <c r="F646" s="8">
        <v>1.23</v>
      </c>
      <c r="G646" s="4">
        <v>2</v>
      </c>
      <c r="H646" s="8">
        <v>1.69</v>
      </c>
      <c r="I646" s="4">
        <v>0</v>
      </c>
    </row>
    <row r="647" spans="1:9" x14ac:dyDescent="0.2">
      <c r="A647" s="2">
        <v>14</v>
      </c>
      <c r="B647" s="1" t="s">
        <v>188</v>
      </c>
      <c r="C647" s="4">
        <v>6</v>
      </c>
      <c r="D647" s="8">
        <v>1.32</v>
      </c>
      <c r="E647" s="4">
        <v>2</v>
      </c>
      <c r="F647" s="8">
        <v>0.62</v>
      </c>
      <c r="G647" s="4">
        <v>3</v>
      </c>
      <c r="H647" s="8">
        <v>2.54</v>
      </c>
      <c r="I647" s="4">
        <v>0</v>
      </c>
    </row>
    <row r="648" spans="1:9" x14ac:dyDescent="0.2">
      <c r="A648" s="2">
        <v>14</v>
      </c>
      <c r="B648" s="1" t="s">
        <v>138</v>
      </c>
      <c r="C648" s="4">
        <v>6</v>
      </c>
      <c r="D648" s="8">
        <v>1.32</v>
      </c>
      <c r="E648" s="4">
        <v>5</v>
      </c>
      <c r="F648" s="8">
        <v>1.54</v>
      </c>
      <c r="G648" s="4">
        <v>1</v>
      </c>
      <c r="H648" s="8">
        <v>0.85</v>
      </c>
      <c r="I648" s="4">
        <v>0</v>
      </c>
    </row>
    <row r="649" spans="1:9" x14ac:dyDescent="0.2">
      <c r="A649" s="2">
        <v>17</v>
      </c>
      <c r="B649" s="1" t="s">
        <v>121</v>
      </c>
      <c r="C649" s="4">
        <v>5</v>
      </c>
      <c r="D649" s="8">
        <v>1.1000000000000001</v>
      </c>
      <c r="E649" s="4">
        <v>2</v>
      </c>
      <c r="F649" s="8">
        <v>0.62</v>
      </c>
      <c r="G649" s="4">
        <v>3</v>
      </c>
      <c r="H649" s="8">
        <v>2.54</v>
      </c>
      <c r="I649" s="4">
        <v>0</v>
      </c>
    </row>
    <row r="650" spans="1:9" x14ac:dyDescent="0.2">
      <c r="A650" s="2">
        <v>17</v>
      </c>
      <c r="B650" s="1" t="s">
        <v>155</v>
      </c>
      <c r="C650" s="4">
        <v>5</v>
      </c>
      <c r="D650" s="8">
        <v>1.1000000000000001</v>
      </c>
      <c r="E650" s="4">
        <v>1</v>
      </c>
      <c r="F650" s="8">
        <v>0.31</v>
      </c>
      <c r="G650" s="4">
        <v>4</v>
      </c>
      <c r="H650" s="8">
        <v>3.39</v>
      </c>
      <c r="I650" s="4">
        <v>0</v>
      </c>
    </row>
    <row r="651" spans="1:9" x14ac:dyDescent="0.2">
      <c r="A651" s="2">
        <v>17</v>
      </c>
      <c r="B651" s="1" t="s">
        <v>149</v>
      </c>
      <c r="C651" s="4">
        <v>5</v>
      </c>
      <c r="D651" s="8">
        <v>1.1000000000000001</v>
      </c>
      <c r="E651" s="4">
        <v>5</v>
      </c>
      <c r="F651" s="8">
        <v>1.54</v>
      </c>
      <c r="G651" s="4">
        <v>0</v>
      </c>
      <c r="H651" s="8">
        <v>0</v>
      </c>
      <c r="I651" s="4">
        <v>0</v>
      </c>
    </row>
    <row r="652" spans="1:9" x14ac:dyDescent="0.2">
      <c r="A652" s="2">
        <v>17</v>
      </c>
      <c r="B652" s="1" t="s">
        <v>144</v>
      </c>
      <c r="C652" s="4">
        <v>5</v>
      </c>
      <c r="D652" s="8">
        <v>1.1000000000000001</v>
      </c>
      <c r="E652" s="4">
        <v>2</v>
      </c>
      <c r="F652" s="8">
        <v>0.62</v>
      </c>
      <c r="G652" s="4">
        <v>3</v>
      </c>
      <c r="H652" s="8">
        <v>2.54</v>
      </c>
      <c r="I652" s="4">
        <v>0</v>
      </c>
    </row>
    <row r="653" spans="1:9" x14ac:dyDescent="0.2">
      <c r="A653" s="2">
        <v>17</v>
      </c>
      <c r="B653" s="1" t="s">
        <v>145</v>
      </c>
      <c r="C653" s="4">
        <v>5</v>
      </c>
      <c r="D653" s="8">
        <v>1.1000000000000001</v>
      </c>
      <c r="E653" s="4">
        <v>5</v>
      </c>
      <c r="F653" s="8">
        <v>1.54</v>
      </c>
      <c r="G653" s="4">
        <v>0</v>
      </c>
      <c r="H653" s="8">
        <v>0</v>
      </c>
      <c r="I653" s="4">
        <v>0</v>
      </c>
    </row>
    <row r="654" spans="1:9" x14ac:dyDescent="0.2">
      <c r="A654" s="2">
        <v>17</v>
      </c>
      <c r="B654" s="1" t="s">
        <v>165</v>
      </c>
      <c r="C654" s="4">
        <v>5</v>
      </c>
      <c r="D654" s="8">
        <v>1.1000000000000001</v>
      </c>
      <c r="E654" s="4">
        <v>3</v>
      </c>
      <c r="F654" s="8">
        <v>0.93</v>
      </c>
      <c r="G654" s="4">
        <v>2</v>
      </c>
      <c r="H654" s="8">
        <v>1.69</v>
      </c>
      <c r="I654" s="4">
        <v>0</v>
      </c>
    </row>
    <row r="655" spans="1:9" x14ac:dyDescent="0.2">
      <c r="A655" s="1"/>
      <c r="C655" s="4"/>
      <c r="D655" s="8"/>
      <c r="E655" s="4"/>
      <c r="F655" s="8"/>
      <c r="G655" s="4"/>
      <c r="H655" s="8"/>
      <c r="I655" s="4"/>
    </row>
    <row r="656" spans="1:9" x14ac:dyDescent="0.2">
      <c r="A656" s="1" t="s">
        <v>25</v>
      </c>
      <c r="C656" s="4"/>
      <c r="D656" s="8"/>
      <c r="E656" s="4"/>
      <c r="F656" s="8"/>
      <c r="G656" s="4"/>
      <c r="H656" s="8"/>
      <c r="I656" s="4"/>
    </row>
    <row r="657" spans="1:9" x14ac:dyDescent="0.2">
      <c r="A657" s="2">
        <v>1</v>
      </c>
      <c r="B657" s="1" t="s">
        <v>137</v>
      </c>
      <c r="C657" s="4">
        <v>34</v>
      </c>
      <c r="D657" s="8">
        <v>8.7200000000000006</v>
      </c>
      <c r="E657" s="4">
        <v>34</v>
      </c>
      <c r="F657" s="8">
        <v>13.18</v>
      </c>
      <c r="G657" s="4">
        <v>0</v>
      </c>
      <c r="H657" s="8">
        <v>0</v>
      </c>
      <c r="I657" s="4">
        <v>0</v>
      </c>
    </row>
    <row r="658" spans="1:9" x14ac:dyDescent="0.2">
      <c r="A658" s="2">
        <v>2</v>
      </c>
      <c r="B658" s="1" t="s">
        <v>136</v>
      </c>
      <c r="C658" s="4">
        <v>26</v>
      </c>
      <c r="D658" s="8">
        <v>6.67</v>
      </c>
      <c r="E658" s="4">
        <v>26</v>
      </c>
      <c r="F658" s="8">
        <v>10.08</v>
      </c>
      <c r="G658" s="4">
        <v>0</v>
      </c>
      <c r="H658" s="8">
        <v>0</v>
      </c>
      <c r="I658" s="4">
        <v>0</v>
      </c>
    </row>
    <row r="659" spans="1:9" x14ac:dyDescent="0.2">
      <c r="A659" s="2">
        <v>3</v>
      </c>
      <c r="B659" s="1" t="s">
        <v>134</v>
      </c>
      <c r="C659" s="4">
        <v>16</v>
      </c>
      <c r="D659" s="8">
        <v>4.0999999999999996</v>
      </c>
      <c r="E659" s="4">
        <v>16</v>
      </c>
      <c r="F659" s="8">
        <v>6.2</v>
      </c>
      <c r="G659" s="4">
        <v>0</v>
      </c>
      <c r="H659" s="8">
        <v>0</v>
      </c>
      <c r="I659" s="4">
        <v>0</v>
      </c>
    </row>
    <row r="660" spans="1:9" x14ac:dyDescent="0.2">
      <c r="A660" s="2">
        <v>4</v>
      </c>
      <c r="B660" s="1" t="s">
        <v>121</v>
      </c>
      <c r="C660" s="4">
        <v>12</v>
      </c>
      <c r="D660" s="8">
        <v>3.08</v>
      </c>
      <c r="E660" s="4">
        <v>0</v>
      </c>
      <c r="F660" s="8">
        <v>0</v>
      </c>
      <c r="G660" s="4">
        <v>12</v>
      </c>
      <c r="H660" s="8">
        <v>9.6</v>
      </c>
      <c r="I660" s="4">
        <v>0</v>
      </c>
    </row>
    <row r="661" spans="1:9" x14ac:dyDescent="0.2">
      <c r="A661" s="2">
        <v>4</v>
      </c>
      <c r="B661" s="1" t="s">
        <v>125</v>
      </c>
      <c r="C661" s="4">
        <v>12</v>
      </c>
      <c r="D661" s="8">
        <v>3.08</v>
      </c>
      <c r="E661" s="4">
        <v>10</v>
      </c>
      <c r="F661" s="8">
        <v>3.88</v>
      </c>
      <c r="G661" s="4">
        <v>2</v>
      </c>
      <c r="H661" s="8">
        <v>1.6</v>
      </c>
      <c r="I661" s="4">
        <v>0</v>
      </c>
    </row>
    <row r="662" spans="1:9" x14ac:dyDescent="0.2">
      <c r="A662" s="2">
        <v>6</v>
      </c>
      <c r="B662" s="1" t="s">
        <v>128</v>
      </c>
      <c r="C662" s="4">
        <v>11</v>
      </c>
      <c r="D662" s="8">
        <v>2.82</v>
      </c>
      <c r="E662" s="4">
        <v>4</v>
      </c>
      <c r="F662" s="8">
        <v>1.55</v>
      </c>
      <c r="G662" s="4">
        <v>7</v>
      </c>
      <c r="H662" s="8">
        <v>5.6</v>
      </c>
      <c r="I662" s="4">
        <v>0</v>
      </c>
    </row>
    <row r="663" spans="1:9" x14ac:dyDescent="0.2">
      <c r="A663" s="2">
        <v>7</v>
      </c>
      <c r="B663" s="1" t="s">
        <v>133</v>
      </c>
      <c r="C663" s="4">
        <v>10</v>
      </c>
      <c r="D663" s="8">
        <v>2.56</v>
      </c>
      <c r="E663" s="4">
        <v>9</v>
      </c>
      <c r="F663" s="8">
        <v>3.49</v>
      </c>
      <c r="G663" s="4">
        <v>1</v>
      </c>
      <c r="H663" s="8">
        <v>0.8</v>
      </c>
      <c r="I663" s="4">
        <v>0</v>
      </c>
    </row>
    <row r="664" spans="1:9" x14ac:dyDescent="0.2">
      <c r="A664" s="2">
        <v>8</v>
      </c>
      <c r="B664" s="1" t="s">
        <v>130</v>
      </c>
      <c r="C664" s="4">
        <v>9</v>
      </c>
      <c r="D664" s="8">
        <v>2.31</v>
      </c>
      <c r="E664" s="4">
        <v>6</v>
      </c>
      <c r="F664" s="8">
        <v>2.33</v>
      </c>
      <c r="G664" s="4">
        <v>3</v>
      </c>
      <c r="H664" s="8">
        <v>2.4</v>
      </c>
      <c r="I664" s="4">
        <v>0</v>
      </c>
    </row>
    <row r="665" spans="1:9" x14ac:dyDescent="0.2">
      <c r="A665" s="2">
        <v>8</v>
      </c>
      <c r="B665" s="1" t="s">
        <v>140</v>
      </c>
      <c r="C665" s="4">
        <v>9</v>
      </c>
      <c r="D665" s="8">
        <v>2.31</v>
      </c>
      <c r="E665" s="4">
        <v>8</v>
      </c>
      <c r="F665" s="8">
        <v>3.1</v>
      </c>
      <c r="G665" s="4">
        <v>1</v>
      </c>
      <c r="H665" s="8">
        <v>0.8</v>
      </c>
      <c r="I665" s="4">
        <v>0</v>
      </c>
    </row>
    <row r="666" spans="1:9" x14ac:dyDescent="0.2">
      <c r="A666" s="2">
        <v>10</v>
      </c>
      <c r="B666" s="1" t="s">
        <v>162</v>
      </c>
      <c r="C666" s="4">
        <v>8</v>
      </c>
      <c r="D666" s="8">
        <v>2.0499999999999998</v>
      </c>
      <c r="E666" s="4">
        <v>4</v>
      </c>
      <c r="F666" s="8">
        <v>1.55</v>
      </c>
      <c r="G666" s="4">
        <v>4</v>
      </c>
      <c r="H666" s="8">
        <v>3.2</v>
      </c>
      <c r="I666" s="4">
        <v>0</v>
      </c>
    </row>
    <row r="667" spans="1:9" x14ac:dyDescent="0.2">
      <c r="A667" s="2">
        <v>10</v>
      </c>
      <c r="B667" s="1" t="s">
        <v>126</v>
      </c>
      <c r="C667" s="4">
        <v>8</v>
      </c>
      <c r="D667" s="8">
        <v>2.0499999999999998</v>
      </c>
      <c r="E667" s="4">
        <v>5</v>
      </c>
      <c r="F667" s="8">
        <v>1.94</v>
      </c>
      <c r="G667" s="4">
        <v>3</v>
      </c>
      <c r="H667" s="8">
        <v>2.4</v>
      </c>
      <c r="I667" s="4">
        <v>0</v>
      </c>
    </row>
    <row r="668" spans="1:9" x14ac:dyDescent="0.2">
      <c r="A668" s="2">
        <v>10</v>
      </c>
      <c r="B668" s="1" t="s">
        <v>138</v>
      </c>
      <c r="C668" s="4">
        <v>8</v>
      </c>
      <c r="D668" s="8">
        <v>2.0499999999999998</v>
      </c>
      <c r="E668" s="4">
        <v>7</v>
      </c>
      <c r="F668" s="8">
        <v>2.71</v>
      </c>
      <c r="G668" s="4">
        <v>1</v>
      </c>
      <c r="H668" s="8">
        <v>0.8</v>
      </c>
      <c r="I668" s="4">
        <v>0</v>
      </c>
    </row>
    <row r="669" spans="1:9" x14ac:dyDescent="0.2">
      <c r="A669" s="2">
        <v>13</v>
      </c>
      <c r="B669" s="1" t="s">
        <v>122</v>
      </c>
      <c r="C669" s="4">
        <v>6</v>
      </c>
      <c r="D669" s="8">
        <v>1.54</v>
      </c>
      <c r="E669" s="4">
        <v>4</v>
      </c>
      <c r="F669" s="8">
        <v>1.55</v>
      </c>
      <c r="G669" s="4">
        <v>2</v>
      </c>
      <c r="H669" s="8">
        <v>1.6</v>
      </c>
      <c r="I669" s="4">
        <v>0</v>
      </c>
    </row>
    <row r="670" spans="1:9" x14ac:dyDescent="0.2">
      <c r="A670" s="2">
        <v>13</v>
      </c>
      <c r="B670" s="1" t="s">
        <v>127</v>
      </c>
      <c r="C670" s="4">
        <v>6</v>
      </c>
      <c r="D670" s="8">
        <v>1.54</v>
      </c>
      <c r="E670" s="4">
        <v>3</v>
      </c>
      <c r="F670" s="8">
        <v>1.1599999999999999</v>
      </c>
      <c r="G670" s="4">
        <v>3</v>
      </c>
      <c r="H670" s="8">
        <v>2.4</v>
      </c>
      <c r="I670" s="4">
        <v>0</v>
      </c>
    </row>
    <row r="671" spans="1:9" x14ac:dyDescent="0.2">
      <c r="A671" s="2">
        <v>13</v>
      </c>
      <c r="B671" s="1" t="s">
        <v>132</v>
      </c>
      <c r="C671" s="4">
        <v>6</v>
      </c>
      <c r="D671" s="8">
        <v>1.54</v>
      </c>
      <c r="E671" s="4">
        <v>5</v>
      </c>
      <c r="F671" s="8">
        <v>1.94</v>
      </c>
      <c r="G671" s="4">
        <v>1</v>
      </c>
      <c r="H671" s="8">
        <v>0.8</v>
      </c>
      <c r="I671" s="4">
        <v>0</v>
      </c>
    </row>
    <row r="672" spans="1:9" x14ac:dyDescent="0.2">
      <c r="A672" s="2">
        <v>13</v>
      </c>
      <c r="B672" s="1" t="s">
        <v>165</v>
      </c>
      <c r="C672" s="4">
        <v>6</v>
      </c>
      <c r="D672" s="8">
        <v>1.54</v>
      </c>
      <c r="E672" s="4">
        <v>5</v>
      </c>
      <c r="F672" s="8">
        <v>1.94</v>
      </c>
      <c r="G672" s="4">
        <v>1</v>
      </c>
      <c r="H672" s="8">
        <v>0.8</v>
      </c>
      <c r="I672" s="4">
        <v>0</v>
      </c>
    </row>
    <row r="673" spans="1:9" x14ac:dyDescent="0.2">
      <c r="A673" s="2">
        <v>13</v>
      </c>
      <c r="B673" s="1" t="s">
        <v>139</v>
      </c>
      <c r="C673" s="4">
        <v>6</v>
      </c>
      <c r="D673" s="8">
        <v>1.54</v>
      </c>
      <c r="E673" s="4">
        <v>6</v>
      </c>
      <c r="F673" s="8">
        <v>2.33</v>
      </c>
      <c r="G673" s="4">
        <v>0</v>
      </c>
      <c r="H673" s="8">
        <v>0</v>
      </c>
      <c r="I673" s="4">
        <v>0</v>
      </c>
    </row>
    <row r="674" spans="1:9" x14ac:dyDescent="0.2">
      <c r="A674" s="2">
        <v>18</v>
      </c>
      <c r="B674" s="1" t="s">
        <v>149</v>
      </c>
      <c r="C674" s="4">
        <v>5</v>
      </c>
      <c r="D674" s="8">
        <v>1.28</v>
      </c>
      <c r="E674" s="4">
        <v>4</v>
      </c>
      <c r="F674" s="8">
        <v>1.55</v>
      </c>
      <c r="G674" s="4">
        <v>1</v>
      </c>
      <c r="H674" s="8">
        <v>0.8</v>
      </c>
      <c r="I674" s="4">
        <v>0</v>
      </c>
    </row>
    <row r="675" spans="1:9" x14ac:dyDescent="0.2">
      <c r="A675" s="2">
        <v>18</v>
      </c>
      <c r="B675" s="1" t="s">
        <v>154</v>
      </c>
      <c r="C675" s="4">
        <v>5</v>
      </c>
      <c r="D675" s="8">
        <v>1.28</v>
      </c>
      <c r="E675" s="4">
        <v>2</v>
      </c>
      <c r="F675" s="8">
        <v>0.78</v>
      </c>
      <c r="G675" s="4">
        <v>3</v>
      </c>
      <c r="H675" s="8">
        <v>2.4</v>
      </c>
      <c r="I675" s="4">
        <v>0</v>
      </c>
    </row>
    <row r="676" spans="1:9" x14ac:dyDescent="0.2">
      <c r="A676" s="2">
        <v>18</v>
      </c>
      <c r="B676" s="1" t="s">
        <v>182</v>
      </c>
      <c r="C676" s="4">
        <v>5</v>
      </c>
      <c r="D676" s="8">
        <v>1.28</v>
      </c>
      <c r="E676" s="4">
        <v>5</v>
      </c>
      <c r="F676" s="8">
        <v>1.94</v>
      </c>
      <c r="G676" s="4">
        <v>0</v>
      </c>
      <c r="H676" s="8">
        <v>0</v>
      </c>
      <c r="I676" s="4">
        <v>0</v>
      </c>
    </row>
    <row r="677" spans="1:9" x14ac:dyDescent="0.2">
      <c r="A677" s="2">
        <v>18</v>
      </c>
      <c r="B677" s="1" t="s">
        <v>129</v>
      </c>
      <c r="C677" s="4">
        <v>5</v>
      </c>
      <c r="D677" s="8">
        <v>1.28</v>
      </c>
      <c r="E677" s="4">
        <v>4</v>
      </c>
      <c r="F677" s="8">
        <v>1.55</v>
      </c>
      <c r="G677" s="4">
        <v>1</v>
      </c>
      <c r="H677" s="8">
        <v>0.8</v>
      </c>
      <c r="I677" s="4">
        <v>0</v>
      </c>
    </row>
    <row r="678" spans="1:9" x14ac:dyDescent="0.2">
      <c r="A678" s="2">
        <v>18</v>
      </c>
      <c r="B678" s="1" t="s">
        <v>135</v>
      </c>
      <c r="C678" s="4">
        <v>5</v>
      </c>
      <c r="D678" s="8">
        <v>1.28</v>
      </c>
      <c r="E678" s="4">
        <v>3</v>
      </c>
      <c r="F678" s="8">
        <v>1.1599999999999999</v>
      </c>
      <c r="G678" s="4">
        <v>2</v>
      </c>
      <c r="H678" s="8">
        <v>1.6</v>
      </c>
      <c r="I678" s="4">
        <v>0</v>
      </c>
    </row>
    <row r="679" spans="1:9" x14ac:dyDescent="0.2">
      <c r="A679" s="2">
        <v>18</v>
      </c>
      <c r="B679" s="1" t="s">
        <v>153</v>
      </c>
      <c r="C679" s="4">
        <v>5</v>
      </c>
      <c r="D679" s="8">
        <v>1.28</v>
      </c>
      <c r="E679" s="4">
        <v>5</v>
      </c>
      <c r="F679" s="8">
        <v>1.94</v>
      </c>
      <c r="G679" s="4">
        <v>0</v>
      </c>
      <c r="H679" s="8">
        <v>0</v>
      </c>
      <c r="I679" s="4">
        <v>0</v>
      </c>
    </row>
    <row r="680" spans="1:9" x14ac:dyDescent="0.2">
      <c r="A680" s="1"/>
      <c r="C680" s="4"/>
      <c r="D680" s="8"/>
      <c r="E680" s="4"/>
      <c r="F680" s="8"/>
      <c r="G680" s="4"/>
      <c r="H680" s="8"/>
      <c r="I680" s="4"/>
    </row>
    <row r="681" spans="1:9" x14ac:dyDescent="0.2">
      <c r="A681" s="1" t="s">
        <v>26</v>
      </c>
      <c r="C681" s="4"/>
      <c r="D681" s="8"/>
      <c r="E681" s="4"/>
      <c r="F681" s="8"/>
      <c r="G681" s="4"/>
      <c r="H681" s="8"/>
      <c r="I681" s="4"/>
    </row>
    <row r="682" spans="1:9" x14ac:dyDescent="0.2">
      <c r="A682" s="2">
        <v>1</v>
      </c>
      <c r="B682" s="1" t="s">
        <v>122</v>
      </c>
      <c r="C682" s="4">
        <v>11</v>
      </c>
      <c r="D682" s="8">
        <v>5.31</v>
      </c>
      <c r="E682" s="4">
        <v>5</v>
      </c>
      <c r="F682" s="8">
        <v>3.85</v>
      </c>
      <c r="G682" s="4">
        <v>6</v>
      </c>
      <c r="H682" s="8">
        <v>7.89</v>
      </c>
      <c r="I682" s="4">
        <v>0</v>
      </c>
    </row>
    <row r="683" spans="1:9" x14ac:dyDescent="0.2">
      <c r="A683" s="2">
        <v>1</v>
      </c>
      <c r="B683" s="1" t="s">
        <v>136</v>
      </c>
      <c r="C683" s="4">
        <v>11</v>
      </c>
      <c r="D683" s="8">
        <v>5.31</v>
      </c>
      <c r="E683" s="4">
        <v>11</v>
      </c>
      <c r="F683" s="8">
        <v>8.4600000000000009</v>
      </c>
      <c r="G683" s="4">
        <v>0</v>
      </c>
      <c r="H683" s="8">
        <v>0</v>
      </c>
      <c r="I683" s="4">
        <v>0</v>
      </c>
    </row>
    <row r="684" spans="1:9" x14ac:dyDescent="0.2">
      <c r="A684" s="2">
        <v>3</v>
      </c>
      <c r="B684" s="1" t="s">
        <v>134</v>
      </c>
      <c r="C684" s="4">
        <v>10</v>
      </c>
      <c r="D684" s="8">
        <v>4.83</v>
      </c>
      <c r="E684" s="4">
        <v>10</v>
      </c>
      <c r="F684" s="8">
        <v>7.69</v>
      </c>
      <c r="G684" s="4">
        <v>0</v>
      </c>
      <c r="H684" s="8">
        <v>0</v>
      </c>
      <c r="I684" s="4">
        <v>0</v>
      </c>
    </row>
    <row r="685" spans="1:9" x14ac:dyDescent="0.2">
      <c r="A685" s="2">
        <v>4</v>
      </c>
      <c r="B685" s="1" t="s">
        <v>137</v>
      </c>
      <c r="C685" s="4">
        <v>9</v>
      </c>
      <c r="D685" s="8">
        <v>4.3499999999999996</v>
      </c>
      <c r="E685" s="4">
        <v>8</v>
      </c>
      <c r="F685" s="8">
        <v>6.15</v>
      </c>
      <c r="G685" s="4">
        <v>1</v>
      </c>
      <c r="H685" s="8">
        <v>1.32</v>
      </c>
      <c r="I685" s="4">
        <v>0</v>
      </c>
    </row>
    <row r="686" spans="1:9" x14ac:dyDescent="0.2">
      <c r="A686" s="2">
        <v>5</v>
      </c>
      <c r="B686" s="1" t="s">
        <v>125</v>
      </c>
      <c r="C686" s="4">
        <v>8</v>
      </c>
      <c r="D686" s="8">
        <v>3.86</v>
      </c>
      <c r="E686" s="4">
        <v>5</v>
      </c>
      <c r="F686" s="8">
        <v>3.85</v>
      </c>
      <c r="G686" s="4">
        <v>3</v>
      </c>
      <c r="H686" s="8">
        <v>3.95</v>
      </c>
      <c r="I686" s="4">
        <v>0</v>
      </c>
    </row>
    <row r="687" spans="1:9" x14ac:dyDescent="0.2">
      <c r="A687" s="2">
        <v>5</v>
      </c>
      <c r="B687" s="1" t="s">
        <v>165</v>
      </c>
      <c r="C687" s="4">
        <v>8</v>
      </c>
      <c r="D687" s="8">
        <v>3.86</v>
      </c>
      <c r="E687" s="4">
        <v>8</v>
      </c>
      <c r="F687" s="8">
        <v>6.15</v>
      </c>
      <c r="G687" s="4">
        <v>0</v>
      </c>
      <c r="H687" s="8">
        <v>0</v>
      </c>
      <c r="I687" s="4">
        <v>0</v>
      </c>
    </row>
    <row r="688" spans="1:9" x14ac:dyDescent="0.2">
      <c r="A688" s="2">
        <v>7</v>
      </c>
      <c r="B688" s="1" t="s">
        <v>172</v>
      </c>
      <c r="C688" s="4">
        <v>7</v>
      </c>
      <c r="D688" s="8">
        <v>3.38</v>
      </c>
      <c r="E688" s="4">
        <v>7</v>
      </c>
      <c r="F688" s="8">
        <v>5.38</v>
      </c>
      <c r="G688" s="4">
        <v>0</v>
      </c>
      <c r="H688" s="8">
        <v>0</v>
      </c>
      <c r="I688" s="4">
        <v>0</v>
      </c>
    </row>
    <row r="689" spans="1:9" x14ac:dyDescent="0.2">
      <c r="A689" s="2">
        <v>8</v>
      </c>
      <c r="B689" s="1" t="s">
        <v>140</v>
      </c>
      <c r="C689" s="4">
        <v>6</v>
      </c>
      <c r="D689" s="8">
        <v>2.9</v>
      </c>
      <c r="E689" s="4">
        <v>5</v>
      </c>
      <c r="F689" s="8">
        <v>3.85</v>
      </c>
      <c r="G689" s="4">
        <v>1</v>
      </c>
      <c r="H689" s="8">
        <v>1.32</v>
      </c>
      <c r="I689" s="4">
        <v>0</v>
      </c>
    </row>
    <row r="690" spans="1:9" x14ac:dyDescent="0.2">
      <c r="A690" s="2">
        <v>9</v>
      </c>
      <c r="B690" s="1" t="s">
        <v>151</v>
      </c>
      <c r="C690" s="4">
        <v>5</v>
      </c>
      <c r="D690" s="8">
        <v>2.42</v>
      </c>
      <c r="E690" s="4">
        <v>2</v>
      </c>
      <c r="F690" s="8">
        <v>1.54</v>
      </c>
      <c r="G690" s="4">
        <v>3</v>
      </c>
      <c r="H690" s="8">
        <v>3.95</v>
      </c>
      <c r="I690" s="4">
        <v>0</v>
      </c>
    </row>
    <row r="691" spans="1:9" x14ac:dyDescent="0.2">
      <c r="A691" s="2">
        <v>9</v>
      </c>
      <c r="B691" s="1" t="s">
        <v>128</v>
      </c>
      <c r="C691" s="4">
        <v>5</v>
      </c>
      <c r="D691" s="8">
        <v>2.42</v>
      </c>
      <c r="E691" s="4">
        <v>1</v>
      </c>
      <c r="F691" s="8">
        <v>0.77</v>
      </c>
      <c r="G691" s="4">
        <v>4</v>
      </c>
      <c r="H691" s="8">
        <v>5.26</v>
      </c>
      <c r="I691" s="4">
        <v>0</v>
      </c>
    </row>
    <row r="692" spans="1:9" x14ac:dyDescent="0.2">
      <c r="A692" s="2">
        <v>9</v>
      </c>
      <c r="B692" s="1" t="s">
        <v>132</v>
      </c>
      <c r="C692" s="4">
        <v>5</v>
      </c>
      <c r="D692" s="8">
        <v>2.42</v>
      </c>
      <c r="E692" s="4">
        <v>5</v>
      </c>
      <c r="F692" s="8">
        <v>3.85</v>
      </c>
      <c r="G692" s="4">
        <v>0</v>
      </c>
      <c r="H692" s="8">
        <v>0</v>
      </c>
      <c r="I692" s="4">
        <v>0</v>
      </c>
    </row>
    <row r="693" spans="1:9" x14ac:dyDescent="0.2">
      <c r="A693" s="2">
        <v>9</v>
      </c>
      <c r="B693" s="1" t="s">
        <v>138</v>
      </c>
      <c r="C693" s="4">
        <v>5</v>
      </c>
      <c r="D693" s="8">
        <v>2.42</v>
      </c>
      <c r="E693" s="4">
        <v>5</v>
      </c>
      <c r="F693" s="8">
        <v>3.85</v>
      </c>
      <c r="G693" s="4">
        <v>0</v>
      </c>
      <c r="H693" s="8">
        <v>0</v>
      </c>
      <c r="I693" s="4">
        <v>0</v>
      </c>
    </row>
    <row r="694" spans="1:9" x14ac:dyDescent="0.2">
      <c r="A694" s="2">
        <v>13</v>
      </c>
      <c r="B694" s="1" t="s">
        <v>126</v>
      </c>
      <c r="C694" s="4">
        <v>4</v>
      </c>
      <c r="D694" s="8">
        <v>1.93</v>
      </c>
      <c r="E694" s="4">
        <v>2</v>
      </c>
      <c r="F694" s="8">
        <v>1.54</v>
      </c>
      <c r="G694" s="4">
        <v>2</v>
      </c>
      <c r="H694" s="8">
        <v>2.63</v>
      </c>
      <c r="I694" s="4">
        <v>0</v>
      </c>
    </row>
    <row r="695" spans="1:9" x14ac:dyDescent="0.2">
      <c r="A695" s="2">
        <v>13</v>
      </c>
      <c r="B695" s="1" t="s">
        <v>135</v>
      </c>
      <c r="C695" s="4">
        <v>4</v>
      </c>
      <c r="D695" s="8">
        <v>1.93</v>
      </c>
      <c r="E695" s="4">
        <v>3</v>
      </c>
      <c r="F695" s="8">
        <v>2.31</v>
      </c>
      <c r="G695" s="4">
        <v>1</v>
      </c>
      <c r="H695" s="8">
        <v>1.32</v>
      </c>
      <c r="I695" s="4">
        <v>0</v>
      </c>
    </row>
    <row r="696" spans="1:9" x14ac:dyDescent="0.2">
      <c r="A696" s="2">
        <v>13</v>
      </c>
      <c r="B696" s="1" t="s">
        <v>146</v>
      </c>
      <c r="C696" s="4">
        <v>4</v>
      </c>
      <c r="D696" s="8">
        <v>1.93</v>
      </c>
      <c r="E696" s="4">
        <v>0</v>
      </c>
      <c r="F696" s="8">
        <v>0</v>
      </c>
      <c r="G696" s="4">
        <v>4</v>
      </c>
      <c r="H696" s="8">
        <v>5.26</v>
      </c>
      <c r="I696" s="4">
        <v>0</v>
      </c>
    </row>
    <row r="697" spans="1:9" x14ac:dyDescent="0.2">
      <c r="A697" s="2">
        <v>16</v>
      </c>
      <c r="B697" s="1" t="s">
        <v>195</v>
      </c>
      <c r="C697" s="4">
        <v>3</v>
      </c>
      <c r="D697" s="8">
        <v>1.45</v>
      </c>
      <c r="E697" s="4">
        <v>0</v>
      </c>
      <c r="F697" s="8">
        <v>0</v>
      </c>
      <c r="G697" s="4">
        <v>3</v>
      </c>
      <c r="H697" s="8">
        <v>3.95</v>
      </c>
      <c r="I697" s="4">
        <v>0</v>
      </c>
    </row>
    <row r="698" spans="1:9" x14ac:dyDescent="0.2">
      <c r="A698" s="2">
        <v>16</v>
      </c>
      <c r="B698" s="1" t="s">
        <v>168</v>
      </c>
      <c r="C698" s="4">
        <v>3</v>
      </c>
      <c r="D698" s="8">
        <v>1.45</v>
      </c>
      <c r="E698" s="4">
        <v>0</v>
      </c>
      <c r="F698" s="8">
        <v>0</v>
      </c>
      <c r="G698" s="4">
        <v>3</v>
      </c>
      <c r="H698" s="8">
        <v>3.95</v>
      </c>
      <c r="I698" s="4">
        <v>0</v>
      </c>
    </row>
    <row r="699" spans="1:9" x14ac:dyDescent="0.2">
      <c r="A699" s="2">
        <v>16</v>
      </c>
      <c r="B699" s="1" t="s">
        <v>150</v>
      </c>
      <c r="C699" s="4">
        <v>3</v>
      </c>
      <c r="D699" s="8">
        <v>1.45</v>
      </c>
      <c r="E699" s="4">
        <v>2</v>
      </c>
      <c r="F699" s="8">
        <v>1.54</v>
      </c>
      <c r="G699" s="4">
        <v>1</v>
      </c>
      <c r="H699" s="8">
        <v>1.32</v>
      </c>
      <c r="I699" s="4">
        <v>0</v>
      </c>
    </row>
    <row r="700" spans="1:9" x14ac:dyDescent="0.2">
      <c r="A700" s="2">
        <v>16</v>
      </c>
      <c r="B700" s="1" t="s">
        <v>169</v>
      </c>
      <c r="C700" s="4">
        <v>3</v>
      </c>
      <c r="D700" s="8">
        <v>1.45</v>
      </c>
      <c r="E700" s="4">
        <v>2</v>
      </c>
      <c r="F700" s="8">
        <v>1.54</v>
      </c>
      <c r="G700" s="4">
        <v>1</v>
      </c>
      <c r="H700" s="8">
        <v>1.32</v>
      </c>
      <c r="I700" s="4">
        <v>0</v>
      </c>
    </row>
    <row r="701" spans="1:9" x14ac:dyDescent="0.2">
      <c r="A701" s="2">
        <v>16</v>
      </c>
      <c r="B701" s="1" t="s">
        <v>123</v>
      </c>
      <c r="C701" s="4">
        <v>3</v>
      </c>
      <c r="D701" s="8">
        <v>1.45</v>
      </c>
      <c r="E701" s="4">
        <v>1</v>
      </c>
      <c r="F701" s="8">
        <v>0.77</v>
      </c>
      <c r="G701" s="4">
        <v>2</v>
      </c>
      <c r="H701" s="8">
        <v>2.63</v>
      </c>
      <c r="I701" s="4">
        <v>0</v>
      </c>
    </row>
    <row r="702" spans="1:9" x14ac:dyDescent="0.2">
      <c r="A702" s="2">
        <v>16</v>
      </c>
      <c r="B702" s="1" t="s">
        <v>197</v>
      </c>
      <c r="C702" s="4">
        <v>3</v>
      </c>
      <c r="D702" s="8">
        <v>1.45</v>
      </c>
      <c r="E702" s="4">
        <v>3</v>
      </c>
      <c r="F702" s="8">
        <v>2.31</v>
      </c>
      <c r="G702" s="4">
        <v>0</v>
      </c>
      <c r="H702" s="8">
        <v>0</v>
      </c>
      <c r="I702" s="4">
        <v>0</v>
      </c>
    </row>
    <row r="703" spans="1:9" x14ac:dyDescent="0.2">
      <c r="A703" s="2">
        <v>16</v>
      </c>
      <c r="B703" s="1" t="s">
        <v>142</v>
      </c>
      <c r="C703" s="4">
        <v>3</v>
      </c>
      <c r="D703" s="8">
        <v>1.45</v>
      </c>
      <c r="E703" s="4">
        <v>3</v>
      </c>
      <c r="F703" s="8">
        <v>2.31</v>
      </c>
      <c r="G703" s="4">
        <v>0</v>
      </c>
      <c r="H703" s="8">
        <v>0</v>
      </c>
      <c r="I703" s="4">
        <v>0</v>
      </c>
    </row>
    <row r="704" spans="1:9" x14ac:dyDescent="0.2">
      <c r="A704" s="2">
        <v>16</v>
      </c>
      <c r="B704" s="1" t="s">
        <v>217</v>
      </c>
      <c r="C704" s="4">
        <v>3</v>
      </c>
      <c r="D704" s="8">
        <v>1.45</v>
      </c>
      <c r="E704" s="4">
        <v>3</v>
      </c>
      <c r="F704" s="8">
        <v>2.31</v>
      </c>
      <c r="G704" s="4">
        <v>0</v>
      </c>
      <c r="H704" s="8">
        <v>0</v>
      </c>
      <c r="I704" s="4">
        <v>0</v>
      </c>
    </row>
    <row r="705" spans="1:9" x14ac:dyDescent="0.2">
      <c r="A705" s="2">
        <v>16</v>
      </c>
      <c r="B705" s="1" t="s">
        <v>157</v>
      </c>
      <c r="C705" s="4">
        <v>3</v>
      </c>
      <c r="D705" s="8">
        <v>1.45</v>
      </c>
      <c r="E705" s="4">
        <v>2</v>
      </c>
      <c r="F705" s="8">
        <v>1.54</v>
      </c>
      <c r="G705" s="4">
        <v>1</v>
      </c>
      <c r="H705" s="8">
        <v>1.32</v>
      </c>
      <c r="I705" s="4">
        <v>0</v>
      </c>
    </row>
    <row r="706" spans="1:9" x14ac:dyDescent="0.2">
      <c r="A706" s="2">
        <v>16</v>
      </c>
      <c r="B706" s="1" t="s">
        <v>218</v>
      </c>
      <c r="C706" s="4">
        <v>3</v>
      </c>
      <c r="D706" s="8">
        <v>1.45</v>
      </c>
      <c r="E706" s="4">
        <v>0</v>
      </c>
      <c r="F706" s="8">
        <v>0</v>
      </c>
      <c r="G706" s="4">
        <v>3</v>
      </c>
      <c r="H706" s="8">
        <v>3.95</v>
      </c>
      <c r="I706" s="4">
        <v>0</v>
      </c>
    </row>
    <row r="707" spans="1:9" x14ac:dyDescent="0.2">
      <c r="A707" s="2">
        <v>16</v>
      </c>
      <c r="B707" s="1" t="s">
        <v>139</v>
      </c>
      <c r="C707" s="4">
        <v>3</v>
      </c>
      <c r="D707" s="8">
        <v>1.45</v>
      </c>
      <c r="E707" s="4">
        <v>3</v>
      </c>
      <c r="F707" s="8">
        <v>2.31</v>
      </c>
      <c r="G707" s="4">
        <v>0</v>
      </c>
      <c r="H707" s="8">
        <v>0</v>
      </c>
      <c r="I707" s="4">
        <v>0</v>
      </c>
    </row>
    <row r="708" spans="1:9" x14ac:dyDescent="0.2">
      <c r="A708" s="1"/>
      <c r="C708" s="4"/>
      <c r="D708" s="8"/>
      <c r="E708" s="4"/>
      <c r="F708" s="8"/>
      <c r="G708" s="4"/>
      <c r="H708" s="8"/>
      <c r="I708" s="4"/>
    </row>
    <row r="709" spans="1:9" x14ac:dyDescent="0.2">
      <c r="A709" s="1" t="s">
        <v>27</v>
      </c>
      <c r="C709" s="4"/>
      <c r="D709" s="8"/>
      <c r="E709" s="4"/>
      <c r="F709" s="8"/>
      <c r="G709" s="4"/>
      <c r="H709" s="8"/>
      <c r="I709" s="4"/>
    </row>
    <row r="710" spans="1:9" x14ac:dyDescent="0.2">
      <c r="A710" s="2">
        <v>1</v>
      </c>
      <c r="B710" s="1" t="s">
        <v>137</v>
      </c>
      <c r="C710" s="4">
        <v>13</v>
      </c>
      <c r="D710" s="8">
        <v>9.2200000000000006</v>
      </c>
      <c r="E710" s="4">
        <v>13</v>
      </c>
      <c r="F710" s="8">
        <v>12.26</v>
      </c>
      <c r="G710" s="4">
        <v>0</v>
      </c>
      <c r="H710" s="8">
        <v>0</v>
      </c>
      <c r="I710" s="4">
        <v>0</v>
      </c>
    </row>
    <row r="711" spans="1:9" x14ac:dyDescent="0.2">
      <c r="A711" s="2">
        <v>2</v>
      </c>
      <c r="B711" s="1" t="s">
        <v>136</v>
      </c>
      <c r="C711" s="4">
        <v>8</v>
      </c>
      <c r="D711" s="8">
        <v>5.67</v>
      </c>
      <c r="E711" s="4">
        <v>8</v>
      </c>
      <c r="F711" s="8">
        <v>7.55</v>
      </c>
      <c r="G711" s="4">
        <v>0</v>
      </c>
      <c r="H711" s="8">
        <v>0</v>
      </c>
      <c r="I711" s="4">
        <v>0</v>
      </c>
    </row>
    <row r="712" spans="1:9" x14ac:dyDescent="0.2">
      <c r="A712" s="2">
        <v>3</v>
      </c>
      <c r="B712" s="1" t="s">
        <v>128</v>
      </c>
      <c r="C712" s="4">
        <v>6</v>
      </c>
      <c r="D712" s="8">
        <v>4.26</v>
      </c>
      <c r="E712" s="4">
        <v>0</v>
      </c>
      <c r="F712" s="8">
        <v>0</v>
      </c>
      <c r="G712" s="4">
        <v>6</v>
      </c>
      <c r="H712" s="8">
        <v>23.08</v>
      </c>
      <c r="I712" s="4">
        <v>0</v>
      </c>
    </row>
    <row r="713" spans="1:9" x14ac:dyDescent="0.2">
      <c r="A713" s="2">
        <v>3</v>
      </c>
      <c r="B713" s="1" t="s">
        <v>165</v>
      </c>
      <c r="C713" s="4">
        <v>6</v>
      </c>
      <c r="D713" s="8">
        <v>4.26</v>
      </c>
      <c r="E713" s="4">
        <v>6</v>
      </c>
      <c r="F713" s="8">
        <v>5.66</v>
      </c>
      <c r="G713" s="4">
        <v>0</v>
      </c>
      <c r="H713" s="8">
        <v>0</v>
      </c>
      <c r="I713" s="4">
        <v>0</v>
      </c>
    </row>
    <row r="714" spans="1:9" x14ac:dyDescent="0.2">
      <c r="A714" s="2">
        <v>5</v>
      </c>
      <c r="B714" s="1" t="s">
        <v>198</v>
      </c>
      <c r="C714" s="4">
        <v>4</v>
      </c>
      <c r="D714" s="8">
        <v>2.84</v>
      </c>
      <c r="E714" s="4">
        <v>3</v>
      </c>
      <c r="F714" s="8">
        <v>2.83</v>
      </c>
      <c r="G714" s="4">
        <v>1</v>
      </c>
      <c r="H714" s="8">
        <v>3.85</v>
      </c>
      <c r="I714" s="4">
        <v>0</v>
      </c>
    </row>
    <row r="715" spans="1:9" x14ac:dyDescent="0.2">
      <c r="A715" s="2">
        <v>5</v>
      </c>
      <c r="B715" s="1" t="s">
        <v>163</v>
      </c>
      <c r="C715" s="4">
        <v>4</v>
      </c>
      <c r="D715" s="8">
        <v>2.84</v>
      </c>
      <c r="E715" s="4">
        <v>4</v>
      </c>
      <c r="F715" s="8">
        <v>3.77</v>
      </c>
      <c r="G715" s="4">
        <v>0</v>
      </c>
      <c r="H715" s="8">
        <v>0</v>
      </c>
      <c r="I715" s="4">
        <v>0</v>
      </c>
    </row>
    <row r="716" spans="1:9" x14ac:dyDescent="0.2">
      <c r="A716" s="2">
        <v>5</v>
      </c>
      <c r="B716" s="1" t="s">
        <v>156</v>
      </c>
      <c r="C716" s="4">
        <v>4</v>
      </c>
      <c r="D716" s="8">
        <v>2.84</v>
      </c>
      <c r="E716" s="4">
        <v>4</v>
      </c>
      <c r="F716" s="8">
        <v>3.77</v>
      </c>
      <c r="G716" s="4">
        <v>0</v>
      </c>
      <c r="H716" s="8">
        <v>0</v>
      </c>
      <c r="I716" s="4">
        <v>0</v>
      </c>
    </row>
    <row r="717" spans="1:9" x14ac:dyDescent="0.2">
      <c r="A717" s="2">
        <v>5</v>
      </c>
      <c r="B717" s="1" t="s">
        <v>130</v>
      </c>
      <c r="C717" s="4">
        <v>4</v>
      </c>
      <c r="D717" s="8">
        <v>2.84</v>
      </c>
      <c r="E717" s="4">
        <v>4</v>
      </c>
      <c r="F717" s="8">
        <v>3.77</v>
      </c>
      <c r="G717" s="4">
        <v>0</v>
      </c>
      <c r="H717" s="8">
        <v>0</v>
      </c>
      <c r="I717" s="4">
        <v>0</v>
      </c>
    </row>
    <row r="718" spans="1:9" x14ac:dyDescent="0.2">
      <c r="A718" s="2">
        <v>5</v>
      </c>
      <c r="B718" s="1" t="s">
        <v>134</v>
      </c>
      <c r="C718" s="4">
        <v>4</v>
      </c>
      <c r="D718" s="8">
        <v>2.84</v>
      </c>
      <c r="E718" s="4">
        <v>4</v>
      </c>
      <c r="F718" s="8">
        <v>3.77</v>
      </c>
      <c r="G718" s="4">
        <v>0</v>
      </c>
      <c r="H718" s="8">
        <v>0</v>
      </c>
      <c r="I718" s="4">
        <v>0</v>
      </c>
    </row>
    <row r="719" spans="1:9" x14ac:dyDescent="0.2">
      <c r="A719" s="2">
        <v>5</v>
      </c>
      <c r="B719" s="1" t="s">
        <v>140</v>
      </c>
      <c r="C719" s="4">
        <v>4</v>
      </c>
      <c r="D719" s="8">
        <v>2.84</v>
      </c>
      <c r="E719" s="4">
        <v>4</v>
      </c>
      <c r="F719" s="8">
        <v>3.77</v>
      </c>
      <c r="G719" s="4">
        <v>0</v>
      </c>
      <c r="H719" s="8">
        <v>0</v>
      </c>
      <c r="I719" s="4">
        <v>0</v>
      </c>
    </row>
    <row r="720" spans="1:9" x14ac:dyDescent="0.2">
      <c r="A720" s="2">
        <v>11</v>
      </c>
      <c r="B720" s="1" t="s">
        <v>155</v>
      </c>
      <c r="C720" s="4">
        <v>3</v>
      </c>
      <c r="D720" s="8">
        <v>2.13</v>
      </c>
      <c r="E720" s="4">
        <v>3</v>
      </c>
      <c r="F720" s="8">
        <v>2.83</v>
      </c>
      <c r="G720" s="4">
        <v>0</v>
      </c>
      <c r="H720" s="8">
        <v>0</v>
      </c>
      <c r="I720" s="4">
        <v>0</v>
      </c>
    </row>
    <row r="721" spans="1:9" x14ac:dyDescent="0.2">
      <c r="A721" s="2">
        <v>11</v>
      </c>
      <c r="B721" s="1" t="s">
        <v>149</v>
      </c>
      <c r="C721" s="4">
        <v>3</v>
      </c>
      <c r="D721" s="8">
        <v>2.13</v>
      </c>
      <c r="E721" s="4">
        <v>3</v>
      </c>
      <c r="F721" s="8">
        <v>2.83</v>
      </c>
      <c r="G721" s="4">
        <v>0</v>
      </c>
      <c r="H721" s="8">
        <v>0</v>
      </c>
      <c r="I721" s="4">
        <v>0</v>
      </c>
    </row>
    <row r="722" spans="1:9" x14ac:dyDescent="0.2">
      <c r="A722" s="2">
        <v>11</v>
      </c>
      <c r="B722" s="1" t="s">
        <v>160</v>
      </c>
      <c r="C722" s="4">
        <v>3</v>
      </c>
      <c r="D722" s="8">
        <v>2.13</v>
      </c>
      <c r="E722" s="4">
        <v>1</v>
      </c>
      <c r="F722" s="8">
        <v>0.94</v>
      </c>
      <c r="G722" s="4">
        <v>2</v>
      </c>
      <c r="H722" s="8">
        <v>7.69</v>
      </c>
      <c r="I722" s="4">
        <v>0</v>
      </c>
    </row>
    <row r="723" spans="1:9" x14ac:dyDescent="0.2">
      <c r="A723" s="2">
        <v>11</v>
      </c>
      <c r="B723" s="1" t="s">
        <v>125</v>
      </c>
      <c r="C723" s="4">
        <v>3</v>
      </c>
      <c r="D723" s="8">
        <v>2.13</v>
      </c>
      <c r="E723" s="4">
        <v>3</v>
      </c>
      <c r="F723" s="8">
        <v>2.83</v>
      </c>
      <c r="G723" s="4">
        <v>0</v>
      </c>
      <c r="H723" s="8">
        <v>0</v>
      </c>
      <c r="I723" s="4">
        <v>0</v>
      </c>
    </row>
    <row r="724" spans="1:9" x14ac:dyDescent="0.2">
      <c r="A724" s="2">
        <v>11</v>
      </c>
      <c r="B724" s="1" t="s">
        <v>219</v>
      </c>
      <c r="C724" s="4">
        <v>3</v>
      </c>
      <c r="D724" s="8">
        <v>2.13</v>
      </c>
      <c r="E724" s="4">
        <v>2</v>
      </c>
      <c r="F724" s="8">
        <v>1.89</v>
      </c>
      <c r="G724" s="4">
        <v>0</v>
      </c>
      <c r="H724" s="8">
        <v>0</v>
      </c>
      <c r="I724" s="4">
        <v>0</v>
      </c>
    </row>
    <row r="725" spans="1:9" x14ac:dyDescent="0.2">
      <c r="A725" s="2">
        <v>11</v>
      </c>
      <c r="B725" s="1" t="s">
        <v>203</v>
      </c>
      <c r="C725" s="4">
        <v>3</v>
      </c>
      <c r="D725" s="8">
        <v>2.13</v>
      </c>
      <c r="E725" s="4">
        <v>0</v>
      </c>
      <c r="F725" s="8">
        <v>0</v>
      </c>
      <c r="G725" s="4">
        <v>0</v>
      </c>
      <c r="H725" s="8">
        <v>0</v>
      </c>
      <c r="I725" s="4">
        <v>0</v>
      </c>
    </row>
    <row r="726" spans="1:9" x14ac:dyDescent="0.2">
      <c r="A726" s="2">
        <v>11</v>
      </c>
      <c r="B726" s="1" t="s">
        <v>139</v>
      </c>
      <c r="C726" s="4">
        <v>3</v>
      </c>
      <c r="D726" s="8">
        <v>2.13</v>
      </c>
      <c r="E726" s="4">
        <v>3</v>
      </c>
      <c r="F726" s="8">
        <v>2.83</v>
      </c>
      <c r="G726" s="4">
        <v>0</v>
      </c>
      <c r="H726" s="8">
        <v>0</v>
      </c>
      <c r="I726" s="4">
        <v>0</v>
      </c>
    </row>
    <row r="727" spans="1:9" x14ac:dyDescent="0.2">
      <c r="A727" s="2">
        <v>11</v>
      </c>
      <c r="B727" s="1" t="s">
        <v>193</v>
      </c>
      <c r="C727" s="4">
        <v>3</v>
      </c>
      <c r="D727" s="8">
        <v>2.13</v>
      </c>
      <c r="E727" s="4">
        <v>2</v>
      </c>
      <c r="F727" s="8">
        <v>1.89</v>
      </c>
      <c r="G727" s="4">
        <v>0</v>
      </c>
      <c r="H727" s="8">
        <v>0</v>
      </c>
      <c r="I727" s="4">
        <v>0</v>
      </c>
    </row>
    <row r="728" spans="1:9" x14ac:dyDescent="0.2">
      <c r="A728" s="2">
        <v>19</v>
      </c>
      <c r="B728" s="1" t="s">
        <v>121</v>
      </c>
      <c r="C728" s="4">
        <v>2</v>
      </c>
      <c r="D728" s="8">
        <v>1.42</v>
      </c>
      <c r="E728" s="4">
        <v>0</v>
      </c>
      <c r="F728" s="8">
        <v>0</v>
      </c>
      <c r="G728" s="4">
        <v>2</v>
      </c>
      <c r="H728" s="8">
        <v>7.69</v>
      </c>
      <c r="I728" s="4">
        <v>0</v>
      </c>
    </row>
    <row r="729" spans="1:9" x14ac:dyDescent="0.2">
      <c r="A729" s="2">
        <v>19</v>
      </c>
      <c r="B729" s="1" t="s">
        <v>122</v>
      </c>
      <c r="C729" s="4">
        <v>2</v>
      </c>
      <c r="D729" s="8">
        <v>1.42</v>
      </c>
      <c r="E729" s="4">
        <v>2</v>
      </c>
      <c r="F729" s="8">
        <v>1.89</v>
      </c>
      <c r="G729" s="4">
        <v>0</v>
      </c>
      <c r="H729" s="8">
        <v>0</v>
      </c>
      <c r="I729" s="4">
        <v>0</v>
      </c>
    </row>
    <row r="730" spans="1:9" x14ac:dyDescent="0.2">
      <c r="A730" s="2">
        <v>19</v>
      </c>
      <c r="B730" s="1" t="s">
        <v>123</v>
      </c>
      <c r="C730" s="4">
        <v>2</v>
      </c>
      <c r="D730" s="8">
        <v>1.42</v>
      </c>
      <c r="E730" s="4">
        <v>2</v>
      </c>
      <c r="F730" s="8">
        <v>1.89</v>
      </c>
      <c r="G730" s="4">
        <v>0</v>
      </c>
      <c r="H730" s="8">
        <v>0</v>
      </c>
      <c r="I730" s="4">
        <v>0</v>
      </c>
    </row>
    <row r="731" spans="1:9" x14ac:dyDescent="0.2">
      <c r="A731" s="2">
        <v>19</v>
      </c>
      <c r="B731" s="1" t="s">
        <v>170</v>
      </c>
      <c r="C731" s="4">
        <v>2</v>
      </c>
      <c r="D731" s="8">
        <v>1.42</v>
      </c>
      <c r="E731" s="4">
        <v>1</v>
      </c>
      <c r="F731" s="8">
        <v>0.94</v>
      </c>
      <c r="G731" s="4">
        <v>1</v>
      </c>
      <c r="H731" s="8">
        <v>3.85</v>
      </c>
      <c r="I731" s="4">
        <v>0</v>
      </c>
    </row>
    <row r="732" spans="1:9" x14ac:dyDescent="0.2">
      <c r="A732" s="2">
        <v>19</v>
      </c>
      <c r="B732" s="1" t="s">
        <v>177</v>
      </c>
      <c r="C732" s="4">
        <v>2</v>
      </c>
      <c r="D732" s="8">
        <v>1.42</v>
      </c>
      <c r="E732" s="4">
        <v>1</v>
      </c>
      <c r="F732" s="8">
        <v>0.94</v>
      </c>
      <c r="G732" s="4">
        <v>1</v>
      </c>
      <c r="H732" s="8">
        <v>3.85</v>
      </c>
      <c r="I732" s="4">
        <v>0</v>
      </c>
    </row>
    <row r="733" spans="1:9" x14ac:dyDescent="0.2">
      <c r="A733" s="2">
        <v>19</v>
      </c>
      <c r="B733" s="1" t="s">
        <v>154</v>
      </c>
      <c r="C733" s="4">
        <v>2</v>
      </c>
      <c r="D733" s="8">
        <v>1.42</v>
      </c>
      <c r="E733" s="4">
        <v>2</v>
      </c>
      <c r="F733" s="8">
        <v>1.89</v>
      </c>
      <c r="G733" s="4">
        <v>0</v>
      </c>
      <c r="H733" s="8">
        <v>0</v>
      </c>
      <c r="I733" s="4">
        <v>0</v>
      </c>
    </row>
    <row r="734" spans="1:9" x14ac:dyDescent="0.2">
      <c r="A734" s="2">
        <v>19</v>
      </c>
      <c r="B734" s="1" t="s">
        <v>184</v>
      </c>
      <c r="C734" s="4">
        <v>2</v>
      </c>
      <c r="D734" s="8">
        <v>1.42</v>
      </c>
      <c r="E734" s="4">
        <v>2</v>
      </c>
      <c r="F734" s="8">
        <v>1.89</v>
      </c>
      <c r="G734" s="4">
        <v>0</v>
      </c>
      <c r="H734" s="8">
        <v>0</v>
      </c>
      <c r="I734" s="4">
        <v>0</v>
      </c>
    </row>
    <row r="735" spans="1:9" x14ac:dyDescent="0.2">
      <c r="A735" s="2">
        <v>19</v>
      </c>
      <c r="B735" s="1" t="s">
        <v>218</v>
      </c>
      <c r="C735" s="4">
        <v>2</v>
      </c>
      <c r="D735" s="8">
        <v>1.42</v>
      </c>
      <c r="E735" s="4">
        <v>0</v>
      </c>
      <c r="F735" s="8">
        <v>0</v>
      </c>
      <c r="G735" s="4">
        <v>2</v>
      </c>
      <c r="H735" s="8">
        <v>7.69</v>
      </c>
      <c r="I735" s="4">
        <v>0</v>
      </c>
    </row>
    <row r="736" spans="1:9" x14ac:dyDescent="0.2">
      <c r="A736" s="2">
        <v>19</v>
      </c>
      <c r="B736" s="1" t="s">
        <v>131</v>
      </c>
      <c r="C736" s="4">
        <v>2</v>
      </c>
      <c r="D736" s="8">
        <v>1.42</v>
      </c>
      <c r="E736" s="4">
        <v>2</v>
      </c>
      <c r="F736" s="8">
        <v>1.89</v>
      </c>
      <c r="G736" s="4">
        <v>0</v>
      </c>
      <c r="H736" s="8">
        <v>0</v>
      </c>
      <c r="I736" s="4">
        <v>0</v>
      </c>
    </row>
    <row r="737" spans="1:9" x14ac:dyDescent="0.2">
      <c r="A737" s="2">
        <v>19</v>
      </c>
      <c r="B737" s="1" t="s">
        <v>132</v>
      </c>
      <c r="C737" s="4">
        <v>2</v>
      </c>
      <c r="D737" s="8">
        <v>1.42</v>
      </c>
      <c r="E737" s="4">
        <v>2</v>
      </c>
      <c r="F737" s="8">
        <v>1.89</v>
      </c>
      <c r="G737" s="4">
        <v>0</v>
      </c>
      <c r="H737" s="8">
        <v>0</v>
      </c>
      <c r="I737" s="4">
        <v>0</v>
      </c>
    </row>
    <row r="738" spans="1:9" x14ac:dyDescent="0.2">
      <c r="A738" s="2">
        <v>19</v>
      </c>
      <c r="B738" s="1" t="s">
        <v>133</v>
      </c>
      <c r="C738" s="4">
        <v>2</v>
      </c>
      <c r="D738" s="8">
        <v>1.42</v>
      </c>
      <c r="E738" s="4">
        <v>2</v>
      </c>
      <c r="F738" s="8">
        <v>1.89</v>
      </c>
      <c r="G738" s="4">
        <v>0</v>
      </c>
      <c r="H738" s="8">
        <v>0</v>
      </c>
      <c r="I738" s="4">
        <v>0</v>
      </c>
    </row>
    <row r="739" spans="1:9" x14ac:dyDescent="0.2">
      <c r="A739" s="2">
        <v>19</v>
      </c>
      <c r="B739" s="1" t="s">
        <v>220</v>
      </c>
      <c r="C739" s="4">
        <v>2</v>
      </c>
      <c r="D739" s="8">
        <v>1.42</v>
      </c>
      <c r="E739" s="4">
        <v>2</v>
      </c>
      <c r="F739" s="8">
        <v>1.89</v>
      </c>
      <c r="G739" s="4">
        <v>0</v>
      </c>
      <c r="H739" s="8">
        <v>0</v>
      </c>
      <c r="I739" s="4">
        <v>0</v>
      </c>
    </row>
    <row r="740" spans="1:9" x14ac:dyDescent="0.2">
      <c r="A740" s="1"/>
      <c r="C740" s="4"/>
      <c r="D740" s="8"/>
      <c r="E740" s="4"/>
      <c r="F740" s="8"/>
      <c r="G740" s="4"/>
      <c r="H740" s="8"/>
      <c r="I740" s="4"/>
    </row>
    <row r="741" spans="1:9" x14ac:dyDescent="0.2">
      <c r="A741" s="1" t="s">
        <v>28</v>
      </c>
      <c r="C741" s="4"/>
      <c r="D741" s="8"/>
      <c r="E741" s="4"/>
      <c r="F741" s="8"/>
      <c r="G741" s="4"/>
      <c r="H741" s="8"/>
      <c r="I741" s="4"/>
    </row>
    <row r="742" spans="1:9" x14ac:dyDescent="0.2">
      <c r="A742" s="2">
        <v>1</v>
      </c>
      <c r="B742" s="1" t="s">
        <v>137</v>
      </c>
      <c r="C742" s="4">
        <v>24</v>
      </c>
      <c r="D742" s="8">
        <v>5.94</v>
      </c>
      <c r="E742" s="4">
        <v>23</v>
      </c>
      <c r="F742" s="8">
        <v>9.16</v>
      </c>
      <c r="G742" s="4">
        <v>1</v>
      </c>
      <c r="H742" s="8">
        <v>0.73</v>
      </c>
      <c r="I742" s="4">
        <v>0</v>
      </c>
    </row>
    <row r="743" spans="1:9" x14ac:dyDescent="0.2">
      <c r="A743" s="2">
        <v>2</v>
      </c>
      <c r="B743" s="1" t="s">
        <v>134</v>
      </c>
      <c r="C743" s="4">
        <v>23</v>
      </c>
      <c r="D743" s="8">
        <v>5.69</v>
      </c>
      <c r="E743" s="4">
        <v>23</v>
      </c>
      <c r="F743" s="8">
        <v>9.16</v>
      </c>
      <c r="G743" s="4">
        <v>0</v>
      </c>
      <c r="H743" s="8">
        <v>0</v>
      </c>
      <c r="I743" s="4">
        <v>0</v>
      </c>
    </row>
    <row r="744" spans="1:9" x14ac:dyDescent="0.2">
      <c r="A744" s="2">
        <v>3</v>
      </c>
      <c r="B744" s="1" t="s">
        <v>136</v>
      </c>
      <c r="C744" s="4">
        <v>21</v>
      </c>
      <c r="D744" s="8">
        <v>5.2</v>
      </c>
      <c r="E744" s="4">
        <v>21</v>
      </c>
      <c r="F744" s="8">
        <v>8.3699999999999992</v>
      </c>
      <c r="G744" s="4">
        <v>0</v>
      </c>
      <c r="H744" s="8">
        <v>0</v>
      </c>
      <c r="I744" s="4">
        <v>0</v>
      </c>
    </row>
    <row r="745" spans="1:9" x14ac:dyDescent="0.2">
      <c r="A745" s="2">
        <v>4</v>
      </c>
      <c r="B745" s="1" t="s">
        <v>121</v>
      </c>
      <c r="C745" s="4">
        <v>15</v>
      </c>
      <c r="D745" s="8">
        <v>3.71</v>
      </c>
      <c r="E745" s="4">
        <v>2</v>
      </c>
      <c r="F745" s="8">
        <v>0.8</v>
      </c>
      <c r="G745" s="4">
        <v>13</v>
      </c>
      <c r="H745" s="8">
        <v>9.49</v>
      </c>
      <c r="I745" s="4">
        <v>0</v>
      </c>
    </row>
    <row r="746" spans="1:9" x14ac:dyDescent="0.2">
      <c r="A746" s="2">
        <v>4</v>
      </c>
      <c r="B746" s="1" t="s">
        <v>130</v>
      </c>
      <c r="C746" s="4">
        <v>15</v>
      </c>
      <c r="D746" s="8">
        <v>3.71</v>
      </c>
      <c r="E746" s="4">
        <v>11</v>
      </c>
      <c r="F746" s="8">
        <v>4.38</v>
      </c>
      <c r="G746" s="4">
        <v>4</v>
      </c>
      <c r="H746" s="8">
        <v>2.92</v>
      </c>
      <c r="I746" s="4">
        <v>0</v>
      </c>
    </row>
    <row r="747" spans="1:9" x14ac:dyDescent="0.2">
      <c r="A747" s="2">
        <v>6</v>
      </c>
      <c r="B747" s="1" t="s">
        <v>122</v>
      </c>
      <c r="C747" s="4">
        <v>13</v>
      </c>
      <c r="D747" s="8">
        <v>3.22</v>
      </c>
      <c r="E747" s="4">
        <v>6</v>
      </c>
      <c r="F747" s="8">
        <v>2.39</v>
      </c>
      <c r="G747" s="4">
        <v>7</v>
      </c>
      <c r="H747" s="8">
        <v>5.1100000000000003</v>
      </c>
      <c r="I747" s="4">
        <v>0</v>
      </c>
    </row>
    <row r="748" spans="1:9" x14ac:dyDescent="0.2">
      <c r="A748" s="2">
        <v>7</v>
      </c>
      <c r="B748" s="1" t="s">
        <v>133</v>
      </c>
      <c r="C748" s="4">
        <v>12</v>
      </c>
      <c r="D748" s="8">
        <v>2.97</v>
      </c>
      <c r="E748" s="4">
        <v>10</v>
      </c>
      <c r="F748" s="8">
        <v>3.98</v>
      </c>
      <c r="G748" s="4">
        <v>2</v>
      </c>
      <c r="H748" s="8">
        <v>1.46</v>
      </c>
      <c r="I748" s="4">
        <v>0</v>
      </c>
    </row>
    <row r="749" spans="1:9" x14ac:dyDescent="0.2">
      <c r="A749" s="2">
        <v>7</v>
      </c>
      <c r="B749" s="1" t="s">
        <v>203</v>
      </c>
      <c r="C749" s="4">
        <v>12</v>
      </c>
      <c r="D749" s="8">
        <v>2.97</v>
      </c>
      <c r="E749" s="4">
        <v>0</v>
      </c>
      <c r="F749" s="8">
        <v>0</v>
      </c>
      <c r="G749" s="4">
        <v>0</v>
      </c>
      <c r="H749" s="8">
        <v>0</v>
      </c>
      <c r="I749" s="4">
        <v>0</v>
      </c>
    </row>
    <row r="750" spans="1:9" x14ac:dyDescent="0.2">
      <c r="A750" s="2">
        <v>9</v>
      </c>
      <c r="B750" s="1" t="s">
        <v>126</v>
      </c>
      <c r="C750" s="4">
        <v>11</v>
      </c>
      <c r="D750" s="8">
        <v>2.72</v>
      </c>
      <c r="E750" s="4">
        <v>7</v>
      </c>
      <c r="F750" s="8">
        <v>2.79</v>
      </c>
      <c r="G750" s="4">
        <v>4</v>
      </c>
      <c r="H750" s="8">
        <v>2.92</v>
      </c>
      <c r="I750" s="4">
        <v>0</v>
      </c>
    </row>
    <row r="751" spans="1:9" x14ac:dyDescent="0.2">
      <c r="A751" s="2">
        <v>9</v>
      </c>
      <c r="B751" s="1" t="s">
        <v>128</v>
      </c>
      <c r="C751" s="4">
        <v>11</v>
      </c>
      <c r="D751" s="8">
        <v>2.72</v>
      </c>
      <c r="E751" s="4">
        <v>4</v>
      </c>
      <c r="F751" s="8">
        <v>1.59</v>
      </c>
      <c r="G751" s="4">
        <v>7</v>
      </c>
      <c r="H751" s="8">
        <v>5.1100000000000003</v>
      </c>
      <c r="I751" s="4">
        <v>0</v>
      </c>
    </row>
    <row r="752" spans="1:9" x14ac:dyDescent="0.2">
      <c r="A752" s="2">
        <v>11</v>
      </c>
      <c r="B752" s="1" t="s">
        <v>138</v>
      </c>
      <c r="C752" s="4">
        <v>10</v>
      </c>
      <c r="D752" s="8">
        <v>2.48</v>
      </c>
      <c r="E752" s="4">
        <v>9</v>
      </c>
      <c r="F752" s="8">
        <v>3.59</v>
      </c>
      <c r="G752" s="4">
        <v>1</v>
      </c>
      <c r="H752" s="8">
        <v>0.73</v>
      </c>
      <c r="I752" s="4">
        <v>0</v>
      </c>
    </row>
    <row r="753" spans="1:9" x14ac:dyDescent="0.2">
      <c r="A753" s="2">
        <v>12</v>
      </c>
      <c r="B753" s="1" t="s">
        <v>155</v>
      </c>
      <c r="C753" s="4">
        <v>9</v>
      </c>
      <c r="D753" s="8">
        <v>2.23</v>
      </c>
      <c r="E753" s="4">
        <v>1</v>
      </c>
      <c r="F753" s="8">
        <v>0.4</v>
      </c>
      <c r="G753" s="4">
        <v>8</v>
      </c>
      <c r="H753" s="8">
        <v>5.84</v>
      </c>
      <c r="I753" s="4">
        <v>0</v>
      </c>
    </row>
    <row r="754" spans="1:9" x14ac:dyDescent="0.2">
      <c r="A754" s="2">
        <v>12</v>
      </c>
      <c r="B754" s="1" t="s">
        <v>140</v>
      </c>
      <c r="C754" s="4">
        <v>9</v>
      </c>
      <c r="D754" s="8">
        <v>2.23</v>
      </c>
      <c r="E754" s="4">
        <v>7</v>
      </c>
      <c r="F754" s="8">
        <v>2.79</v>
      </c>
      <c r="G754" s="4">
        <v>2</v>
      </c>
      <c r="H754" s="8">
        <v>1.46</v>
      </c>
      <c r="I754" s="4">
        <v>0</v>
      </c>
    </row>
    <row r="755" spans="1:9" x14ac:dyDescent="0.2">
      <c r="A755" s="2">
        <v>14</v>
      </c>
      <c r="B755" s="1" t="s">
        <v>162</v>
      </c>
      <c r="C755" s="4">
        <v>8</v>
      </c>
      <c r="D755" s="8">
        <v>1.98</v>
      </c>
      <c r="E755" s="4">
        <v>3</v>
      </c>
      <c r="F755" s="8">
        <v>1.2</v>
      </c>
      <c r="G755" s="4">
        <v>5</v>
      </c>
      <c r="H755" s="8">
        <v>3.65</v>
      </c>
      <c r="I755" s="4">
        <v>0</v>
      </c>
    </row>
    <row r="756" spans="1:9" x14ac:dyDescent="0.2">
      <c r="A756" s="2">
        <v>14</v>
      </c>
      <c r="B756" s="1" t="s">
        <v>125</v>
      </c>
      <c r="C756" s="4">
        <v>8</v>
      </c>
      <c r="D756" s="8">
        <v>1.98</v>
      </c>
      <c r="E756" s="4">
        <v>4</v>
      </c>
      <c r="F756" s="8">
        <v>1.59</v>
      </c>
      <c r="G756" s="4">
        <v>4</v>
      </c>
      <c r="H756" s="8">
        <v>2.92</v>
      </c>
      <c r="I756" s="4">
        <v>0</v>
      </c>
    </row>
    <row r="757" spans="1:9" x14ac:dyDescent="0.2">
      <c r="A757" s="2">
        <v>14</v>
      </c>
      <c r="B757" s="1" t="s">
        <v>129</v>
      </c>
      <c r="C757" s="4">
        <v>8</v>
      </c>
      <c r="D757" s="8">
        <v>1.98</v>
      </c>
      <c r="E757" s="4">
        <v>6</v>
      </c>
      <c r="F757" s="8">
        <v>2.39</v>
      </c>
      <c r="G757" s="4">
        <v>2</v>
      </c>
      <c r="H757" s="8">
        <v>1.46</v>
      </c>
      <c r="I757" s="4">
        <v>0</v>
      </c>
    </row>
    <row r="758" spans="1:9" x14ac:dyDescent="0.2">
      <c r="A758" s="2">
        <v>14</v>
      </c>
      <c r="B758" s="1" t="s">
        <v>139</v>
      </c>
      <c r="C758" s="4">
        <v>8</v>
      </c>
      <c r="D758" s="8">
        <v>1.98</v>
      </c>
      <c r="E758" s="4">
        <v>7</v>
      </c>
      <c r="F758" s="8">
        <v>2.79</v>
      </c>
      <c r="G758" s="4">
        <v>1</v>
      </c>
      <c r="H758" s="8">
        <v>0.73</v>
      </c>
      <c r="I758" s="4">
        <v>0</v>
      </c>
    </row>
    <row r="759" spans="1:9" x14ac:dyDescent="0.2">
      <c r="A759" s="2">
        <v>18</v>
      </c>
      <c r="B759" s="1" t="s">
        <v>142</v>
      </c>
      <c r="C759" s="4">
        <v>7</v>
      </c>
      <c r="D759" s="8">
        <v>1.73</v>
      </c>
      <c r="E759" s="4">
        <v>4</v>
      </c>
      <c r="F759" s="8">
        <v>1.59</v>
      </c>
      <c r="G759" s="4">
        <v>3</v>
      </c>
      <c r="H759" s="8">
        <v>2.19</v>
      </c>
      <c r="I759" s="4">
        <v>0</v>
      </c>
    </row>
    <row r="760" spans="1:9" x14ac:dyDescent="0.2">
      <c r="A760" s="2">
        <v>18</v>
      </c>
      <c r="B760" s="1" t="s">
        <v>135</v>
      </c>
      <c r="C760" s="4">
        <v>7</v>
      </c>
      <c r="D760" s="8">
        <v>1.73</v>
      </c>
      <c r="E760" s="4">
        <v>7</v>
      </c>
      <c r="F760" s="8">
        <v>2.79</v>
      </c>
      <c r="G760" s="4">
        <v>0</v>
      </c>
      <c r="H760" s="8">
        <v>0</v>
      </c>
      <c r="I760" s="4">
        <v>0</v>
      </c>
    </row>
    <row r="761" spans="1:9" x14ac:dyDescent="0.2">
      <c r="A761" s="2">
        <v>18</v>
      </c>
      <c r="B761" s="1" t="s">
        <v>165</v>
      </c>
      <c r="C761" s="4">
        <v>7</v>
      </c>
      <c r="D761" s="8">
        <v>1.73</v>
      </c>
      <c r="E761" s="4">
        <v>6</v>
      </c>
      <c r="F761" s="8">
        <v>2.39</v>
      </c>
      <c r="G761" s="4">
        <v>0</v>
      </c>
      <c r="H761" s="8">
        <v>0</v>
      </c>
      <c r="I761" s="4">
        <v>1</v>
      </c>
    </row>
    <row r="762" spans="1:9" x14ac:dyDescent="0.2">
      <c r="A762" s="1"/>
      <c r="C762" s="4"/>
      <c r="D762" s="8"/>
      <c r="E762" s="4"/>
      <c r="F762" s="8"/>
      <c r="G762" s="4"/>
      <c r="H762" s="8"/>
      <c r="I762" s="4"/>
    </row>
    <row r="763" spans="1:9" x14ac:dyDescent="0.2">
      <c r="A763" s="1" t="s">
        <v>29</v>
      </c>
      <c r="C763" s="4"/>
      <c r="D763" s="8"/>
      <c r="E763" s="4"/>
      <c r="F763" s="8"/>
      <c r="G763" s="4"/>
      <c r="H763" s="8"/>
      <c r="I763" s="4"/>
    </row>
    <row r="764" spans="1:9" x14ac:dyDescent="0.2">
      <c r="A764" s="2">
        <v>1</v>
      </c>
      <c r="B764" s="1" t="s">
        <v>121</v>
      </c>
      <c r="C764" s="4">
        <v>13</v>
      </c>
      <c r="D764" s="8">
        <v>5.18</v>
      </c>
      <c r="E764" s="4">
        <v>1</v>
      </c>
      <c r="F764" s="8">
        <v>1.04</v>
      </c>
      <c r="G764" s="4">
        <v>12</v>
      </c>
      <c r="H764" s="8">
        <v>8</v>
      </c>
      <c r="I764" s="4">
        <v>0</v>
      </c>
    </row>
    <row r="765" spans="1:9" x14ac:dyDescent="0.2">
      <c r="A765" s="2">
        <v>1</v>
      </c>
      <c r="B765" s="1" t="s">
        <v>137</v>
      </c>
      <c r="C765" s="4">
        <v>13</v>
      </c>
      <c r="D765" s="8">
        <v>5.18</v>
      </c>
      <c r="E765" s="4">
        <v>13</v>
      </c>
      <c r="F765" s="8">
        <v>13.54</v>
      </c>
      <c r="G765" s="4">
        <v>0</v>
      </c>
      <c r="H765" s="8">
        <v>0</v>
      </c>
      <c r="I765" s="4">
        <v>0</v>
      </c>
    </row>
    <row r="766" spans="1:9" x14ac:dyDescent="0.2">
      <c r="A766" s="2">
        <v>3</v>
      </c>
      <c r="B766" s="1" t="s">
        <v>123</v>
      </c>
      <c r="C766" s="4">
        <v>10</v>
      </c>
      <c r="D766" s="8">
        <v>3.98</v>
      </c>
      <c r="E766" s="4">
        <v>2</v>
      </c>
      <c r="F766" s="8">
        <v>2.08</v>
      </c>
      <c r="G766" s="4">
        <v>8</v>
      </c>
      <c r="H766" s="8">
        <v>5.33</v>
      </c>
      <c r="I766" s="4">
        <v>0</v>
      </c>
    </row>
    <row r="767" spans="1:9" x14ac:dyDescent="0.2">
      <c r="A767" s="2">
        <v>4</v>
      </c>
      <c r="B767" s="1" t="s">
        <v>226</v>
      </c>
      <c r="C767" s="4">
        <v>9</v>
      </c>
      <c r="D767" s="8">
        <v>3.59</v>
      </c>
      <c r="E767" s="4">
        <v>0</v>
      </c>
      <c r="F767" s="8">
        <v>0</v>
      </c>
      <c r="G767" s="4">
        <v>9</v>
      </c>
      <c r="H767" s="8">
        <v>6</v>
      </c>
      <c r="I767" s="4">
        <v>0</v>
      </c>
    </row>
    <row r="768" spans="1:9" x14ac:dyDescent="0.2">
      <c r="A768" s="2">
        <v>4</v>
      </c>
      <c r="B768" s="1" t="s">
        <v>136</v>
      </c>
      <c r="C768" s="4">
        <v>9</v>
      </c>
      <c r="D768" s="8">
        <v>3.59</v>
      </c>
      <c r="E768" s="4">
        <v>9</v>
      </c>
      <c r="F768" s="8">
        <v>9.3800000000000008</v>
      </c>
      <c r="G768" s="4">
        <v>0</v>
      </c>
      <c r="H768" s="8">
        <v>0</v>
      </c>
      <c r="I768" s="4">
        <v>0</v>
      </c>
    </row>
    <row r="769" spans="1:9" x14ac:dyDescent="0.2">
      <c r="A769" s="2">
        <v>6</v>
      </c>
      <c r="B769" s="1" t="s">
        <v>155</v>
      </c>
      <c r="C769" s="4">
        <v>8</v>
      </c>
      <c r="D769" s="8">
        <v>3.19</v>
      </c>
      <c r="E769" s="4">
        <v>0</v>
      </c>
      <c r="F769" s="8">
        <v>0</v>
      </c>
      <c r="G769" s="4">
        <v>8</v>
      </c>
      <c r="H769" s="8">
        <v>5.33</v>
      </c>
      <c r="I769" s="4">
        <v>0</v>
      </c>
    </row>
    <row r="770" spans="1:9" x14ac:dyDescent="0.2">
      <c r="A770" s="2">
        <v>6</v>
      </c>
      <c r="B770" s="1" t="s">
        <v>131</v>
      </c>
      <c r="C770" s="4">
        <v>8</v>
      </c>
      <c r="D770" s="8">
        <v>3.19</v>
      </c>
      <c r="E770" s="4">
        <v>5</v>
      </c>
      <c r="F770" s="8">
        <v>5.21</v>
      </c>
      <c r="G770" s="4">
        <v>3</v>
      </c>
      <c r="H770" s="8">
        <v>2</v>
      </c>
      <c r="I770" s="4">
        <v>0</v>
      </c>
    </row>
    <row r="771" spans="1:9" x14ac:dyDescent="0.2">
      <c r="A771" s="2">
        <v>8</v>
      </c>
      <c r="B771" s="1" t="s">
        <v>156</v>
      </c>
      <c r="C771" s="4">
        <v>6</v>
      </c>
      <c r="D771" s="8">
        <v>2.39</v>
      </c>
      <c r="E771" s="4">
        <v>5</v>
      </c>
      <c r="F771" s="8">
        <v>5.21</v>
      </c>
      <c r="G771" s="4">
        <v>1</v>
      </c>
      <c r="H771" s="8">
        <v>0.67</v>
      </c>
      <c r="I771" s="4">
        <v>0</v>
      </c>
    </row>
    <row r="772" spans="1:9" x14ac:dyDescent="0.2">
      <c r="A772" s="2">
        <v>8</v>
      </c>
      <c r="B772" s="1" t="s">
        <v>128</v>
      </c>
      <c r="C772" s="4">
        <v>6</v>
      </c>
      <c r="D772" s="8">
        <v>2.39</v>
      </c>
      <c r="E772" s="4">
        <v>1</v>
      </c>
      <c r="F772" s="8">
        <v>1.04</v>
      </c>
      <c r="G772" s="4">
        <v>5</v>
      </c>
      <c r="H772" s="8">
        <v>3.33</v>
      </c>
      <c r="I772" s="4">
        <v>0</v>
      </c>
    </row>
    <row r="773" spans="1:9" x14ac:dyDescent="0.2">
      <c r="A773" s="2">
        <v>10</v>
      </c>
      <c r="B773" s="1" t="s">
        <v>141</v>
      </c>
      <c r="C773" s="4">
        <v>5</v>
      </c>
      <c r="D773" s="8">
        <v>1.99</v>
      </c>
      <c r="E773" s="4">
        <v>1</v>
      </c>
      <c r="F773" s="8">
        <v>1.04</v>
      </c>
      <c r="G773" s="4">
        <v>4</v>
      </c>
      <c r="H773" s="8">
        <v>2.67</v>
      </c>
      <c r="I773" s="4">
        <v>0</v>
      </c>
    </row>
    <row r="774" spans="1:9" x14ac:dyDescent="0.2">
      <c r="A774" s="2">
        <v>10</v>
      </c>
      <c r="B774" s="1" t="s">
        <v>125</v>
      </c>
      <c r="C774" s="4">
        <v>5</v>
      </c>
      <c r="D774" s="8">
        <v>1.99</v>
      </c>
      <c r="E774" s="4">
        <v>4</v>
      </c>
      <c r="F774" s="8">
        <v>4.17</v>
      </c>
      <c r="G774" s="4">
        <v>1</v>
      </c>
      <c r="H774" s="8">
        <v>0.67</v>
      </c>
      <c r="I774" s="4">
        <v>0</v>
      </c>
    </row>
    <row r="775" spans="1:9" x14ac:dyDescent="0.2">
      <c r="A775" s="2">
        <v>10</v>
      </c>
      <c r="B775" s="1" t="s">
        <v>133</v>
      </c>
      <c r="C775" s="4">
        <v>5</v>
      </c>
      <c r="D775" s="8">
        <v>1.99</v>
      </c>
      <c r="E775" s="4">
        <v>4</v>
      </c>
      <c r="F775" s="8">
        <v>4.17</v>
      </c>
      <c r="G775" s="4">
        <v>1</v>
      </c>
      <c r="H775" s="8">
        <v>0.67</v>
      </c>
      <c r="I775" s="4">
        <v>0</v>
      </c>
    </row>
    <row r="776" spans="1:9" x14ac:dyDescent="0.2">
      <c r="A776" s="2">
        <v>13</v>
      </c>
      <c r="B776" s="1" t="s">
        <v>122</v>
      </c>
      <c r="C776" s="4">
        <v>4</v>
      </c>
      <c r="D776" s="8">
        <v>1.59</v>
      </c>
      <c r="E776" s="4">
        <v>0</v>
      </c>
      <c r="F776" s="8">
        <v>0</v>
      </c>
      <c r="G776" s="4">
        <v>4</v>
      </c>
      <c r="H776" s="8">
        <v>2.67</v>
      </c>
      <c r="I776" s="4">
        <v>0</v>
      </c>
    </row>
    <row r="777" spans="1:9" x14ac:dyDescent="0.2">
      <c r="A777" s="2">
        <v>13</v>
      </c>
      <c r="B777" s="1" t="s">
        <v>134</v>
      </c>
      <c r="C777" s="4">
        <v>4</v>
      </c>
      <c r="D777" s="8">
        <v>1.59</v>
      </c>
      <c r="E777" s="4">
        <v>4</v>
      </c>
      <c r="F777" s="8">
        <v>4.17</v>
      </c>
      <c r="G777" s="4">
        <v>0</v>
      </c>
      <c r="H777" s="8">
        <v>0</v>
      </c>
      <c r="I777" s="4">
        <v>0</v>
      </c>
    </row>
    <row r="778" spans="1:9" x14ac:dyDescent="0.2">
      <c r="A778" s="2">
        <v>13</v>
      </c>
      <c r="B778" s="1" t="s">
        <v>188</v>
      </c>
      <c r="C778" s="4">
        <v>4</v>
      </c>
      <c r="D778" s="8">
        <v>1.59</v>
      </c>
      <c r="E778" s="4">
        <v>0</v>
      </c>
      <c r="F778" s="8">
        <v>0</v>
      </c>
      <c r="G778" s="4">
        <v>3</v>
      </c>
      <c r="H778" s="8">
        <v>2</v>
      </c>
      <c r="I778" s="4">
        <v>0</v>
      </c>
    </row>
    <row r="779" spans="1:9" x14ac:dyDescent="0.2">
      <c r="A779" s="2">
        <v>16</v>
      </c>
      <c r="B779" s="1" t="s">
        <v>194</v>
      </c>
      <c r="C779" s="4">
        <v>3</v>
      </c>
      <c r="D779" s="8">
        <v>1.2</v>
      </c>
      <c r="E779" s="4">
        <v>0</v>
      </c>
      <c r="F779" s="8">
        <v>0</v>
      </c>
      <c r="G779" s="4">
        <v>3</v>
      </c>
      <c r="H779" s="8">
        <v>2</v>
      </c>
      <c r="I779" s="4">
        <v>0</v>
      </c>
    </row>
    <row r="780" spans="1:9" x14ac:dyDescent="0.2">
      <c r="A780" s="2">
        <v>16</v>
      </c>
      <c r="B780" s="1" t="s">
        <v>168</v>
      </c>
      <c r="C780" s="4">
        <v>3</v>
      </c>
      <c r="D780" s="8">
        <v>1.2</v>
      </c>
      <c r="E780" s="4">
        <v>0</v>
      </c>
      <c r="F780" s="8">
        <v>0</v>
      </c>
      <c r="G780" s="4">
        <v>3</v>
      </c>
      <c r="H780" s="8">
        <v>2</v>
      </c>
      <c r="I780" s="4">
        <v>0</v>
      </c>
    </row>
    <row r="781" spans="1:9" x14ac:dyDescent="0.2">
      <c r="A781" s="2">
        <v>16</v>
      </c>
      <c r="B781" s="1" t="s">
        <v>221</v>
      </c>
      <c r="C781" s="4">
        <v>3</v>
      </c>
      <c r="D781" s="8">
        <v>1.2</v>
      </c>
      <c r="E781" s="4">
        <v>0</v>
      </c>
      <c r="F781" s="8">
        <v>0</v>
      </c>
      <c r="G781" s="4">
        <v>3</v>
      </c>
      <c r="H781" s="8">
        <v>2</v>
      </c>
      <c r="I781" s="4">
        <v>0</v>
      </c>
    </row>
    <row r="782" spans="1:9" x14ac:dyDescent="0.2">
      <c r="A782" s="2">
        <v>16</v>
      </c>
      <c r="B782" s="1" t="s">
        <v>222</v>
      </c>
      <c r="C782" s="4">
        <v>3</v>
      </c>
      <c r="D782" s="8">
        <v>1.2</v>
      </c>
      <c r="E782" s="4">
        <v>0</v>
      </c>
      <c r="F782" s="8">
        <v>0</v>
      </c>
      <c r="G782" s="4">
        <v>3</v>
      </c>
      <c r="H782" s="8">
        <v>2</v>
      </c>
      <c r="I782" s="4">
        <v>0</v>
      </c>
    </row>
    <row r="783" spans="1:9" x14ac:dyDescent="0.2">
      <c r="A783" s="2">
        <v>16</v>
      </c>
      <c r="B783" s="1" t="s">
        <v>223</v>
      </c>
      <c r="C783" s="4">
        <v>3</v>
      </c>
      <c r="D783" s="8">
        <v>1.2</v>
      </c>
      <c r="E783" s="4">
        <v>0</v>
      </c>
      <c r="F783" s="8">
        <v>0</v>
      </c>
      <c r="G783" s="4">
        <v>3</v>
      </c>
      <c r="H783" s="8">
        <v>2</v>
      </c>
      <c r="I783" s="4">
        <v>0</v>
      </c>
    </row>
    <row r="784" spans="1:9" x14ac:dyDescent="0.2">
      <c r="A784" s="2">
        <v>16</v>
      </c>
      <c r="B784" s="1" t="s">
        <v>224</v>
      </c>
      <c r="C784" s="4">
        <v>3</v>
      </c>
      <c r="D784" s="8">
        <v>1.2</v>
      </c>
      <c r="E784" s="4">
        <v>0</v>
      </c>
      <c r="F784" s="8">
        <v>0</v>
      </c>
      <c r="G784" s="4">
        <v>3</v>
      </c>
      <c r="H784" s="8">
        <v>2</v>
      </c>
      <c r="I784" s="4">
        <v>0</v>
      </c>
    </row>
    <row r="785" spans="1:9" x14ac:dyDescent="0.2">
      <c r="A785" s="2">
        <v>16</v>
      </c>
      <c r="B785" s="1" t="s">
        <v>151</v>
      </c>
      <c r="C785" s="4">
        <v>3</v>
      </c>
      <c r="D785" s="8">
        <v>1.2</v>
      </c>
      <c r="E785" s="4">
        <v>0</v>
      </c>
      <c r="F785" s="8">
        <v>0</v>
      </c>
      <c r="G785" s="4">
        <v>3</v>
      </c>
      <c r="H785" s="8">
        <v>2</v>
      </c>
      <c r="I785" s="4">
        <v>0</v>
      </c>
    </row>
    <row r="786" spans="1:9" x14ac:dyDescent="0.2">
      <c r="A786" s="2">
        <v>16</v>
      </c>
      <c r="B786" s="1" t="s">
        <v>182</v>
      </c>
      <c r="C786" s="4">
        <v>3</v>
      </c>
      <c r="D786" s="8">
        <v>1.2</v>
      </c>
      <c r="E786" s="4">
        <v>2</v>
      </c>
      <c r="F786" s="8">
        <v>2.08</v>
      </c>
      <c r="G786" s="4">
        <v>1</v>
      </c>
      <c r="H786" s="8">
        <v>0.67</v>
      </c>
      <c r="I786" s="4">
        <v>0</v>
      </c>
    </row>
    <row r="787" spans="1:9" x14ac:dyDescent="0.2">
      <c r="A787" s="2">
        <v>16</v>
      </c>
      <c r="B787" s="1" t="s">
        <v>129</v>
      </c>
      <c r="C787" s="4">
        <v>3</v>
      </c>
      <c r="D787" s="8">
        <v>1.2</v>
      </c>
      <c r="E787" s="4">
        <v>1</v>
      </c>
      <c r="F787" s="8">
        <v>1.04</v>
      </c>
      <c r="G787" s="4">
        <v>2</v>
      </c>
      <c r="H787" s="8">
        <v>1.33</v>
      </c>
      <c r="I787" s="4">
        <v>0</v>
      </c>
    </row>
    <row r="788" spans="1:9" x14ac:dyDescent="0.2">
      <c r="A788" s="2">
        <v>16</v>
      </c>
      <c r="B788" s="1" t="s">
        <v>130</v>
      </c>
      <c r="C788" s="4">
        <v>3</v>
      </c>
      <c r="D788" s="8">
        <v>1.2</v>
      </c>
      <c r="E788" s="4">
        <v>2</v>
      </c>
      <c r="F788" s="8">
        <v>2.08</v>
      </c>
      <c r="G788" s="4">
        <v>1</v>
      </c>
      <c r="H788" s="8">
        <v>0.67</v>
      </c>
      <c r="I788" s="4">
        <v>0</v>
      </c>
    </row>
    <row r="789" spans="1:9" x14ac:dyDescent="0.2">
      <c r="A789" s="2">
        <v>16</v>
      </c>
      <c r="B789" s="1" t="s">
        <v>144</v>
      </c>
      <c r="C789" s="4">
        <v>3</v>
      </c>
      <c r="D789" s="8">
        <v>1.2</v>
      </c>
      <c r="E789" s="4">
        <v>1</v>
      </c>
      <c r="F789" s="8">
        <v>1.04</v>
      </c>
      <c r="G789" s="4">
        <v>2</v>
      </c>
      <c r="H789" s="8">
        <v>1.33</v>
      </c>
      <c r="I789" s="4">
        <v>0</v>
      </c>
    </row>
    <row r="790" spans="1:9" x14ac:dyDescent="0.2">
      <c r="A790" s="2">
        <v>16</v>
      </c>
      <c r="B790" s="1" t="s">
        <v>225</v>
      </c>
      <c r="C790" s="4">
        <v>3</v>
      </c>
      <c r="D790" s="8">
        <v>1.2</v>
      </c>
      <c r="E790" s="4">
        <v>0</v>
      </c>
      <c r="F790" s="8">
        <v>0</v>
      </c>
      <c r="G790" s="4">
        <v>3</v>
      </c>
      <c r="H790" s="8">
        <v>2</v>
      </c>
      <c r="I790" s="4">
        <v>0</v>
      </c>
    </row>
    <row r="791" spans="1:9" x14ac:dyDescent="0.2">
      <c r="A791" s="2">
        <v>16</v>
      </c>
      <c r="B791" s="1" t="s">
        <v>152</v>
      </c>
      <c r="C791" s="4">
        <v>3</v>
      </c>
      <c r="D791" s="8">
        <v>1.2</v>
      </c>
      <c r="E791" s="4">
        <v>2</v>
      </c>
      <c r="F791" s="8">
        <v>2.08</v>
      </c>
      <c r="G791" s="4">
        <v>1</v>
      </c>
      <c r="H791" s="8">
        <v>0.67</v>
      </c>
      <c r="I791" s="4">
        <v>0</v>
      </c>
    </row>
    <row r="792" spans="1:9" x14ac:dyDescent="0.2">
      <c r="A792" s="2">
        <v>16</v>
      </c>
      <c r="B792" s="1" t="s">
        <v>132</v>
      </c>
      <c r="C792" s="4">
        <v>3</v>
      </c>
      <c r="D792" s="8">
        <v>1.2</v>
      </c>
      <c r="E792" s="4">
        <v>3</v>
      </c>
      <c r="F792" s="8">
        <v>3.13</v>
      </c>
      <c r="G792" s="4">
        <v>0</v>
      </c>
      <c r="H792" s="8">
        <v>0</v>
      </c>
      <c r="I792" s="4">
        <v>0</v>
      </c>
    </row>
    <row r="793" spans="1:9" x14ac:dyDescent="0.2">
      <c r="A793" s="2">
        <v>16</v>
      </c>
      <c r="B793" s="1" t="s">
        <v>193</v>
      </c>
      <c r="C793" s="4">
        <v>3</v>
      </c>
      <c r="D793" s="8">
        <v>1.2</v>
      </c>
      <c r="E793" s="4">
        <v>1</v>
      </c>
      <c r="F793" s="8">
        <v>1.04</v>
      </c>
      <c r="G793" s="4">
        <v>2</v>
      </c>
      <c r="H793" s="8">
        <v>1.33</v>
      </c>
      <c r="I793" s="4">
        <v>0</v>
      </c>
    </row>
    <row r="794" spans="1:9" x14ac:dyDescent="0.2">
      <c r="A794" s="1"/>
      <c r="C794" s="4"/>
      <c r="D794" s="8"/>
      <c r="E794" s="4"/>
      <c r="F794" s="8"/>
      <c r="G794" s="4"/>
      <c r="H794" s="8"/>
      <c r="I794" s="4"/>
    </row>
    <row r="795" spans="1:9" x14ac:dyDescent="0.2">
      <c r="A795" s="1" t="s">
        <v>30</v>
      </c>
      <c r="C795" s="4"/>
      <c r="D795" s="8"/>
      <c r="E795" s="4"/>
      <c r="F795" s="8"/>
      <c r="G795" s="4"/>
      <c r="H795" s="8"/>
      <c r="I795" s="4"/>
    </row>
    <row r="796" spans="1:9" x14ac:dyDescent="0.2">
      <c r="A796" s="2">
        <v>1</v>
      </c>
      <c r="B796" s="1" t="s">
        <v>137</v>
      </c>
      <c r="C796" s="4">
        <v>34</v>
      </c>
      <c r="D796" s="8">
        <v>7.73</v>
      </c>
      <c r="E796" s="4">
        <v>31</v>
      </c>
      <c r="F796" s="8">
        <v>12.25</v>
      </c>
      <c r="G796" s="4">
        <v>3</v>
      </c>
      <c r="H796" s="8">
        <v>1.62</v>
      </c>
      <c r="I796" s="4">
        <v>0</v>
      </c>
    </row>
    <row r="797" spans="1:9" x14ac:dyDescent="0.2">
      <c r="A797" s="2">
        <v>2</v>
      </c>
      <c r="B797" s="1" t="s">
        <v>136</v>
      </c>
      <c r="C797" s="4">
        <v>21</v>
      </c>
      <c r="D797" s="8">
        <v>4.7699999999999996</v>
      </c>
      <c r="E797" s="4">
        <v>20</v>
      </c>
      <c r="F797" s="8">
        <v>7.91</v>
      </c>
      <c r="G797" s="4">
        <v>1</v>
      </c>
      <c r="H797" s="8">
        <v>0.54</v>
      </c>
      <c r="I797" s="4">
        <v>0</v>
      </c>
    </row>
    <row r="798" spans="1:9" x14ac:dyDescent="0.2">
      <c r="A798" s="2">
        <v>3</v>
      </c>
      <c r="B798" s="1" t="s">
        <v>134</v>
      </c>
      <c r="C798" s="4">
        <v>16</v>
      </c>
      <c r="D798" s="8">
        <v>3.64</v>
      </c>
      <c r="E798" s="4">
        <v>16</v>
      </c>
      <c r="F798" s="8">
        <v>6.32</v>
      </c>
      <c r="G798" s="4">
        <v>0</v>
      </c>
      <c r="H798" s="8">
        <v>0</v>
      </c>
      <c r="I798" s="4">
        <v>0</v>
      </c>
    </row>
    <row r="799" spans="1:9" x14ac:dyDescent="0.2">
      <c r="A799" s="2">
        <v>4</v>
      </c>
      <c r="B799" s="1" t="s">
        <v>130</v>
      </c>
      <c r="C799" s="4">
        <v>15</v>
      </c>
      <c r="D799" s="8">
        <v>3.41</v>
      </c>
      <c r="E799" s="4">
        <v>11</v>
      </c>
      <c r="F799" s="8">
        <v>4.3499999999999996</v>
      </c>
      <c r="G799" s="4">
        <v>4</v>
      </c>
      <c r="H799" s="8">
        <v>2.16</v>
      </c>
      <c r="I799" s="4">
        <v>0</v>
      </c>
    </row>
    <row r="800" spans="1:9" x14ac:dyDescent="0.2">
      <c r="A800" s="2">
        <v>5</v>
      </c>
      <c r="B800" s="1" t="s">
        <v>132</v>
      </c>
      <c r="C800" s="4">
        <v>14</v>
      </c>
      <c r="D800" s="8">
        <v>3.18</v>
      </c>
      <c r="E800" s="4">
        <v>11</v>
      </c>
      <c r="F800" s="8">
        <v>4.3499999999999996</v>
      </c>
      <c r="G800" s="4">
        <v>3</v>
      </c>
      <c r="H800" s="8">
        <v>1.62</v>
      </c>
      <c r="I800" s="4">
        <v>0</v>
      </c>
    </row>
    <row r="801" spans="1:9" x14ac:dyDescent="0.2">
      <c r="A801" s="2">
        <v>6</v>
      </c>
      <c r="B801" s="1" t="s">
        <v>138</v>
      </c>
      <c r="C801" s="4">
        <v>13</v>
      </c>
      <c r="D801" s="8">
        <v>2.95</v>
      </c>
      <c r="E801" s="4">
        <v>10</v>
      </c>
      <c r="F801" s="8">
        <v>3.95</v>
      </c>
      <c r="G801" s="4">
        <v>3</v>
      </c>
      <c r="H801" s="8">
        <v>1.62</v>
      </c>
      <c r="I801" s="4">
        <v>0</v>
      </c>
    </row>
    <row r="802" spans="1:9" x14ac:dyDescent="0.2">
      <c r="A802" s="2">
        <v>6</v>
      </c>
      <c r="B802" s="1" t="s">
        <v>139</v>
      </c>
      <c r="C802" s="4">
        <v>13</v>
      </c>
      <c r="D802" s="8">
        <v>2.95</v>
      </c>
      <c r="E802" s="4">
        <v>11</v>
      </c>
      <c r="F802" s="8">
        <v>4.3499999999999996</v>
      </c>
      <c r="G802" s="4">
        <v>2</v>
      </c>
      <c r="H802" s="8">
        <v>1.08</v>
      </c>
      <c r="I802" s="4">
        <v>0</v>
      </c>
    </row>
    <row r="803" spans="1:9" x14ac:dyDescent="0.2">
      <c r="A803" s="2">
        <v>8</v>
      </c>
      <c r="B803" s="1" t="s">
        <v>122</v>
      </c>
      <c r="C803" s="4">
        <v>12</v>
      </c>
      <c r="D803" s="8">
        <v>2.73</v>
      </c>
      <c r="E803" s="4">
        <v>7</v>
      </c>
      <c r="F803" s="8">
        <v>2.77</v>
      </c>
      <c r="G803" s="4">
        <v>5</v>
      </c>
      <c r="H803" s="8">
        <v>2.7</v>
      </c>
      <c r="I803" s="4">
        <v>0</v>
      </c>
    </row>
    <row r="804" spans="1:9" x14ac:dyDescent="0.2">
      <c r="A804" s="2">
        <v>9</v>
      </c>
      <c r="B804" s="1" t="s">
        <v>121</v>
      </c>
      <c r="C804" s="4">
        <v>10</v>
      </c>
      <c r="D804" s="8">
        <v>2.27</v>
      </c>
      <c r="E804" s="4">
        <v>1</v>
      </c>
      <c r="F804" s="8">
        <v>0.4</v>
      </c>
      <c r="G804" s="4">
        <v>9</v>
      </c>
      <c r="H804" s="8">
        <v>4.8600000000000003</v>
      </c>
      <c r="I804" s="4">
        <v>0</v>
      </c>
    </row>
    <row r="805" spans="1:9" x14ac:dyDescent="0.2">
      <c r="A805" s="2">
        <v>9</v>
      </c>
      <c r="B805" s="1" t="s">
        <v>155</v>
      </c>
      <c r="C805" s="4">
        <v>10</v>
      </c>
      <c r="D805" s="8">
        <v>2.27</v>
      </c>
      <c r="E805" s="4">
        <v>1</v>
      </c>
      <c r="F805" s="8">
        <v>0.4</v>
      </c>
      <c r="G805" s="4">
        <v>9</v>
      </c>
      <c r="H805" s="8">
        <v>4.8600000000000003</v>
      </c>
      <c r="I805" s="4">
        <v>0</v>
      </c>
    </row>
    <row r="806" spans="1:9" x14ac:dyDescent="0.2">
      <c r="A806" s="2">
        <v>9</v>
      </c>
      <c r="B806" s="1" t="s">
        <v>123</v>
      </c>
      <c r="C806" s="4">
        <v>10</v>
      </c>
      <c r="D806" s="8">
        <v>2.27</v>
      </c>
      <c r="E806" s="4">
        <v>3</v>
      </c>
      <c r="F806" s="8">
        <v>1.19</v>
      </c>
      <c r="G806" s="4">
        <v>7</v>
      </c>
      <c r="H806" s="8">
        <v>3.78</v>
      </c>
      <c r="I806" s="4">
        <v>0</v>
      </c>
    </row>
    <row r="807" spans="1:9" x14ac:dyDescent="0.2">
      <c r="A807" s="2">
        <v>9</v>
      </c>
      <c r="B807" s="1" t="s">
        <v>125</v>
      </c>
      <c r="C807" s="4">
        <v>10</v>
      </c>
      <c r="D807" s="8">
        <v>2.27</v>
      </c>
      <c r="E807" s="4">
        <v>7</v>
      </c>
      <c r="F807" s="8">
        <v>2.77</v>
      </c>
      <c r="G807" s="4">
        <v>2</v>
      </c>
      <c r="H807" s="8">
        <v>1.08</v>
      </c>
      <c r="I807" s="4">
        <v>1</v>
      </c>
    </row>
    <row r="808" spans="1:9" x14ac:dyDescent="0.2">
      <c r="A808" s="2">
        <v>13</v>
      </c>
      <c r="B808" s="1" t="s">
        <v>142</v>
      </c>
      <c r="C808" s="4">
        <v>9</v>
      </c>
      <c r="D808" s="8">
        <v>2.0499999999999998</v>
      </c>
      <c r="E808" s="4">
        <v>1</v>
      </c>
      <c r="F808" s="8">
        <v>0.4</v>
      </c>
      <c r="G808" s="4">
        <v>8</v>
      </c>
      <c r="H808" s="8">
        <v>4.32</v>
      </c>
      <c r="I808" s="4">
        <v>0</v>
      </c>
    </row>
    <row r="809" spans="1:9" x14ac:dyDescent="0.2">
      <c r="A809" s="2">
        <v>13</v>
      </c>
      <c r="B809" s="1" t="s">
        <v>126</v>
      </c>
      <c r="C809" s="4">
        <v>9</v>
      </c>
      <c r="D809" s="8">
        <v>2.0499999999999998</v>
      </c>
      <c r="E809" s="4">
        <v>6</v>
      </c>
      <c r="F809" s="8">
        <v>2.37</v>
      </c>
      <c r="G809" s="4">
        <v>3</v>
      </c>
      <c r="H809" s="8">
        <v>1.62</v>
      </c>
      <c r="I809" s="4">
        <v>0</v>
      </c>
    </row>
    <row r="810" spans="1:9" x14ac:dyDescent="0.2">
      <c r="A810" s="2">
        <v>13</v>
      </c>
      <c r="B810" s="1" t="s">
        <v>131</v>
      </c>
      <c r="C810" s="4">
        <v>9</v>
      </c>
      <c r="D810" s="8">
        <v>2.0499999999999998</v>
      </c>
      <c r="E810" s="4">
        <v>7</v>
      </c>
      <c r="F810" s="8">
        <v>2.77</v>
      </c>
      <c r="G810" s="4">
        <v>2</v>
      </c>
      <c r="H810" s="8">
        <v>1.08</v>
      </c>
      <c r="I810" s="4">
        <v>0</v>
      </c>
    </row>
    <row r="811" spans="1:9" x14ac:dyDescent="0.2">
      <c r="A811" s="2">
        <v>16</v>
      </c>
      <c r="B811" s="1" t="s">
        <v>196</v>
      </c>
      <c r="C811" s="4">
        <v>8</v>
      </c>
      <c r="D811" s="8">
        <v>1.82</v>
      </c>
      <c r="E811" s="4">
        <v>2</v>
      </c>
      <c r="F811" s="8">
        <v>0.79</v>
      </c>
      <c r="G811" s="4">
        <v>6</v>
      </c>
      <c r="H811" s="8">
        <v>3.24</v>
      </c>
      <c r="I811" s="4">
        <v>0</v>
      </c>
    </row>
    <row r="812" spans="1:9" x14ac:dyDescent="0.2">
      <c r="A812" s="2">
        <v>16</v>
      </c>
      <c r="B812" s="1" t="s">
        <v>149</v>
      </c>
      <c r="C812" s="4">
        <v>8</v>
      </c>
      <c r="D812" s="8">
        <v>1.82</v>
      </c>
      <c r="E812" s="4">
        <v>2</v>
      </c>
      <c r="F812" s="8">
        <v>0.79</v>
      </c>
      <c r="G812" s="4">
        <v>6</v>
      </c>
      <c r="H812" s="8">
        <v>3.24</v>
      </c>
      <c r="I812" s="4">
        <v>0</v>
      </c>
    </row>
    <row r="813" spans="1:9" x14ac:dyDescent="0.2">
      <c r="A813" s="2">
        <v>16</v>
      </c>
      <c r="B813" s="1" t="s">
        <v>129</v>
      </c>
      <c r="C813" s="4">
        <v>8</v>
      </c>
      <c r="D813" s="8">
        <v>1.82</v>
      </c>
      <c r="E813" s="4">
        <v>4</v>
      </c>
      <c r="F813" s="8">
        <v>1.58</v>
      </c>
      <c r="G813" s="4">
        <v>4</v>
      </c>
      <c r="H813" s="8">
        <v>2.16</v>
      </c>
      <c r="I813" s="4">
        <v>0</v>
      </c>
    </row>
    <row r="814" spans="1:9" x14ac:dyDescent="0.2">
      <c r="A814" s="2">
        <v>19</v>
      </c>
      <c r="B814" s="1" t="s">
        <v>152</v>
      </c>
      <c r="C814" s="4">
        <v>7</v>
      </c>
      <c r="D814" s="8">
        <v>1.59</v>
      </c>
      <c r="E814" s="4">
        <v>4</v>
      </c>
      <c r="F814" s="8">
        <v>1.58</v>
      </c>
      <c r="G814" s="4">
        <v>3</v>
      </c>
      <c r="H814" s="8">
        <v>1.62</v>
      </c>
      <c r="I814" s="4">
        <v>0</v>
      </c>
    </row>
    <row r="815" spans="1:9" x14ac:dyDescent="0.2">
      <c r="A815" s="2">
        <v>20</v>
      </c>
      <c r="B815" s="1" t="s">
        <v>150</v>
      </c>
      <c r="C815" s="4">
        <v>6</v>
      </c>
      <c r="D815" s="8">
        <v>1.36</v>
      </c>
      <c r="E815" s="4">
        <v>2</v>
      </c>
      <c r="F815" s="8">
        <v>0.79</v>
      </c>
      <c r="G815" s="4">
        <v>4</v>
      </c>
      <c r="H815" s="8">
        <v>2.16</v>
      </c>
      <c r="I815" s="4">
        <v>0</v>
      </c>
    </row>
    <row r="816" spans="1:9" x14ac:dyDescent="0.2">
      <c r="A816" s="2">
        <v>20</v>
      </c>
      <c r="B816" s="1" t="s">
        <v>227</v>
      </c>
      <c r="C816" s="4">
        <v>6</v>
      </c>
      <c r="D816" s="8">
        <v>1.36</v>
      </c>
      <c r="E816" s="4">
        <v>0</v>
      </c>
      <c r="F816" s="8">
        <v>0</v>
      </c>
      <c r="G816" s="4">
        <v>6</v>
      </c>
      <c r="H816" s="8">
        <v>3.24</v>
      </c>
      <c r="I816" s="4">
        <v>0</v>
      </c>
    </row>
    <row r="817" spans="1:9" x14ac:dyDescent="0.2">
      <c r="A817" s="2">
        <v>20</v>
      </c>
      <c r="B817" s="1" t="s">
        <v>127</v>
      </c>
      <c r="C817" s="4">
        <v>6</v>
      </c>
      <c r="D817" s="8">
        <v>1.36</v>
      </c>
      <c r="E817" s="4">
        <v>2</v>
      </c>
      <c r="F817" s="8">
        <v>0.79</v>
      </c>
      <c r="G817" s="4">
        <v>4</v>
      </c>
      <c r="H817" s="8">
        <v>2.16</v>
      </c>
      <c r="I817" s="4">
        <v>0</v>
      </c>
    </row>
    <row r="818" spans="1:9" x14ac:dyDescent="0.2">
      <c r="A818" s="2">
        <v>20</v>
      </c>
      <c r="B818" s="1" t="s">
        <v>128</v>
      </c>
      <c r="C818" s="4">
        <v>6</v>
      </c>
      <c r="D818" s="8">
        <v>1.36</v>
      </c>
      <c r="E818" s="4">
        <v>2</v>
      </c>
      <c r="F818" s="8">
        <v>0.79</v>
      </c>
      <c r="G818" s="4">
        <v>4</v>
      </c>
      <c r="H818" s="8">
        <v>2.16</v>
      </c>
      <c r="I818" s="4">
        <v>0</v>
      </c>
    </row>
    <row r="819" spans="1:9" x14ac:dyDescent="0.2">
      <c r="A819" s="2">
        <v>20</v>
      </c>
      <c r="B819" s="1" t="s">
        <v>147</v>
      </c>
      <c r="C819" s="4">
        <v>6</v>
      </c>
      <c r="D819" s="8">
        <v>1.36</v>
      </c>
      <c r="E819" s="4">
        <v>0</v>
      </c>
      <c r="F819" s="8">
        <v>0</v>
      </c>
      <c r="G819" s="4">
        <v>6</v>
      </c>
      <c r="H819" s="8">
        <v>3.24</v>
      </c>
      <c r="I819" s="4">
        <v>0</v>
      </c>
    </row>
    <row r="820" spans="1:9" x14ac:dyDescent="0.2">
      <c r="A820" s="2">
        <v>20</v>
      </c>
      <c r="B820" s="1" t="s">
        <v>135</v>
      </c>
      <c r="C820" s="4">
        <v>6</v>
      </c>
      <c r="D820" s="8">
        <v>1.36</v>
      </c>
      <c r="E820" s="4">
        <v>3</v>
      </c>
      <c r="F820" s="8">
        <v>1.19</v>
      </c>
      <c r="G820" s="4">
        <v>3</v>
      </c>
      <c r="H820" s="8">
        <v>1.62</v>
      </c>
      <c r="I820" s="4">
        <v>0</v>
      </c>
    </row>
    <row r="821" spans="1:9" x14ac:dyDescent="0.2">
      <c r="A821" s="2">
        <v>20</v>
      </c>
      <c r="B821" s="1" t="s">
        <v>165</v>
      </c>
      <c r="C821" s="4">
        <v>6</v>
      </c>
      <c r="D821" s="8">
        <v>1.36</v>
      </c>
      <c r="E821" s="4">
        <v>4</v>
      </c>
      <c r="F821" s="8">
        <v>1.58</v>
      </c>
      <c r="G821" s="4">
        <v>2</v>
      </c>
      <c r="H821" s="8">
        <v>1.08</v>
      </c>
      <c r="I821" s="4">
        <v>0</v>
      </c>
    </row>
    <row r="822" spans="1:9" x14ac:dyDescent="0.2">
      <c r="A822" s="2">
        <v>20</v>
      </c>
      <c r="B822" s="1" t="s">
        <v>153</v>
      </c>
      <c r="C822" s="4">
        <v>6</v>
      </c>
      <c r="D822" s="8">
        <v>1.36</v>
      </c>
      <c r="E822" s="4">
        <v>5</v>
      </c>
      <c r="F822" s="8">
        <v>1.98</v>
      </c>
      <c r="G822" s="4">
        <v>1</v>
      </c>
      <c r="H822" s="8">
        <v>0.54</v>
      </c>
      <c r="I822" s="4">
        <v>0</v>
      </c>
    </row>
    <row r="823" spans="1:9" x14ac:dyDescent="0.2">
      <c r="A823" s="2">
        <v>20</v>
      </c>
      <c r="B823" s="1" t="s">
        <v>146</v>
      </c>
      <c r="C823" s="4">
        <v>6</v>
      </c>
      <c r="D823" s="8">
        <v>1.36</v>
      </c>
      <c r="E823" s="4">
        <v>0</v>
      </c>
      <c r="F823" s="8">
        <v>0</v>
      </c>
      <c r="G823" s="4">
        <v>6</v>
      </c>
      <c r="H823" s="8">
        <v>3.24</v>
      </c>
      <c r="I823" s="4">
        <v>0</v>
      </c>
    </row>
    <row r="824" spans="1:9" x14ac:dyDescent="0.2">
      <c r="A824" s="1"/>
      <c r="C824" s="4"/>
      <c r="D824" s="8"/>
      <c r="E824" s="4"/>
      <c r="F824" s="8"/>
      <c r="G824" s="4"/>
      <c r="H824" s="8"/>
      <c r="I824" s="4"/>
    </row>
    <row r="825" spans="1:9" x14ac:dyDescent="0.2">
      <c r="A825" s="1" t="s">
        <v>31</v>
      </c>
      <c r="C825" s="4"/>
      <c r="D825" s="8"/>
      <c r="E825" s="4"/>
      <c r="F825" s="8"/>
      <c r="G825" s="4"/>
      <c r="H825" s="8"/>
      <c r="I825" s="4"/>
    </row>
    <row r="826" spans="1:9" x14ac:dyDescent="0.2">
      <c r="A826" s="2">
        <v>1</v>
      </c>
      <c r="B826" s="1" t="s">
        <v>130</v>
      </c>
      <c r="C826" s="4">
        <v>24</v>
      </c>
      <c r="D826" s="8">
        <v>12.24</v>
      </c>
      <c r="E826" s="4">
        <v>24</v>
      </c>
      <c r="F826" s="8">
        <v>16.670000000000002</v>
      </c>
      <c r="G826" s="4">
        <v>0</v>
      </c>
      <c r="H826" s="8">
        <v>0</v>
      </c>
      <c r="I826" s="4">
        <v>0</v>
      </c>
    </row>
    <row r="827" spans="1:9" x14ac:dyDescent="0.2">
      <c r="A827" s="2">
        <v>2</v>
      </c>
      <c r="B827" s="1" t="s">
        <v>134</v>
      </c>
      <c r="C827" s="4">
        <v>14</v>
      </c>
      <c r="D827" s="8">
        <v>7.14</v>
      </c>
      <c r="E827" s="4">
        <v>14</v>
      </c>
      <c r="F827" s="8">
        <v>9.7200000000000006</v>
      </c>
      <c r="G827" s="4">
        <v>0</v>
      </c>
      <c r="H827" s="8">
        <v>0</v>
      </c>
      <c r="I827" s="4">
        <v>0</v>
      </c>
    </row>
    <row r="828" spans="1:9" x14ac:dyDescent="0.2">
      <c r="A828" s="2">
        <v>3</v>
      </c>
      <c r="B828" s="1" t="s">
        <v>122</v>
      </c>
      <c r="C828" s="4">
        <v>11</v>
      </c>
      <c r="D828" s="8">
        <v>5.61</v>
      </c>
      <c r="E828" s="4">
        <v>11</v>
      </c>
      <c r="F828" s="8">
        <v>7.64</v>
      </c>
      <c r="G828" s="4">
        <v>0</v>
      </c>
      <c r="H828" s="8">
        <v>0</v>
      </c>
      <c r="I828" s="4">
        <v>0</v>
      </c>
    </row>
    <row r="829" spans="1:9" x14ac:dyDescent="0.2">
      <c r="A829" s="2">
        <v>3</v>
      </c>
      <c r="B829" s="1" t="s">
        <v>136</v>
      </c>
      <c r="C829" s="4">
        <v>11</v>
      </c>
      <c r="D829" s="8">
        <v>5.61</v>
      </c>
      <c r="E829" s="4">
        <v>11</v>
      </c>
      <c r="F829" s="8">
        <v>7.64</v>
      </c>
      <c r="G829" s="4">
        <v>0</v>
      </c>
      <c r="H829" s="8">
        <v>0</v>
      </c>
      <c r="I829" s="4">
        <v>0</v>
      </c>
    </row>
    <row r="830" spans="1:9" x14ac:dyDescent="0.2">
      <c r="A830" s="2">
        <v>5</v>
      </c>
      <c r="B830" s="1" t="s">
        <v>129</v>
      </c>
      <c r="C830" s="4">
        <v>9</v>
      </c>
      <c r="D830" s="8">
        <v>4.59</v>
      </c>
      <c r="E830" s="4">
        <v>6</v>
      </c>
      <c r="F830" s="8">
        <v>4.17</v>
      </c>
      <c r="G830" s="4">
        <v>3</v>
      </c>
      <c r="H830" s="8">
        <v>5.77</v>
      </c>
      <c r="I830" s="4">
        <v>0</v>
      </c>
    </row>
    <row r="831" spans="1:9" x14ac:dyDescent="0.2">
      <c r="A831" s="2">
        <v>5</v>
      </c>
      <c r="B831" s="1" t="s">
        <v>137</v>
      </c>
      <c r="C831" s="4">
        <v>9</v>
      </c>
      <c r="D831" s="8">
        <v>4.59</v>
      </c>
      <c r="E831" s="4">
        <v>9</v>
      </c>
      <c r="F831" s="8">
        <v>6.25</v>
      </c>
      <c r="G831" s="4">
        <v>0</v>
      </c>
      <c r="H831" s="8">
        <v>0</v>
      </c>
      <c r="I831" s="4">
        <v>0</v>
      </c>
    </row>
    <row r="832" spans="1:9" x14ac:dyDescent="0.2">
      <c r="A832" s="2">
        <v>7</v>
      </c>
      <c r="B832" s="1" t="s">
        <v>125</v>
      </c>
      <c r="C832" s="4">
        <v>7</v>
      </c>
      <c r="D832" s="8">
        <v>3.57</v>
      </c>
      <c r="E832" s="4">
        <v>5</v>
      </c>
      <c r="F832" s="8">
        <v>3.47</v>
      </c>
      <c r="G832" s="4">
        <v>2</v>
      </c>
      <c r="H832" s="8">
        <v>3.85</v>
      </c>
      <c r="I832" s="4">
        <v>0</v>
      </c>
    </row>
    <row r="833" spans="1:9" x14ac:dyDescent="0.2">
      <c r="A833" s="2">
        <v>7</v>
      </c>
      <c r="B833" s="1" t="s">
        <v>132</v>
      </c>
      <c r="C833" s="4">
        <v>7</v>
      </c>
      <c r="D833" s="8">
        <v>3.57</v>
      </c>
      <c r="E833" s="4">
        <v>7</v>
      </c>
      <c r="F833" s="8">
        <v>4.8600000000000003</v>
      </c>
      <c r="G833" s="4">
        <v>0</v>
      </c>
      <c r="H833" s="8">
        <v>0</v>
      </c>
      <c r="I833" s="4">
        <v>0</v>
      </c>
    </row>
    <row r="834" spans="1:9" x14ac:dyDescent="0.2">
      <c r="A834" s="2">
        <v>9</v>
      </c>
      <c r="B834" s="1" t="s">
        <v>152</v>
      </c>
      <c r="C834" s="4">
        <v>6</v>
      </c>
      <c r="D834" s="8">
        <v>3.06</v>
      </c>
      <c r="E834" s="4">
        <v>6</v>
      </c>
      <c r="F834" s="8">
        <v>4.17</v>
      </c>
      <c r="G834" s="4">
        <v>0</v>
      </c>
      <c r="H834" s="8">
        <v>0</v>
      </c>
      <c r="I834" s="4">
        <v>0</v>
      </c>
    </row>
    <row r="835" spans="1:9" x14ac:dyDescent="0.2">
      <c r="A835" s="2">
        <v>10</v>
      </c>
      <c r="B835" s="1" t="s">
        <v>133</v>
      </c>
      <c r="C835" s="4">
        <v>5</v>
      </c>
      <c r="D835" s="8">
        <v>2.5499999999999998</v>
      </c>
      <c r="E835" s="4">
        <v>4</v>
      </c>
      <c r="F835" s="8">
        <v>2.78</v>
      </c>
      <c r="G835" s="4">
        <v>1</v>
      </c>
      <c r="H835" s="8">
        <v>1.92</v>
      </c>
      <c r="I835" s="4">
        <v>0</v>
      </c>
    </row>
    <row r="836" spans="1:9" x14ac:dyDescent="0.2">
      <c r="A836" s="2">
        <v>11</v>
      </c>
      <c r="B836" s="1" t="s">
        <v>160</v>
      </c>
      <c r="C836" s="4">
        <v>4</v>
      </c>
      <c r="D836" s="8">
        <v>2.04</v>
      </c>
      <c r="E836" s="4">
        <v>3</v>
      </c>
      <c r="F836" s="8">
        <v>2.08</v>
      </c>
      <c r="G836" s="4">
        <v>1</v>
      </c>
      <c r="H836" s="8">
        <v>1.92</v>
      </c>
      <c r="I836" s="4">
        <v>0</v>
      </c>
    </row>
    <row r="837" spans="1:9" x14ac:dyDescent="0.2">
      <c r="A837" s="2">
        <v>12</v>
      </c>
      <c r="B837" s="1" t="s">
        <v>121</v>
      </c>
      <c r="C837" s="4">
        <v>3</v>
      </c>
      <c r="D837" s="8">
        <v>1.53</v>
      </c>
      <c r="E837" s="4">
        <v>0</v>
      </c>
      <c r="F837" s="8">
        <v>0</v>
      </c>
      <c r="G837" s="4">
        <v>3</v>
      </c>
      <c r="H837" s="8">
        <v>5.77</v>
      </c>
      <c r="I837" s="4">
        <v>0</v>
      </c>
    </row>
    <row r="838" spans="1:9" x14ac:dyDescent="0.2">
      <c r="A838" s="2">
        <v>12</v>
      </c>
      <c r="B838" s="1" t="s">
        <v>155</v>
      </c>
      <c r="C838" s="4">
        <v>3</v>
      </c>
      <c r="D838" s="8">
        <v>1.53</v>
      </c>
      <c r="E838" s="4">
        <v>0</v>
      </c>
      <c r="F838" s="8">
        <v>0</v>
      </c>
      <c r="G838" s="4">
        <v>3</v>
      </c>
      <c r="H838" s="8">
        <v>5.77</v>
      </c>
      <c r="I838" s="4">
        <v>0</v>
      </c>
    </row>
    <row r="839" spans="1:9" x14ac:dyDescent="0.2">
      <c r="A839" s="2">
        <v>12</v>
      </c>
      <c r="B839" s="1" t="s">
        <v>162</v>
      </c>
      <c r="C839" s="4">
        <v>3</v>
      </c>
      <c r="D839" s="8">
        <v>1.53</v>
      </c>
      <c r="E839" s="4">
        <v>1</v>
      </c>
      <c r="F839" s="8">
        <v>0.69</v>
      </c>
      <c r="G839" s="4">
        <v>2</v>
      </c>
      <c r="H839" s="8">
        <v>3.85</v>
      </c>
      <c r="I839" s="4">
        <v>0</v>
      </c>
    </row>
    <row r="840" spans="1:9" x14ac:dyDescent="0.2">
      <c r="A840" s="2">
        <v>12</v>
      </c>
      <c r="B840" s="1" t="s">
        <v>126</v>
      </c>
      <c r="C840" s="4">
        <v>3</v>
      </c>
      <c r="D840" s="8">
        <v>1.53</v>
      </c>
      <c r="E840" s="4">
        <v>1</v>
      </c>
      <c r="F840" s="8">
        <v>0.69</v>
      </c>
      <c r="G840" s="4">
        <v>2</v>
      </c>
      <c r="H840" s="8">
        <v>3.85</v>
      </c>
      <c r="I840" s="4">
        <v>0</v>
      </c>
    </row>
    <row r="841" spans="1:9" x14ac:dyDescent="0.2">
      <c r="A841" s="2">
        <v>12</v>
      </c>
      <c r="B841" s="1" t="s">
        <v>154</v>
      </c>
      <c r="C841" s="4">
        <v>3</v>
      </c>
      <c r="D841" s="8">
        <v>1.53</v>
      </c>
      <c r="E841" s="4">
        <v>1</v>
      </c>
      <c r="F841" s="8">
        <v>0.69</v>
      </c>
      <c r="G841" s="4">
        <v>2</v>
      </c>
      <c r="H841" s="8">
        <v>3.85</v>
      </c>
      <c r="I841" s="4">
        <v>0</v>
      </c>
    </row>
    <row r="842" spans="1:9" x14ac:dyDescent="0.2">
      <c r="A842" s="2">
        <v>12</v>
      </c>
      <c r="B842" s="1" t="s">
        <v>131</v>
      </c>
      <c r="C842" s="4">
        <v>3</v>
      </c>
      <c r="D842" s="8">
        <v>1.53</v>
      </c>
      <c r="E842" s="4">
        <v>3</v>
      </c>
      <c r="F842" s="8">
        <v>2.08</v>
      </c>
      <c r="G842" s="4">
        <v>0</v>
      </c>
      <c r="H842" s="8">
        <v>0</v>
      </c>
      <c r="I842" s="4">
        <v>0</v>
      </c>
    </row>
    <row r="843" spans="1:9" x14ac:dyDescent="0.2">
      <c r="A843" s="2">
        <v>12</v>
      </c>
      <c r="B843" s="1" t="s">
        <v>190</v>
      </c>
      <c r="C843" s="4">
        <v>3</v>
      </c>
      <c r="D843" s="8">
        <v>1.53</v>
      </c>
      <c r="E843" s="4">
        <v>3</v>
      </c>
      <c r="F843" s="8">
        <v>2.08</v>
      </c>
      <c r="G843" s="4">
        <v>0</v>
      </c>
      <c r="H843" s="8">
        <v>0</v>
      </c>
      <c r="I843" s="4">
        <v>0</v>
      </c>
    </row>
    <row r="844" spans="1:9" x14ac:dyDescent="0.2">
      <c r="A844" s="2">
        <v>19</v>
      </c>
      <c r="B844" s="1" t="s">
        <v>149</v>
      </c>
      <c r="C844" s="4">
        <v>2</v>
      </c>
      <c r="D844" s="8">
        <v>1.02</v>
      </c>
      <c r="E844" s="4">
        <v>2</v>
      </c>
      <c r="F844" s="8">
        <v>1.39</v>
      </c>
      <c r="G844" s="4">
        <v>0</v>
      </c>
      <c r="H844" s="8">
        <v>0</v>
      </c>
      <c r="I844" s="4">
        <v>0</v>
      </c>
    </row>
    <row r="845" spans="1:9" x14ac:dyDescent="0.2">
      <c r="A845" s="2">
        <v>19</v>
      </c>
      <c r="B845" s="1" t="s">
        <v>169</v>
      </c>
      <c r="C845" s="4">
        <v>2</v>
      </c>
      <c r="D845" s="8">
        <v>1.02</v>
      </c>
      <c r="E845" s="4">
        <v>2</v>
      </c>
      <c r="F845" s="8">
        <v>1.39</v>
      </c>
      <c r="G845" s="4">
        <v>0</v>
      </c>
      <c r="H845" s="8">
        <v>0</v>
      </c>
      <c r="I845" s="4">
        <v>0</v>
      </c>
    </row>
    <row r="846" spans="1:9" x14ac:dyDescent="0.2">
      <c r="A846" s="2">
        <v>19</v>
      </c>
      <c r="B846" s="1" t="s">
        <v>159</v>
      </c>
      <c r="C846" s="4">
        <v>2</v>
      </c>
      <c r="D846" s="8">
        <v>1.02</v>
      </c>
      <c r="E846" s="4">
        <v>1</v>
      </c>
      <c r="F846" s="8">
        <v>0.69</v>
      </c>
      <c r="G846" s="4">
        <v>1</v>
      </c>
      <c r="H846" s="8">
        <v>1.92</v>
      </c>
      <c r="I846" s="4">
        <v>0</v>
      </c>
    </row>
    <row r="847" spans="1:9" x14ac:dyDescent="0.2">
      <c r="A847" s="2">
        <v>19</v>
      </c>
      <c r="B847" s="1" t="s">
        <v>123</v>
      </c>
      <c r="C847" s="4">
        <v>2</v>
      </c>
      <c r="D847" s="8">
        <v>1.02</v>
      </c>
      <c r="E847" s="4">
        <v>2</v>
      </c>
      <c r="F847" s="8">
        <v>1.39</v>
      </c>
      <c r="G847" s="4">
        <v>0</v>
      </c>
      <c r="H847" s="8">
        <v>0</v>
      </c>
      <c r="I847" s="4">
        <v>0</v>
      </c>
    </row>
    <row r="848" spans="1:9" x14ac:dyDescent="0.2">
      <c r="A848" s="2">
        <v>19</v>
      </c>
      <c r="B848" s="1" t="s">
        <v>170</v>
      </c>
      <c r="C848" s="4">
        <v>2</v>
      </c>
      <c r="D848" s="8">
        <v>1.02</v>
      </c>
      <c r="E848" s="4">
        <v>0</v>
      </c>
      <c r="F848" s="8">
        <v>0</v>
      </c>
      <c r="G848" s="4">
        <v>2</v>
      </c>
      <c r="H848" s="8">
        <v>3.85</v>
      </c>
      <c r="I848" s="4">
        <v>0</v>
      </c>
    </row>
    <row r="849" spans="1:9" x14ac:dyDescent="0.2">
      <c r="A849" s="2">
        <v>19</v>
      </c>
      <c r="B849" s="1" t="s">
        <v>197</v>
      </c>
      <c r="C849" s="4">
        <v>2</v>
      </c>
      <c r="D849" s="8">
        <v>1.02</v>
      </c>
      <c r="E849" s="4">
        <v>2</v>
      </c>
      <c r="F849" s="8">
        <v>1.39</v>
      </c>
      <c r="G849" s="4">
        <v>0</v>
      </c>
      <c r="H849" s="8">
        <v>0</v>
      </c>
      <c r="I849" s="4">
        <v>0</v>
      </c>
    </row>
    <row r="850" spans="1:9" x14ac:dyDescent="0.2">
      <c r="A850" s="2">
        <v>19</v>
      </c>
      <c r="B850" s="1" t="s">
        <v>174</v>
      </c>
      <c r="C850" s="4">
        <v>2</v>
      </c>
      <c r="D850" s="8">
        <v>1.02</v>
      </c>
      <c r="E850" s="4">
        <v>1</v>
      </c>
      <c r="F850" s="8">
        <v>0.69</v>
      </c>
      <c r="G850" s="4">
        <v>1</v>
      </c>
      <c r="H850" s="8">
        <v>1.92</v>
      </c>
      <c r="I850" s="4">
        <v>0</v>
      </c>
    </row>
    <row r="851" spans="1:9" x14ac:dyDescent="0.2">
      <c r="A851" s="2">
        <v>19</v>
      </c>
      <c r="B851" s="1" t="s">
        <v>144</v>
      </c>
      <c r="C851" s="4">
        <v>2</v>
      </c>
      <c r="D851" s="8">
        <v>1.02</v>
      </c>
      <c r="E851" s="4">
        <v>1</v>
      </c>
      <c r="F851" s="8">
        <v>0.69</v>
      </c>
      <c r="G851" s="4">
        <v>1</v>
      </c>
      <c r="H851" s="8">
        <v>1.92</v>
      </c>
      <c r="I851" s="4">
        <v>0</v>
      </c>
    </row>
    <row r="852" spans="1:9" x14ac:dyDescent="0.2">
      <c r="A852" s="2">
        <v>19</v>
      </c>
      <c r="B852" s="1" t="s">
        <v>187</v>
      </c>
      <c r="C852" s="4">
        <v>2</v>
      </c>
      <c r="D852" s="8">
        <v>1.02</v>
      </c>
      <c r="E852" s="4">
        <v>2</v>
      </c>
      <c r="F852" s="8">
        <v>1.39</v>
      </c>
      <c r="G852" s="4">
        <v>0</v>
      </c>
      <c r="H852" s="8">
        <v>0</v>
      </c>
      <c r="I852" s="4">
        <v>0</v>
      </c>
    </row>
    <row r="853" spans="1:9" x14ac:dyDescent="0.2">
      <c r="A853" s="2">
        <v>19</v>
      </c>
      <c r="B853" s="1" t="s">
        <v>199</v>
      </c>
      <c r="C853" s="4">
        <v>2</v>
      </c>
      <c r="D853" s="8">
        <v>1.02</v>
      </c>
      <c r="E853" s="4">
        <v>2</v>
      </c>
      <c r="F853" s="8">
        <v>1.39</v>
      </c>
      <c r="G853" s="4">
        <v>0</v>
      </c>
      <c r="H853" s="8">
        <v>0</v>
      </c>
      <c r="I853" s="4">
        <v>0</v>
      </c>
    </row>
    <row r="854" spans="1:9" x14ac:dyDescent="0.2">
      <c r="A854" s="2">
        <v>19</v>
      </c>
      <c r="B854" s="1" t="s">
        <v>228</v>
      </c>
      <c r="C854" s="4">
        <v>2</v>
      </c>
      <c r="D854" s="8">
        <v>1.02</v>
      </c>
      <c r="E854" s="4">
        <v>0</v>
      </c>
      <c r="F854" s="8">
        <v>0</v>
      </c>
      <c r="G854" s="4">
        <v>2</v>
      </c>
      <c r="H854" s="8">
        <v>3.85</v>
      </c>
      <c r="I854" s="4">
        <v>0</v>
      </c>
    </row>
    <row r="855" spans="1:9" x14ac:dyDescent="0.2">
      <c r="A855" s="2">
        <v>19</v>
      </c>
      <c r="B855" s="1" t="s">
        <v>139</v>
      </c>
      <c r="C855" s="4">
        <v>2</v>
      </c>
      <c r="D855" s="8">
        <v>1.02</v>
      </c>
      <c r="E855" s="4">
        <v>2</v>
      </c>
      <c r="F855" s="8">
        <v>1.39</v>
      </c>
      <c r="G855" s="4">
        <v>0</v>
      </c>
      <c r="H855" s="8">
        <v>0</v>
      </c>
      <c r="I855" s="4">
        <v>0</v>
      </c>
    </row>
    <row r="856" spans="1:9" x14ac:dyDescent="0.2">
      <c r="A856" s="2">
        <v>19</v>
      </c>
      <c r="B856" s="1" t="s">
        <v>229</v>
      </c>
      <c r="C856" s="4">
        <v>2</v>
      </c>
      <c r="D856" s="8">
        <v>1.02</v>
      </c>
      <c r="E856" s="4">
        <v>0</v>
      </c>
      <c r="F856" s="8">
        <v>0</v>
      </c>
      <c r="G856" s="4">
        <v>2</v>
      </c>
      <c r="H856" s="8">
        <v>3.85</v>
      </c>
      <c r="I856" s="4">
        <v>0</v>
      </c>
    </row>
    <row r="857" spans="1:9" x14ac:dyDescent="0.2">
      <c r="A857" s="1"/>
      <c r="C857" s="4"/>
      <c r="D857" s="8"/>
      <c r="E857" s="4"/>
      <c r="F857" s="8"/>
      <c r="G857" s="4"/>
      <c r="H857" s="8"/>
      <c r="I857" s="4"/>
    </row>
    <row r="858" spans="1:9" x14ac:dyDescent="0.2">
      <c r="A858" s="1" t="s">
        <v>32</v>
      </c>
      <c r="C858" s="4"/>
      <c r="D858" s="8"/>
      <c r="E858" s="4"/>
      <c r="F858" s="8"/>
      <c r="G858" s="4"/>
      <c r="H858" s="8"/>
      <c r="I858" s="4"/>
    </row>
    <row r="859" spans="1:9" x14ac:dyDescent="0.2">
      <c r="A859" s="2">
        <v>1</v>
      </c>
      <c r="B859" s="1" t="s">
        <v>125</v>
      </c>
      <c r="C859" s="4">
        <v>12</v>
      </c>
      <c r="D859" s="8">
        <v>7.74</v>
      </c>
      <c r="E859" s="4">
        <v>10</v>
      </c>
      <c r="F859" s="8">
        <v>12.5</v>
      </c>
      <c r="G859" s="4">
        <v>2</v>
      </c>
      <c r="H859" s="8">
        <v>2.82</v>
      </c>
      <c r="I859" s="4">
        <v>0</v>
      </c>
    </row>
    <row r="860" spans="1:9" x14ac:dyDescent="0.2">
      <c r="A860" s="2">
        <v>2</v>
      </c>
      <c r="B860" s="1" t="s">
        <v>226</v>
      </c>
      <c r="C860" s="4">
        <v>9</v>
      </c>
      <c r="D860" s="8">
        <v>5.81</v>
      </c>
      <c r="E860" s="4">
        <v>0</v>
      </c>
      <c r="F860" s="8">
        <v>0</v>
      </c>
      <c r="G860" s="4">
        <v>9</v>
      </c>
      <c r="H860" s="8">
        <v>12.68</v>
      </c>
      <c r="I860" s="4">
        <v>0</v>
      </c>
    </row>
    <row r="861" spans="1:9" x14ac:dyDescent="0.2">
      <c r="A861" s="2">
        <v>3</v>
      </c>
      <c r="B861" s="1" t="s">
        <v>156</v>
      </c>
      <c r="C861" s="4">
        <v>8</v>
      </c>
      <c r="D861" s="8">
        <v>5.16</v>
      </c>
      <c r="E861" s="4">
        <v>8</v>
      </c>
      <c r="F861" s="8">
        <v>10</v>
      </c>
      <c r="G861" s="4">
        <v>0</v>
      </c>
      <c r="H861" s="8">
        <v>0</v>
      </c>
      <c r="I861" s="4">
        <v>0</v>
      </c>
    </row>
    <row r="862" spans="1:9" x14ac:dyDescent="0.2">
      <c r="A862" s="2">
        <v>3</v>
      </c>
      <c r="B862" s="1" t="s">
        <v>131</v>
      </c>
      <c r="C862" s="4">
        <v>8</v>
      </c>
      <c r="D862" s="8">
        <v>5.16</v>
      </c>
      <c r="E862" s="4">
        <v>4</v>
      </c>
      <c r="F862" s="8">
        <v>5</v>
      </c>
      <c r="G862" s="4">
        <v>4</v>
      </c>
      <c r="H862" s="8">
        <v>5.63</v>
      </c>
      <c r="I862" s="4">
        <v>0</v>
      </c>
    </row>
    <row r="863" spans="1:9" x14ac:dyDescent="0.2">
      <c r="A863" s="2">
        <v>5</v>
      </c>
      <c r="B863" s="1" t="s">
        <v>152</v>
      </c>
      <c r="C863" s="4">
        <v>7</v>
      </c>
      <c r="D863" s="8">
        <v>4.5199999999999996</v>
      </c>
      <c r="E863" s="4">
        <v>6</v>
      </c>
      <c r="F863" s="8">
        <v>7.5</v>
      </c>
      <c r="G863" s="4">
        <v>1</v>
      </c>
      <c r="H863" s="8">
        <v>1.41</v>
      </c>
      <c r="I863" s="4">
        <v>0</v>
      </c>
    </row>
    <row r="864" spans="1:9" x14ac:dyDescent="0.2">
      <c r="A864" s="2">
        <v>6</v>
      </c>
      <c r="B864" s="1" t="s">
        <v>122</v>
      </c>
      <c r="C864" s="4">
        <v>6</v>
      </c>
      <c r="D864" s="8">
        <v>3.87</v>
      </c>
      <c r="E864" s="4">
        <v>6</v>
      </c>
      <c r="F864" s="8">
        <v>7.5</v>
      </c>
      <c r="G864" s="4">
        <v>0</v>
      </c>
      <c r="H864" s="8">
        <v>0</v>
      </c>
      <c r="I864" s="4">
        <v>0</v>
      </c>
    </row>
    <row r="865" spans="1:9" x14ac:dyDescent="0.2">
      <c r="A865" s="2">
        <v>7</v>
      </c>
      <c r="B865" s="1" t="s">
        <v>155</v>
      </c>
      <c r="C865" s="4">
        <v>5</v>
      </c>
      <c r="D865" s="8">
        <v>3.23</v>
      </c>
      <c r="E865" s="4">
        <v>2</v>
      </c>
      <c r="F865" s="8">
        <v>2.5</v>
      </c>
      <c r="G865" s="4">
        <v>3</v>
      </c>
      <c r="H865" s="8">
        <v>4.2300000000000004</v>
      </c>
      <c r="I865" s="4">
        <v>0</v>
      </c>
    </row>
    <row r="866" spans="1:9" x14ac:dyDescent="0.2">
      <c r="A866" s="2">
        <v>7</v>
      </c>
      <c r="B866" s="1" t="s">
        <v>176</v>
      </c>
      <c r="C866" s="4">
        <v>5</v>
      </c>
      <c r="D866" s="8">
        <v>3.23</v>
      </c>
      <c r="E866" s="4">
        <v>0</v>
      </c>
      <c r="F866" s="8">
        <v>0</v>
      </c>
      <c r="G866" s="4">
        <v>5</v>
      </c>
      <c r="H866" s="8">
        <v>7.04</v>
      </c>
      <c r="I866" s="4">
        <v>0</v>
      </c>
    </row>
    <row r="867" spans="1:9" x14ac:dyDescent="0.2">
      <c r="A867" s="2">
        <v>7</v>
      </c>
      <c r="B867" s="1" t="s">
        <v>163</v>
      </c>
      <c r="C867" s="4">
        <v>5</v>
      </c>
      <c r="D867" s="8">
        <v>3.23</v>
      </c>
      <c r="E867" s="4">
        <v>5</v>
      </c>
      <c r="F867" s="8">
        <v>6.25</v>
      </c>
      <c r="G867" s="4">
        <v>0</v>
      </c>
      <c r="H867" s="8">
        <v>0</v>
      </c>
      <c r="I867" s="4">
        <v>0</v>
      </c>
    </row>
    <row r="868" spans="1:9" x14ac:dyDescent="0.2">
      <c r="A868" s="2">
        <v>7</v>
      </c>
      <c r="B868" s="1" t="s">
        <v>124</v>
      </c>
      <c r="C868" s="4">
        <v>5</v>
      </c>
      <c r="D868" s="8">
        <v>3.23</v>
      </c>
      <c r="E868" s="4">
        <v>4</v>
      </c>
      <c r="F868" s="8">
        <v>5</v>
      </c>
      <c r="G868" s="4">
        <v>1</v>
      </c>
      <c r="H868" s="8">
        <v>1.41</v>
      </c>
      <c r="I868" s="4">
        <v>0</v>
      </c>
    </row>
    <row r="869" spans="1:9" x14ac:dyDescent="0.2">
      <c r="A869" s="2">
        <v>7</v>
      </c>
      <c r="B869" s="1" t="s">
        <v>128</v>
      </c>
      <c r="C869" s="4">
        <v>5</v>
      </c>
      <c r="D869" s="8">
        <v>3.23</v>
      </c>
      <c r="E869" s="4">
        <v>1</v>
      </c>
      <c r="F869" s="8">
        <v>1.25</v>
      </c>
      <c r="G869" s="4">
        <v>4</v>
      </c>
      <c r="H869" s="8">
        <v>5.63</v>
      </c>
      <c r="I869" s="4">
        <v>0</v>
      </c>
    </row>
    <row r="870" spans="1:9" x14ac:dyDescent="0.2">
      <c r="A870" s="2">
        <v>7</v>
      </c>
      <c r="B870" s="1" t="s">
        <v>231</v>
      </c>
      <c r="C870" s="4">
        <v>5</v>
      </c>
      <c r="D870" s="8">
        <v>3.23</v>
      </c>
      <c r="E870" s="4">
        <v>0</v>
      </c>
      <c r="F870" s="8">
        <v>0</v>
      </c>
      <c r="G870" s="4">
        <v>5</v>
      </c>
      <c r="H870" s="8">
        <v>7.04</v>
      </c>
      <c r="I870" s="4">
        <v>0</v>
      </c>
    </row>
    <row r="871" spans="1:9" x14ac:dyDescent="0.2">
      <c r="A871" s="2">
        <v>7</v>
      </c>
      <c r="B871" s="1" t="s">
        <v>137</v>
      </c>
      <c r="C871" s="4">
        <v>5</v>
      </c>
      <c r="D871" s="8">
        <v>3.23</v>
      </c>
      <c r="E871" s="4">
        <v>5</v>
      </c>
      <c r="F871" s="8">
        <v>6.25</v>
      </c>
      <c r="G871" s="4">
        <v>0</v>
      </c>
      <c r="H871" s="8">
        <v>0</v>
      </c>
      <c r="I871" s="4">
        <v>0</v>
      </c>
    </row>
    <row r="872" spans="1:9" x14ac:dyDescent="0.2">
      <c r="A872" s="2">
        <v>14</v>
      </c>
      <c r="B872" s="1" t="s">
        <v>188</v>
      </c>
      <c r="C872" s="4">
        <v>4</v>
      </c>
      <c r="D872" s="8">
        <v>2.58</v>
      </c>
      <c r="E872" s="4">
        <v>1</v>
      </c>
      <c r="F872" s="8">
        <v>1.25</v>
      </c>
      <c r="G872" s="4">
        <v>3</v>
      </c>
      <c r="H872" s="8">
        <v>4.2300000000000004</v>
      </c>
      <c r="I872" s="4">
        <v>0</v>
      </c>
    </row>
    <row r="873" spans="1:9" x14ac:dyDescent="0.2">
      <c r="A873" s="2">
        <v>14</v>
      </c>
      <c r="B873" s="1" t="s">
        <v>136</v>
      </c>
      <c r="C873" s="4">
        <v>4</v>
      </c>
      <c r="D873" s="8">
        <v>2.58</v>
      </c>
      <c r="E873" s="4">
        <v>4</v>
      </c>
      <c r="F873" s="8">
        <v>5</v>
      </c>
      <c r="G873" s="4">
        <v>0</v>
      </c>
      <c r="H873" s="8">
        <v>0</v>
      </c>
      <c r="I873" s="4">
        <v>0</v>
      </c>
    </row>
    <row r="874" spans="1:9" x14ac:dyDescent="0.2">
      <c r="A874" s="2">
        <v>14</v>
      </c>
      <c r="B874" s="1" t="s">
        <v>140</v>
      </c>
      <c r="C874" s="4">
        <v>4</v>
      </c>
      <c r="D874" s="8">
        <v>2.58</v>
      </c>
      <c r="E874" s="4">
        <v>4</v>
      </c>
      <c r="F874" s="8">
        <v>5</v>
      </c>
      <c r="G874" s="4">
        <v>0</v>
      </c>
      <c r="H874" s="8">
        <v>0</v>
      </c>
      <c r="I874" s="4">
        <v>0</v>
      </c>
    </row>
    <row r="875" spans="1:9" x14ac:dyDescent="0.2">
      <c r="A875" s="2">
        <v>17</v>
      </c>
      <c r="B875" s="1" t="s">
        <v>133</v>
      </c>
      <c r="C875" s="4">
        <v>3</v>
      </c>
      <c r="D875" s="8">
        <v>1.94</v>
      </c>
      <c r="E875" s="4">
        <v>1</v>
      </c>
      <c r="F875" s="8">
        <v>1.25</v>
      </c>
      <c r="G875" s="4">
        <v>2</v>
      </c>
      <c r="H875" s="8">
        <v>2.82</v>
      </c>
      <c r="I875" s="4">
        <v>0</v>
      </c>
    </row>
    <row r="876" spans="1:9" x14ac:dyDescent="0.2">
      <c r="A876" s="2">
        <v>18</v>
      </c>
      <c r="B876" s="1" t="s">
        <v>123</v>
      </c>
      <c r="C876" s="4">
        <v>2</v>
      </c>
      <c r="D876" s="8">
        <v>1.29</v>
      </c>
      <c r="E876" s="4">
        <v>1</v>
      </c>
      <c r="F876" s="8">
        <v>1.25</v>
      </c>
      <c r="G876" s="4">
        <v>1</v>
      </c>
      <c r="H876" s="8">
        <v>1.41</v>
      </c>
      <c r="I876" s="4">
        <v>0</v>
      </c>
    </row>
    <row r="877" spans="1:9" x14ac:dyDescent="0.2">
      <c r="A877" s="2">
        <v>18</v>
      </c>
      <c r="B877" s="1" t="s">
        <v>141</v>
      </c>
      <c r="C877" s="4">
        <v>2</v>
      </c>
      <c r="D877" s="8">
        <v>1.29</v>
      </c>
      <c r="E877" s="4">
        <v>0</v>
      </c>
      <c r="F877" s="8">
        <v>0</v>
      </c>
      <c r="G877" s="4">
        <v>2</v>
      </c>
      <c r="H877" s="8">
        <v>2.82</v>
      </c>
      <c r="I877" s="4">
        <v>0</v>
      </c>
    </row>
    <row r="878" spans="1:9" x14ac:dyDescent="0.2">
      <c r="A878" s="2">
        <v>18</v>
      </c>
      <c r="B878" s="1" t="s">
        <v>221</v>
      </c>
      <c r="C878" s="4">
        <v>2</v>
      </c>
      <c r="D878" s="8">
        <v>1.29</v>
      </c>
      <c r="E878" s="4">
        <v>0</v>
      </c>
      <c r="F878" s="8">
        <v>0</v>
      </c>
      <c r="G878" s="4">
        <v>2</v>
      </c>
      <c r="H878" s="8">
        <v>2.82</v>
      </c>
      <c r="I878" s="4">
        <v>0</v>
      </c>
    </row>
    <row r="879" spans="1:9" x14ac:dyDescent="0.2">
      <c r="A879" s="2">
        <v>18</v>
      </c>
      <c r="B879" s="1" t="s">
        <v>230</v>
      </c>
      <c r="C879" s="4">
        <v>2</v>
      </c>
      <c r="D879" s="8">
        <v>1.29</v>
      </c>
      <c r="E879" s="4">
        <v>0</v>
      </c>
      <c r="F879" s="8">
        <v>0</v>
      </c>
      <c r="G879" s="4">
        <v>0</v>
      </c>
      <c r="H879" s="8">
        <v>0</v>
      </c>
      <c r="I879" s="4">
        <v>0</v>
      </c>
    </row>
    <row r="880" spans="1:9" x14ac:dyDescent="0.2">
      <c r="A880" s="2">
        <v>18</v>
      </c>
      <c r="B880" s="1" t="s">
        <v>142</v>
      </c>
      <c r="C880" s="4">
        <v>2</v>
      </c>
      <c r="D880" s="8">
        <v>1.29</v>
      </c>
      <c r="E880" s="4">
        <v>2</v>
      </c>
      <c r="F880" s="8">
        <v>2.5</v>
      </c>
      <c r="G880" s="4">
        <v>0</v>
      </c>
      <c r="H880" s="8">
        <v>0</v>
      </c>
      <c r="I880" s="4">
        <v>0</v>
      </c>
    </row>
    <row r="881" spans="1:9" x14ac:dyDescent="0.2">
      <c r="A881" s="2">
        <v>18</v>
      </c>
      <c r="B881" s="1" t="s">
        <v>232</v>
      </c>
      <c r="C881" s="4">
        <v>2</v>
      </c>
      <c r="D881" s="8">
        <v>1.29</v>
      </c>
      <c r="E881" s="4">
        <v>0</v>
      </c>
      <c r="F881" s="8">
        <v>0</v>
      </c>
      <c r="G881" s="4">
        <v>2</v>
      </c>
      <c r="H881" s="8">
        <v>2.82</v>
      </c>
      <c r="I881" s="4">
        <v>0</v>
      </c>
    </row>
    <row r="882" spans="1:9" x14ac:dyDescent="0.2">
      <c r="A882" s="2">
        <v>18</v>
      </c>
      <c r="B882" s="1" t="s">
        <v>228</v>
      </c>
      <c r="C882" s="4">
        <v>2</v>
      </c>
      <c r="D882" s="8">
        <v>1.29</v>
      </c>
      <c r="E882" s="4">
        <v>0</v>
      </c>
      <c r="F882" s="8">
        <v>0</v>
      </c>
      <c r="G882" s="4">
        <v>1</v>
      </c>
      <c r="H882" s="8">
        <v>1.41</v>
      </c>
      <c r="I882" s="4">
        <v>0</v>
      </c>
    </row>
    <row r="883" spans="1:9" x14ac:dyDescent="0.2">
      <c r="A883" s="1"/>
      <c r="C883" s="4"/>
      <c r="D883" s="8"/>
      <c r="E883" s="4"/>
      <c r="F883" s="8"/>
      <c r="G883" s="4"/>
      <c r="H883" s="8"/>
      <c r="I883" s="4"/>
    </row>
    <row r="884" spans="1:9" x14ac:dyDescent="0.2">
      <c r="A884" s="1" t="s">
        <v>33</v>
      </c>
      <c r="C884" s="4"/>
      <c r="D884" s="8"/>
      <c r="E884" s="4"/>
      <c r="F884" s="8"/>
      <c r="G884" s="4"/>
      <c r="H884" s="8"/>
      <c r="I884" s="4"/>
    </row>
    <row r="885" spans="1:9" x14ac:dyDescent="0.2">
      <c r="A885" s="2">
        <v>1</v>
      </c>
      <c r="B885" s="1" t="s">
        <v>152</v>
      </c>
      <c r="C885" s="4">
        <v>9</v>
      </c>
      <c r="D885" s="8">
        <v>16.670000000000002</v>
      </c>
      <c r="E885" s="4">
        <v>6</v>
      </c>
      <c r="F885" s="8">
        <v>13.33</v>
      </c>
      <c r="G885" s="4">
        <v>3</v>
      </c>
      <c r="H885" s="8">
        <v>42.86</v>
      </c>
      <c r="I885" s="4">
        <v>0</v>
      </c>
    </row>
    <row r="886" spans="1:9" x14ac:dyDescent="0.2">
      <c r="A886" s="2">
        <v>2</v>
      </c>
      <c r="B886" s="1" t="s">
        <v>156</v>
      </c>
      <c r="C886" s="4">
        <v>5</v>
      </c>
      <c r="D886" s="8">
        <v>9.26</v>
      </c>
      <c r="E886" s="4">
        <v>5</v>
      </c>
      <c r="F886" s="8">
        <v>11.11</v>
      </c>
      <c r="G886" s="4">
        <v>0</v>
      </c>
      <c r="H886" s="8">
        <v>0</v>
      </c>
      <c r="I886" s="4">
        <v>0</v>
      </c>
    </row>
    <row r="887" spans="1:9" x14ac:dyDescent="0.2">
      <c r="A887" s="2">
        <v>2</v>
      </c>
      <c r="B887" s="1" t="s">
        <v>136</v>
      </c>
      <c r="C887" s="4">
        <v>5</v>
      </c>
      <c r="D887" s="8">
        <v>9.26</v>
      </c>
      <c r="E887" s="4">
        <v>5</v>
      </c>
      <c r="F887" s="8">
        <v>11.11</v>
      </c>
      <c r="G887" s="4">
        <v>0</v>
      </c>
      <c r="H887" s="8">
        <v>0</v>
      </c>
      <c r="I887" s="4">
        <v>0</v>
      </c>
    </row>
    <row r="888" spans="1:9" x14ac:dyDescent="0.2">
      <c r="A888" s="2">
        <v>4</v>
      </c>
      <c r="B888" s="1" t="s">
        <v>122</v>
      </c>
      <c r="C888" s="4">
        <v>4</v>
      </c>
      <c r="D888" s="8">
        <v>7.41</v>
      </c>
      <c r="E888" s="4">
        <v>3</v>
      </c>
      <c r="F888" s="8">
        <v>6.67</v>
      </c>
      <c r="G888" s="4">
        <v>1</v>
      </c>
      <c r="H888" s="8">
        <v>14.29</v>
      </c>
      <c r="I888" s="4">
        <v>0</v>
      </c>
    </row>
    <row r="889" spans="1:9" x14ac:dyDescent="0.2">
      <c r="A889" s="2">
        <v>4</v>
      </c>
      <c r="B889" s="1" t="s">
        <v>125</v>
      </c>
      <c r="C889" s="4">
        <v>4</v>
      </c>
      <c r="D889" s="8">
        <v>7.41</v>
      </c>
      <c r="E889" s="4">
        <v>4</v>
      </c>
      <c r="F889" s="8">
        <v>8.89</v>
      </c>
      <c r="G889" s="4">
        <v>0</v>
      </c>
      <c r="H889" s="8">
        <v>0</v>
      </c>
      <c r="I889" s="4">
        <v>0</v>
      </c>
    </row>
    <row r="890" spans="1:9" x14ac:dyDescent="0.2">
      <c r="A890" s="2">
        <v>6</v>
      </c>
      <c r="B890" s="1" t="s">
        <v>137</v>
      </c>
      <c r="C890" s="4">
        <v>3</v>
      </c>
      <c r="D890" s="8">
        <v>5.56</v>
      </c>
      <c r="E890" s="4">
        <v>3</v>
      </c>
      <c r="F890" s="8">
        <v>6.67</v>
      </c>
      <c r="G890" s="4">
        <v>0</v>
      </c>
      <c r="H890" s="8">
        <v>0</v>
      </c>
      <c r="I890" s="4">
        <v>0</v>
      </c>
    </row>
    <row r="891" spans="1:9" x14ac:dyDescent="0.2">
      <c r="A891" s="2">
        <v>7</v>
      </c>
      <c r="B891" s="1" t="s">
        <v>150</v>
      </c>
      <c r="C891" s="4">
        <v>2</v>
      </c>
      <c r="D891" s="8">
        <v>3.7</v>
      </c>
      <c r="E891" s="4">
        <v>2</v>
      </c>
      <c r="F891" s="8">
        <v>4.4400000000000004</v>
      </c>
      <c r="G891" s="4">
        <v>0</v>
      </c>
      <c r="H891" s="8">
        <v>0</v>
      </c>
      <c r="I891" s="4">
        <v>0</v>
      </c>
    </row>
    <row r="892" spans="1:9" x14ac:dyDescent="0.2">
      <c r="A892" s="2">
        <v>7</v>
      </c>
      <c r="B892" s="1" t="s">
        <v>129</v>
      </c>
      <c r="C892" s="4">
        <v>2</v>
      </c>
      <c r="D892" s="8">
        <v>3.7</v>
      </c>
      <c r="E892" s="4">
        <v>2</v>
      </c>
      <c r="F892" s="8">
        <v>4.4400000000000004</v>
      </c>
      <c r="G892" s="4">
        <v>0</v>
      </c>
      <c r="H892" s="8">
        <v>0</v>
      </c>
      <c r="I892" s="4">
        <v>0</v>
      </c>
    </row>
    <row r="893" spans="1:9" x14ac:dyDescent="0.2">
      <c r="A893" s="2">
        <v>7</v>
      </c>
      <c r="B893" s="1" t="s">
        <v>134</v>
      </c>
      <c r="C893" s="4">
        <v>2</v>
      </c>
      <c r="D893" s="8">
        <v>3.7</v>
      </c>
      <c r="E893" s="4">
        <v>2</v>
      </c>
      <c r="F893" s="8">
        <v>4.4400000000000004</v>
      </c>
      <c r="G893" s="4">
        <v>0</v>
      </c>
      <c r="H893" s="8">
        <v>0</v>
      </c>
      <c r="I893" s="4">
        <v>0</v>
      </c>
    </row>
    <row r="894" spans="1:9" x14ac:dyDescent="0.2">
      <c r="A894" s="2">
        <v>10</v>
      </c>
      <c r="B894" s="1" t="s">
        <v>155</v>
      </c>
      <c r="C894" s="4">
        <v>1</v>
      </c>
      <c r="D894" s="8">
        <v>1.85</v>
      </c>
      <c r="E894" s="4">
        <v>1</v>
      </c>
      <c r="F894" s="8">
        <v>2.2200000000000002</v>
      </c>
      <c r="G894" s="4">
        <v>0</v>
      </c>
      <c r="H894" s="8">
        <v>0</v>
      </c>
      <c r="I894" s="4">
        <v>0</v>
      </c>
    </row>
    <row r="895" spans="1:9" x14ac:dyDescent="0.2">
      <c r="A895" s="2">
        <v>10</v>
      </c>
      <c r="B895" s="1" t="s">
        <v>196</v>
      </c>
      <c r="C895" s="4">
        <v>1</v>
      </c>
      <c r="D895" s="8">
        <v>1.85</v>
      </c>
      <c r="E895" s="4">
        <v>0</v>
      </c>
      <c r="F895" s="8">
        <v>0</v>
      </c>
      <c r="G895" s="4">
        <v>1</v>
      </c>
      <c r="H895" s="8">
        <v>14.29</v>
      </c>
      <c r="I895" s="4">
        <v>0</v>
      </c>
    </row>
    <row r="896" spans="1:9" x14ac:dyDescent="0.2">
      <c r="A896" s="2">
        <v>10</v>
      </c>
      <c r="B896" s="1" t="s">
        <v>123</v>
      </c>
      <c r="C896" s="4">
        <v>1</v>
      </c>
      <c r="D896" s="8">
        <v>1.85</v>
      </c>
      <c r="E896" s="4">
        <v>1</v>
      </c>
      <c r="F896" s="8">
        <v>2.2200000000000002</v>
      </c>
      <c r="G896" s="4">
        <v>0</v>
      </c>
      <c r="H896" s="8">
        <v>0</v>
      </c>
      <c r="I896" s="4">
        <v>0</v>
      </c>
    </row>
    <row r="897" spans="1:9" x14ac:dyDescent="0.2">
      <c r="A897" s="2">
        <v>10</v>
      </c>
      <c r="B897" s="1" t="s">
        <v>170</v>
      </c>
      <c r="C897" s="4">
        <v>1</v>
      </c>
      <c r="D897" s="8">
        <v>1.85</v>
      </c>
      <c r="E897" s="4">
        <v>1</v>
      </c>
      <c r="F897" s="8">
        <v>2.2200000000000002</v>
      </c>
      <c r="G897" s="4">
        <v>0</v>
      </c>
      <c r="H897" s="8">
        <v>0</v>
      </c>
      <c r="I897" s="4">
        <v>0</v>
      </c>
    </row>
    <row r="898" spans="1:9" x14ac:dyDescent="0.2">
      <c r="A898" s="2">
        <v>10</v>
      </c>
      <c r="B898" s="1" t="s">
        <v>216</v>
      </c>
      <c r="C898" s="4">
        <v>1</v>
      </c>
      <c r="D898" s="8">
        <v>1.85</v>
      </c>
      <c r="E898" s="4">
        <v>0</v>
      </c>
      <c r="F898" s="8">
        <v>0</v>
      </c>
      <c r="G898" s="4">
        <v>1</v>
      </c>
      <c r="H898" s="8">
        <v>14.29</v>
      </c>
      <c r="I898" s="4">
        <v>0</v>
      </c>
    </row>
    <row r="899" spans="1:9" x14ac:dyDescent="0.2">
      <c r="A899" s="2">
        <v>10</v>
      </c>
      <c r="B899" s="1" t="s">
        <v>233</v>
      </c>
      <c r="C899" s="4">
        <v>1</v>
      </c>
      <c r="D899" s="8">
        <v>1.85</v>
      </c>
      <c r="E899" s="4">
        <v>0</v>
      </c>
      <c r="F899" s="8">
        <v>0</v>
      </c>
      <c r="G899" s="4">
        <v>1</v>
      </c>
      <c r="H899" s="8">
        <v>14.29</v>
      </c>
      <c r="I899" s="4">
        <v>0</v>
      </c>
    </row>
    <row r="900" spans="1:9" x14ac:dyDescent="0.2">
      <c r="A900" s="2">
        <v>10</v>
      </c>
      <c r="B900" s="1" t="s">
        <v>174</v>
      </c>
      <c r="C900" s="4">
        <v>1</v>
      </c>
      <c r="D900" s="8">
        <v>1.85</v>
      </c>
      <c r="E900" s="4">
        <v>1</v>
      </c>
      <c r="F900" s="8">
        <v>2.2200000000000002</v>
      </c>
      <c r="G900" s="4">
        <v>0</v>
      </c>
      <c r="H900" s="8">
        <v>0</v>
      </c>
      <c r="I900" s="4">
        <v>0</v>
      </c>
    </row>
    <row r="901" spans="1:9" x14ac:dyDescent="0.2">
      <c r="A901" s="2">
        <v>10</v>
      </c>
      <c r="B901" s="1" t="s">
        <v>206</v>
      </c>
      <c r="C901" s="4">
        <v>1</v>
      </c>
      <c r="D901" s="8">
        <v>1.85</v>
      </c>
      <c r="E901" s="4">
        <v>0</v>
      </c>
      <c r="F901" s="8">
        <v>0</v>
      </c>
      <c r="G901" s="4">
        <v>0</v>
      </c>
      <c r="H901" s="8">
        <v>0</v>
      </c>
      <c r="I901" s="4">
        <v>0</v>
      </c>
    </row>
    <row r="902" spans="1:9" x14ac:dyDescent="0.2">
      <c r="A902" s="2">
        <v>10</v>
      </c>
      <c r="B902" s="1" t="s">
        <v>234</v>
      </c>
      <c r="C902" s="4">
        <v>1</v>
      </c>
      <c r="D902" s="8">
        <v>1.85</v>
      </c>
      <c r="E902" s="4">
        <v>1</v>
      </c>
      <c r="F902" s="8">
        <v>2.2200000000000002</v>
      </c>
      <c r="G902" s="4">
        <v>0</v>
      </c>
      <c r="H902" s="8">
        <v>0</v>
      </c>
      <c r="I902" s="4">
        <v>0</v>
      </c>
    </row>
    <row r="903" spans="1:9" x14ac:dyDescent="0.2">
      <c r="A903" s="2">
        <v>10</v>
      </c>
      <c r="B903" s="1" t="s">
        <v>235</v>
      </c>
      <c r="C903" s="4">
        <v>1</v>
      </c>
      <c r="D903" s="8">
        <v>1.85</v>
      </c>
      <c r="E903" s="4">
        <v>1</v>
      </c>
      <c r="F903" s="8">
        <v>2.2200000000000002</v>
      </c>
      <c r="G903" s="4">
        <v>0</v>
      </c>
      <c r="H903" s="8">
        <v>0</v>
      </c>
      <c r="I903" s="4">
        <v>0</v>
      </c>
    </row>
    <row r="904" spans="1:9" x14ac:dyDescent="0.2">
      <c r="A904" s="2">
        <v>10</v>
      </c>
      <c r="B904" s="1" t="s">
        <v>126</v>
      </c>
      <c r="C904" s="4">
        <v>1</v>
      </c>
      <c r="D904" s="8">
        <v>1.85</v>
      </c>
      <c r="E904" s="4">
        <v>1</v>
      </c>
      <c r="F904" s="8">
        <v>2.2200000000000002</v>
      </c>
      <c r="G904" s="4">
        <v>0</v>
      </c>
      <c r="H904" s="8">
        <v>0</v>
      </c>
      <c r="I904" s="4">
        <v>0</v>
      </c>
    </row>
    <row r="905" spans="1:9" x14ac:dyDescent="0.2">
      <c r="A905" s="2">
        <v>10</v>
      </c>
      <c r="B905" s="1" t="s">
        <v>128</v>
      </c>
      <c r="C905" s="4">
        <v>1</v>
      </c>
      <c r="D905" s="8">
        <v>1.85</v>
      </c>
      <c r="E905" s="4">
        <v>1</v>
      </c>
      <c r="F905" s="8">
        <v>2.2200000000000002</v>
      </c>
      <c r="G905" s="4">
        <v>0</v>
      </c>
      <c r="H905" s="8">
        <v>0</v>
      </c>
      <c r="I905" s="4">
        <v>0</v>
      </c>
    </row>
    <row r="906" spans="1:9" x14ac:dyDescent="0.2">
      <c r="A906" s="2">
        <v>10</v>
      </c>
      <c r="B906" s="1" t="s">
        <v>131</v>
      </c>
      <c r="C906" s="4">
        <v>1</v>
      </c>
      <c r="D906" s="8">
        <v>1.85</v>
      </c>
      <c r="E906" s="4">
        <v>1</v>
      </c>
      <c r="F906" s="8">
        <v>2.2200000000000002</v>
      </c>
      <c r="G906" s="4">
        <v>0</v>
      </c>
      <c r="H906" s="8">
        <v>0</v>
      </c>
      <c r="I906" s="4">
        <v>0</v>
      </c>
    </row>
    <row r="907" spans="1:9" x14ac:dyDescent="0.2">
      <c r="A907" s="2">
        <v>10</v>
      </c>
      <c r="B907" s="1" t="s">
        <v>133</v>
      </c>
      <c r="C907" s="4">
        <v>1</v>
      </c>
      <c r="D907" s="8">
        <v>1.85</v>
      </c>
      <c r="E907" s="4">
        <v>1</v>
      </c>
      <c r="F907" s="8">
        <v>2.2200000000000002</v>
      </c>
      <c r="G907" s="4">
        <v>0</v>
      </c>
      <c r="H907" s="8">
        <v>0</v>
      </c>
      <c r="I907" s="4">
        <v>0</v>
      </c>
    </row>
    <row r="908" spans="1:9" x14ac:dyDescent="0.2">
      <c r="A908" s="2">
        <v>10</v>
      </c>
      <c r="B908" s="1" t="s">
        <v>145</v>
      </c>
      <c r="C908" s="4">
        <v>1</v>
      </c>
      <c r="D908" s="8">
        <v>1.85</v>
      </c>
      <c r="E908" s="4">
        <v>1</v>
      </c>
      <c r="F908" s="8">
        <v>2.2200000000000002</v>
      </c>
      <c r="G908" s="4">
        <v>0</v>
      </c>
      <c r="H908" s="8">
        <v>0</v>
      </c>
      <c r="I908" s="4">
        <v>0</v>
      </c>
    </row>
    <row r="909" spans="1:9" x14ac:dyDescent="0.2">
      <c r="A909" s="2">
        <v>10</v>
      </c>
      <c r="B909" s="1" t="s">
        <v>165</v>
      </c>
      <c r="C909" s="4">
        <v>1</v>
      </c>
      <c r="D909" s="8">
        <v>1.85</v>
      </c>
      <c r="E909" s="4">
        <v>1</v>
      </c>
      <c r="F909" s="8">
        <v>2.2200000000000002</v>
      </c>
      <c r="G909" s="4">
        <v>0</v>
      </c>
      <c r="H909" s="8">
        <v>0</v>
      </c>
      <c r="I909" s="4">
        <v>0</v>
      </c>
    </row>
    <row r="910" spans="1:9" x14ac:dyDescent="0.2">
      <c r="A910" s="2">
        <v>10</v>
      </c>
      <c r="B910" s="1" t="s">
        <v>203</v>
      </c>
      <c r="C910" s="4">
        <v>1</v>
      </c>
      <c r="D910" s="8">
        <v>1.85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2">
      <c r="A911" s="2">
        <v>10</v>
      </c>
      <c r="B911" s="1" t="s">
        <v>140</v>
      </c>
      <c r="C911" s="4">
        <v>1</v>
      </c>
      <c r="D911" s="8">
        <v>1.85</v>
      </c>
      <c r="E911" s="4">
        <v>1</v>
      </c>
      <c r="F911" s="8">
        <v>2.2200000000000002</v>
      </c>
      <c r="G911" s="4">
        <v>0</v>
      </c>
      <c r="H911" s="8">
        <v>0</v>
      </c>
      <c r="I911" s="4">
        <v>0</v>
      </c>
    </row>
    <row r="912" spans="1:9" x14ac:dyDescent="0.2">
      <c r="A912" s="1"/>
      <c r="C912" s="4"/>
      <c r="D912" s="8"/>
      <c r="E912" s="4"/>
      <c r="F912" s="8"/>
      <c r="G912" s="4"/>
      <c r="H912" s="8"/>
      <c r="I912" s="4"/>
    </row>
    <row r="913" spans="1:9" x14ac:dyDescent="0.2">
      <c r="A913" s="1" t="s">
        <v>34</v>
      </c>
      <c r="C913" s="4"/>
      <c r="D913" s="8"/>
      <c r="E913" s="4"/>
      <c r="F913" s="8"/>
      <c r="G913" s="4"/>
      <c r="H913" s="8"/>
      <c r="I913" s="4"/>
    </row>
    <row r="914" spans="1:9" x14ac:dyDescent="0.2">
      <c r="A914" s="2">
        <v>1</v>
      </c>
      <c r="B914" s="1" t="s">
        <v>152</v>
      </c>
      <c r="C914" s="4">
        <v>5</v>
      </c>
      <c r="D914" s="8">
        <v>7.46</v>
      </c>
      <c r="E914" s="4">
        <v>5</v>
      </c>
      <c r="F914" s="8">
        <v>10.199999999999999</v>
      </c>
      <c r="G914" s="4">
        <v>0</v>
      </c>
      <c r="H914" s="8">
        <v>0</v>
      </c>
      <c r="I914" s="4">
        <v>0</v>
      </c>
    </row>
    <row r="915" spans="1:9" x14ac:dyDescent="0.2">
      <c r="A915" s="2">
        <v>2</v>
      </c>
      <c r="B915" s="1" t="s">
        <v>125</v>
      </c>
      <c r="C915" s="4">
        <v>4</v>
      </c>
      <c r="D915" s="8">
        <v>5.97</v>
      </c>
      <c r="E915" s="4">
        <v>2</v>
      </c>
      <c r="F915" s="8">
        <v>4.08</v>
      </c>
      <c r="G915" s="4">
        <v>2</v>
      </c>
      <c r="H915" s="8">
        <v>13.33</v>
      </c>
      <c r="I915" s="4">
        <v>0</v>
      </c>
    </row>
    <row r="916" spans="1:9" x14ac:dyDescent="0.2">
      <c r="A916" s="2">
        <v>2</v>
      </c>
      <c r="B916" s="1" t="s">
        <v>131</v>
      </c>
      <c r="C916" s="4">
        <v>4</v>
      </c>
      <c r="D916" s="8">
        <v>5.97</v>
      </c>
      <c r="E916" s="4">
        <v>4</v>
      </c>
      <c r="F916" s="8">
        <v>8.16</v>
      </c>
      <c r="G916" s="4">
        <v>0</v>
      </c>
      <c r="H916" s="8">
        <v>0</v>
      </c>
      <c r="I916" s="4">
        <v>0</v>
      </c>
    </row>
    <row r="917" spans="1:9" x14ac:dyDescent="0.2">
      <c r="A917" s="2">
        <v>2</v>
      </c>
      <c r="B917" s="1" t="s">
        <v>137</v>
      </c>
      <c r="C917" s="4">
        <v>4</v>
      </c>
      <c r="D917" s="8">
        <v>5.97</v>
      </c>
      <c r="E917" s="4">
        <v>4</v>
      </c>
      <c r="F917" s="8">
        <v>8.16</v>
      </c>
      <c r="G917" s="4">
        <v>0</v>
      </c>
      <c r="H917" s="8">
        <v>0</v>
      </c>
      <c r="I917" s="4">
        <v>0</v>
      </c>
    </row>
    <row r="918" spans="1:9" x14ac:dyDescent="0.2">
      <c r="A918" s="2">
        <v>5</v>
      </c>
      <c r="B918" s="1" t="s">
        <v>155</v>
      </c>
      <c r="C918" s="4">
        <v>3</v>
      </c>
      <c r="D918" s="8">
        <v>4.4800000000000004</v>
      </c>
      <c r="E918" s="4">
        <v>1</v>
      </c>
      <c r="F918" s="8">
        <v>2.04</v>
      </c>
      <c r="G918" s="4">
        <v>2</v>
      </c>
      <c r="H918" s="8">
        <v>13.33</v>
      </c>
      <c r="I918" s="4">
        <v>0</v>
      </c>
    </row>
    <row r="919" spans="1:9" x14ac:dyDescent="0.2">
      <c r="A919" s="2">
        <v>6</v>
      </c>
      <c r="B919" s="1" t="s">
        <v>122</v>
      </c>
      <c r="C919" s="4">
        <v>2</v>
      </c>
      <c r="D919" s="8">
        <v>2.99</v>
      </c>
      <c r="E919" s="4">
        <v>2</v>
      </c>
      <c r="F919" s="8">
        <v>4.08</v>
      </c>
      <c r="G919" s="4">
        <v>0</v>
      </c>
      <c r="H919" s="8">
        <v>0</v>
      </c>
      <c r="I919" s="4">
        <v>0</v>
      </c>
    </row>
    <row r="920" spans="1:9" x14ac:dyDescent="0.2">
      <c r="A920" s="2">
        <v>6</v>
      </c>
      <c r="B920" s="1" t="s">
        <v>150</v>
      </c>
      <c r="C920" s="4">
        <v>2</v>
      </c>
      <c r="D920" s="8">
        <v>2.99</v>
      </c>
      <c r="E920" s="4">
        <v>2</v>
      </c>
      <c r="F920" s="8">
        <v>4.08</v>
      </c>
      <c r="G920" s="4">
        <v>0</v>
      </c>
      <c r="H920" s="8">
        <v>0</v>
      </c>
      <c r="I920" s="4">
        <v>0</v>
      </c>
    </row>
    <row r="921" spans="1:9" x14ac:dyDescent="0.2">
      <c r="A921" s="2">
        <v>6</v>
      </c>
      <c r="B921" s="1" t="s">
        <v>163</v>
      </c>
      <c r="C921" s="4">
        <v>2</v>
      </c>
      <c r="D921" s="8">
        <v>2.99</v>
      </c>
      <c r="E921" s="4">
        <v>1</v>
      </c>
      <c r="F921" s="8">
        <v>2.04</v>
      </c>
      <c r="G921" s="4">
        <v>0</v>
      </c>
      <c r="H921" s="8">
        <v>0</v>
      </c>
      <c r="I921" s="4">
        <v>1</v>
      </c>
    </row>
    <row r="922" spans="1:9" x14ac:dyDescent="0.2">
      <c r="A922" s="2">
        <v>6</v>
      </c>
      <c r="B922" s="1" t="s">
        <v>156</v>
      </c>
      <c r="C922" s="4">
        <v>2</v>
      </c>
      <c r="D922" s="8">
        <v>2.99</v>
      </c>
      <c r="E922" s="4">
        <v>2</v>
      </c>
      <c r="F922" s="8">
        <v>4.08</v>
      </c>
      <c r="G922" s="4">
        <v>0</v>
      </c>
      <c r="H922" s="8">
        <v>0</v>
      </c>
      <c r="I922" s="4">
        <v>0</v>
      </c>
    </row>
    <row r="923" spans="1:9" x14ac:dyDescent="0.2">
      <c r="A923" s="2">
        <v>6</v>
      </c>
      <c r="B923" s="1" t="s">
        <v>127</v>
      </c>
      <c r="C923" s="4">
        <v>2</v>
      </c>
      <c r="D923" s="8">
        <v>2.99</v>
      </c>
      <c r="E923" s="4">
        <v>1</v>
      </c>
      <c r="F923" s="8">
        <v>2.04</v>
      </c>
      <c r="G923" s="4">
        <v>1</v>
      </c>
      <c r="H923" s="8">
        <v>6.67</v>
      </c>
      <c r="I923" s="4">
        <v>0</v>
      </c>
    </row>
    <row r="924" spans="1:9" x14ac:dyDescent="0.2">
      <c r="A924" s="2">
        <v>6</v>
      </c>
      <c r="B924" s="1" t="s">
        <v>128</v>
      </c>
      <c r="C924" s="4">
        <v>2</v>
      </c>
      <c r="D924" s="8">
        <v>2.99</v>
      </c>
      <c r="E924" s="4">
        <v>1</v>
      </c>
      <c r="F924" s="8">
        <v>2.04</v>
      </c>
      <c r="G924" s="4">
        <v>1</v>
      </c>
      <c r="H924" s="8">
        <v>6.67</v>
      </c>
      <c r="I924" s="4">
        <v>0</v>
      </c>
    </row>
    <row r="925" spans="1:9" x14ac:dyDescent="0.2">
      <c r="A925" s="2">
        <v>6</v>
      </c>
      <c r="B925" s="1" t="s">
        <v>129</v>
      </c>
      <c r="C925" s="4">
        <v>2</v>
      </c>
      <c r="D925" s="8">
        <v>2.99</v>
      </c>
      <c r="E925" s="4">
        <v>2</v>
      </c>
      <c r="F925" s="8">
        <v>4.08</v>
      </c>
      <c r="G925" s="4">
        <v>0</v>
      </c>
      <c r="H925" s="8">
        <v>0</v>
      </c>
      <c r="I925" s="4">
        <v>0</v>
      </c>
    </row>
    <row r="926" spans="1:9" x14ac:dyDescent="0.2">
      <c r="A926" s="2">
        <v>6</v>
      </c>
      <c r="B926" s="1" t="s">
        <v>148</v>
      </c>
      <c r="C926" s="4">
        <v>2</v>
      </c>
      <c r="D926" s="8">
        <v>2.99</v>
      </c>
      <c r="E926" s="4">
        <v>2</v>
      </c>
      <c r="F926" s="8">
        <v>4.08</v>
      </c>
      <c r="G926" s="4">
        <v>0</v>
      </c>
      <c r="H926" s="8">
        <v>0</v>
      </c>
      <c r="I926" s="4">
        <v>0</v>
      </c>
    </row>
    <row r="927" spans="1:9" x14ac:dyDescent="0.2">
      <c r="A927" s="2">
        <v>6</v>
      </c>
      <c r="B927" s="1" t="s">
        <v>132</v>
      </c>
      <c r="C927" s="4">
        <v>2</v>
      </c>
      <c r="D927" s="8">
        <v>2.99</v>
      </c>
      <c r="E927" s="4">
        <v>2</v>
      </c>
      <c r="F927" s="8">
        <v>4.08</v>
      </c>
      <c r="G927" s="4">
        <v>0</v>
      </c>
      <c r="H927" s="8">
        <v>0</v>
      </c>
      <c r="I927" s="4">
        <v>0</v>
      </c>
    </row>
    <row r="928" spans="1:9" x14ac:dyDescent="0.2">
      <c r="A928" s="2">
        <v>6</v>
      </c>
      <c r="B928" s="1" t="s">
        <v>136</v>
      </c>
      <c r="C928" s="4">
        <v>2</v>
      </c>
      <c r="D928" s="8">
        <v>2.99</v>
      </c>
      <c r="E928" s="4">
        <v>2</v>
      </c>
      <c r="F928" s="8">
        <v>4.08</v>
      </c>
      <c r="G928" s="4">
        <v>0</v>
      </c>
      <c r="H928" s="8">
        <v>0</v>
      </c>
      <c r="I928" s="4">
        <v>0</v>
      </c>
    </row>
    <row r="929" spans="1:9" x14ac:dyDescent="0.2">
      <c r="A929" s="2">
        <v>16</v>
      </c>
      <c r="B929" s="1" t="s">
        <v>194</v>
      </c>
      <c r="C929" s="4">
        <v>1</v>
      </c>
      <c r="D929" s="8">
        <v>1.49</v>
      </c>
      <c r="E929" s="4">
        <v>0</v>
      </c>
      <c r="F929" s="8">
        <v>0</v>
      </c>
      <c r="G929" s="4">
        <v>1</v>
      </c>
      <c r="H929" s="8">
        <v>6.67</v>
      </c>
      <c r="I929" s="4">
        <v>0</v>
      </c>
    </row>
    <row r="930" spans="1:9" x14ac:dyDescent="0.2">
      <c r="A930" s="2">
        <v>16</v>
      </c>
      <c r="B930" s="1" t="s">
        <v>168</v>
      </c>
      <c r="C930" s="4">
        <v>1</v>
      </c>
      <c r="D930" s="8">
        <v>1.49</v>
      </c>
      <c r="E930" s="4">
        <v>0</v>
      </c>
      <c r="F930" s="8">
        <v>0</v>
      </c>
      <c r="G930" s="4">
        <v>1</v>
      </c>
      <c r="H930" s="8">
        <v>6.67</v>
      </c>
      <c r="I930" s="4">
        <v>0</v>
      </c>
    </row>
    <row r="931" spans="1:9" x14ac:dyDescent="0.2">
      <c r="A931" s="2">
        <v>16</v>
      </c>
      <c r="B931" s="1" t="s">
        <v>158</v>
      </c>
      <c r="C931" s="4">
        <v>1</v>
      </c>
      <c r="D931" s="8">
        <v>1.49</v>
      </c>
      <c r="E931" s="4">
        <v>1</v>
      </c>
      <c r="F931" s="8">
        <v>2.04</v>
      </c>
      <c r="G931" s="4">
        <v>0</v>
      </c>
      <c r="H931" s="8">
        <v>0</v>
      </c>
      <c r="I931" s="4">
        <v>0</v>
      </c>
    </row>
    <row r="932" spans="1:9" x14ac:dyDescent="0.2">
      <c r="A932" s="2">
        <v>16</v>
      </c>
      <c r="B932" s="1" t="s">
        <v>149</v>
      </c>
      <c r="C932" s="4">
        <v>1</v>
      </c>
      <c r="D932" s="8">
        <v>1.49</v>
      </c>
      <c r="E932" s="4">
        <v>1</v>
      </c>
      <c r="F932" s="8">
        <v>2.04</v>
      </c>
      <c r="G932" s="4">
        <v>0</v>
      </c>
      <c r="H932" s="8">
        <v>0</v>
      </c>
      <c r="I932" s="4">
        <v>0</v>
      </c>
    </row>
    <row r="933" spans="1:9" x14ac:dyDescent="0.2">
      <c r="A933" s="2">
        <v>16</v>
      </c>
      <c r="B933" s="1" t="s">
        <v>205</v>
      </c>
      <c r="C933" s="4">
        <v>1</v>
      </c>
      <c r="D933" s="8">
        <v>1.49</v>
      </c>
      <c r="E933" s="4">
        <v>0</v>
      </c>
      <c r="F933" s="8">
        <v>0</v>
      </c>
      <c r="G933" s="4">
        <v>1</v>
      </c>
      <c r="H933" s="8">
        <v>6.67</v>
      </c>
      <c r="I933" s="4">
        <v>0</v>
      </c>
    </row>
    <row r="934" spans="1:9" x14ac:dyDescent="0.2">
      <c r="A934" s="2">
        <v>16</v>
      </c>
      <c r="B934" s="1" t="s">
        <v>236</v>
      </c>
      <c r="C934" s="4">
        <v>1</v>
      </c>
      <c r="D934" s="8">
        <v>1.49</v>
      </c>
      <c r="E934" s="4">
        <v>0</v>
      </c>
      <c r="F934" s="8">
        <v>0</v>
      </c>
      <c r="G934" s="4">
        <v>1</v>
      </c>
      <c r="H934" s="8">
        <v>6.67</v>
      </c>
      <c r="I934" s="4">
        <v>0</v>
      </c>
    </row>
    <row r="935" spans="1:9" x14ac:dyDescent="0.2">
      <c r="A935" s="2">
        <v>16</v>
      </c>
      <c r="B935" s="1" t="s">
        <v>197</v>
      </c>
      <c r="C935" s="4">
        <v>1</v>
      </c>
      <c r="D935" s="8">
        <v>1.49</v>
      </c>
      <c r="E935" s="4">
        <v>1</v>
      </c>
      <c r="F935" s="8">
        <v>2.04</v>
      </c>
      <c r="G935" s="4">
        <v>0</v>
      </c>
      <c r="H935" s="8">
        <v>0</v>
      </c>
      <c r="I935" s="4">
        <v>0</v>
      </c>
    </row>
    <row r="936" spans="1:9" x14ac:dyDescent="0.2">
      <c r="A936" s="2">
        <v>16</v>
      </c>
      <c r="B936" s="1" t="s">
        <v>160</v>
      </c>
      <c r="C936" s="4">
        <v>1</v>
      </c>
      <c r="D936" s="8">
        <v>1.49</v>
      </c>
      <c r="E936" s="4">
        <v>1</v>
      </c>
      <c r="F936" s="8">
        <v>2.04</v>
      </c>
      <c r="G936" s="4">
        <v>0</v>
      </c>
      <c r="H936" s="8">
        <v>0</v>
      </c>
      <c r="I936" s="4">
        <v>0</v>
      </c>
    </row>
    <row r="937" spans="1:9" x14ac:dyDescent="0.2">
      <c r="A937" s="2">
        <v>16</v>
      </c>
      <c r="B937" s="1" t="s">
        <v>237</v>
      </c>
      <c r="C937" s="4">
        <v>1</v>
      </c>
      <c r="D937" s="8">
        <v>1.49</v>
      </c>
      <c r="E937" s="4">
        <v>1</v>
      </c>
      <c r="F937" s="8">
        <v>2.04</v>
      </c>
      <c r="G937" s="4">
        <v>0</v>
      </c>
      <c r="H937" s="8">
        <v>0</v>
      </c>
      <c r="I937" s="4">
        <v>0</v>
      </c>
    </row>
    <row r="938" spans="1:9" x14ac:dyDescent="0.2">
      <c r="A938" s="2">
        <v>16</v>
      </c>
      <c r="B938" s="1" t="s">
        <v>206</v>
      </c>
      <c r="C938" s="4">
        <v>1</v>
      </c>
      <c r="D938" s="8">
        <v>1.49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2">
      <c r="A939" s="2">
        <v>16</v>
      </c>
      <c r="B939" s="1" t="s">
        <v>238</v>
      </c>
      <c r="C939" s="4">
        <v>1</v>
      </c>
      <c r="D939" s="8">
        <v>1.49</v>
      </c>
      <c r="E939" s="4">
        <v>0</v>
      </c>
      <c r="F939" s="8">
        <v>0</v>
      </c>
      <c r="G939" s="4">
        <v>1</v>
      </c>
      <c r="H939" s="8">
        <v>6.67</v>
      </c>
      <c r="I939" s="4">
        <v>0</v>
      </c>
    </row>
    <row r="940" spans="1:9" x14ac:dyDescent="0.2">
      <c r="A940" s="2">
        <v>16</v>
      </c>
      <c r="B940" s="1" t="s">
        <v>239</v>
      </c>
      <c r="C940" s="4">
        <v>1</v>
      </c>
      <c r="D940" s="8">
        <v>1.49</v>
      </c>
      <c r="E940" s="4">
        <v>1</v>
      </c>
      <c r="F940" s="8">
        <v>2.04</v>
      </c>
      <c r="G940" s="4">
        <v>0</v>
      </c>
      <c r="H940" s="8">
        <v>0</v>
      </c>
      <c r="I940" s="4">
        <v>0</v>
      </c>
    </row>
    <row r="941" spans="1:9" x14ac:dyDescent="0.2">
      <c r="A941" s="2">
        <v>16</v>
      </c>
      <c r="B941" s="1" t="s">
        <v>240</v>
      </c>
      <c r="C941" s="4">
        <v>1</v>
      </c>
      <c r="D941" s="8">
        <v>1.49</v>
      </c>
      <c r="E941" s="4">
        <v>1</v>
      </c>
      <c r="F941" s="8">
        <v>2.04</v>
      </c>
      <c r="G941" s="4">
        <v>0</v>
      </c>
      <c r="H941" s="8">
        <v>0</v>
      </c>
      <c r="I941" s="4">
        <v>0</v>
      </c>
    </row>
    <row r="942" spans="1:9" x14ac:dyDescent="0.2">
      <c r="A942" s="2">
        <v>16</v>
      </c>
      <c r="B942" s="1" t="s">
        <v>241</v>
      </c>
      <c r="C942" s="4">
        <v>1</v>
      </c>
      <c r="D942" s="8">
        <v>1.49</v>
      </c>
      <c r="E942" s="4">
        <v>0</v>
      </c>
      <c r="F942" s="8">
        <v>0</v>
      </c>
      <c r="G942" s="4">
        <v>1</v>
      </c>
      <c r="H942" s="8">
        <v>6.67</v>
      </c>
      <c r="I942" s="4">
        <v>0</v>
      </c>
    </row>
    <row r="943" spans="1:9" x14ac:dyDescent="0.2">
      <c r="A943" s="2">
        <v>16</v>
      </c>
      <c r="B943" s="1" t="s">
        <v>142</v>
      </c>
      <c r="C943" s="4">
        <v>1</v>
      </c>
      <c r="D943" s="8">
        <v>1.49</v>
      </c>
      <c r="E943" s="4">
        <v>1</v>
      </c>
      <c r="F943" s="8">
        <v>2.04</v>
      </c>
      <c r="G943" s="4">
        <v>0</v>
      </c>
      <c r="H943" s="8">
        <v>0</v>
      </c>
      <c r="I943" s="4">
        <v>0</v>
      </c>
    </row>
    <row r="944" spans="1:9" x14ac:dyDescent="0.2">
      <c r="A944" s="2">
        <v>16</v>
      </c>
      <c r="B944" s="1" t="s">
        <v>227</v>
      </c>
      <c r="C944" s="4">
        <v>1</v>
      </c>
      <c r="D944" s="8">
        <v>1.49</v>
      </c>
      <c r="E944" s="4">
        <v>1</v>
      </c>
      <c r="F944" s="8">
        <v>2.04</v>
      </c>
      <c r="G944" s="4">
        <v>0</v>
      </c>
      <c r="H944" s="8">
        <v>0</v>
      </c>
      <c r="I944" s="4">
        <v>0</v>
      </c>
    </row>
    <row r="945" spans="1:9" x14ac:dyDescent="0.2">
      <c r="A945" s="2">
        <v>16</v>
      </c>
      <c r="B945" s="1" t="s">
        <v>126</v>
      </c>
      <c r="C945" s="4">
        <v>1</v>
      </c>
      <c r="D945" s="8">
        <v>1.49</v>
      </c>
      <c r="E945" s="4">
        <v>1</v>
      </c>
      <c r="F945" s="8">
        <v>2.04</v>
      </c>
      <c r="G945" s="4">
        <v>0</v>
      </c>
      <c r="H945" s="8">
        <v>0</v>
      </c>
      <c r="I945" s="4">
        <v>0</v>
      </c>
    </row>
    <row r="946" spans="1:9" x14ac:dyDescent="0.2">
      <c r="A946" s="2">
        <v>16</v>
      </c>
      <c r="B946" s="1" t="s">
        <v>180</v>
      </c>
      <c r="C946" s="4">
        <v>1</v>
      </c>
      <c r="D946" s="8">
        <v>1.49</v>
      </c>
      <c r="E946" s="4">
        <v>1</v>
      </c>
      <c r="F946" s="8">
        <v>2.04</v>
      </c>
      <c r="G946" s="4">
        <v>0</v>
      </c>
      <c r="H946" s="8">
        <v>0</v>
      </c>
      <c r="I946" s="4">
        <v>0</v>
      </c>
    </row>
    <row r="947" spans="1:9" x14ac:dyDescent="0.2">
      <c r="A947" s="2">
        <v>16</v>
      </c>
      <c r="B947" s="1" t="s">
        <v>154</v>
      </c>
      <c r="C947" s="4">
        <v>1</v>
      </c>
      <c r="D947" s="8">
        <v>1.49</v>
      </c>
      <c r="E947" s="4">
        <v>1</v>
      </c>
      <c r="F947" s="8">
        <v>2.04</v>
      </c>
      <c r="G947" s="4">
        <v>0</v>
      </c>
      <c r="H947" s="8">
        <v>0</v>
      </c>
      <c r="I947" s="4">
        <v>0</v>
      </c>
    </row>
    <row r="948" spans="1:9" x14ac:dyDescent="0.2">
      <c r="A948" s="2">
        <v>16</v>
      </c>
      <c r="B948" s="1" t="s">
        <v>181</v>
      </c>
      <c r="C948" s="4">
        <v>1</v>
      </c>
      <c r="D948" s="8">
        <v>1.49</v>
      </c>
      <c r="E948" s="4">
        <v>1</v>
      </c>
      <c r="F948" s="8">
        <v>2.04</v>
      </c>
      <c r="G948" s="4">
        <v>0</v>
      </c>
      <c r="H948" s="8">
        <v>0</v>
      </c>
      <c r="I948" s="4">
        <v>0</v>
      </c>
    </row>
    <row r="949" spans="1:9" x14ac:dyDescent="0.2">
      <c r="A949" s="2">
        <v>16</v>
      </c>
      <c r="B949" s="1" t="s">
        <v>218</v>
      </c>
      <c r="C949" s="4">
        <v>1</v>
      </c>
      <c r="D949" s="8">
        <v>1.49</v>
      </c>
      <c r="E949" s="4">
        <v>0</v>
      </c>
      <c r="F949" s="8">
        <v>0</v>
      </c>
      <c r="G949" s="4">
        <v>1</v>
      </c>
      <c r="H949" s="8">
        <v>6.67</v>
      </c>
      <c r="I949" s="4">
        <v>0</v>
      </c>
    </row>
    <row r="950" spans="1:9" x14ac:dyDescent="0.2">
      <c r="A950" s="2">
        <v>16</v>
      </c>
      <c r="B950" s="1" t="s">
        <v>130</v>
      </c>
      <c r="C950" s="4">
        <v>1</v>
      </c>
      <c r="D950" s="8">
        <v>1.49</v>
      </c>
      <c r="E950" s="4">
        <v>1</v>
      </c>
      <c r="F950" s="8">
        <v>2.04</v>
      </c>
      <c r="G950" s="4">
        <v>0</v>
      </c>
      <c r="H950" s="8">
        <v>0</v>
      </c>
      <c r="I950" s="4">
        <v>0</v>
      </c>
    </row>
    <row r="951" spans="1:9" x14ac:dyDescent="0.2">
      <c r="A951" s="2">
        <v>16</v>
      </c>
      <c r="B951" s="1" t="s">
        <v>226</v>
      </c>
      <c r="C951" s="4">
        <v>1</v>
      </c>
      <c r="D951" s="8">
        <v>1.49</v>
      </c>
      <c r="E951" s="4">
        <v>0</v>
      </c>
      <c r="F951" s="8">
        <v>0</v>
      </c>
      <c r="G951" s="4">
        <v>1</v>
      </c>
      <c r="H951" s="8">
        <v>6.67</v>
      </c>
      <c r="I951" s="4">
        <v>0</v>
      </c>
    </row>
    <row r="952" spans="1:9" x14ac:dyDescent="0.2">
      <c r="A952" s="2">
        <v>16</v>
      </c>
      <c r="B952" s="1" t="s">
        <v>145</v>
      </c>
      <c r="C952" s="4">
        <v>1</v>
      </c>
      <c r="D952" s="8">
        <v>1.49</v>
      </c>
      <c r="E952" s="4">
        <v>1</v>
      </c>
      <c r="F952" s="8">
        <v>2.04</v>
      </c>
      <c r="G952" s="4">
        <v>0</v>
      </c>
      <c r="H952" s="8">
        <v>0</v>
      </c>
      <c r="I952" s="4">
        <v>0</v>
      </c>
    </row>
    <row r="953" spans="1:9" x14ac:dyDescent="0.2">
      <c r="A953" s="2">
        <v>16</v>
      </c>
      <c r="B953" s="1" t="s">
        <v>242</v>
      </c>
      <c r="C953" s="4">
        <v>1</v>
      </c>
      <c r="D953" s="8">
        <v>1.49</v>
      </c>
      <c r="E953" s="4">
        <v>0</v>
      </c>
      <c r="F953" s="8">
        <v>0</v>
      </c>
      <c r="G953" s="4">
        <v>0</v>
      </c>
      <c r="H953" s="8">
        <v>0</v>
      </c>
      <c r="I953" s="4">
        <v>1</v>
      </c>
    </row>
    <row r="954" spans="1:9" x14ac:dyDescent="0.2">
      <c r="A954" s="2">
        <v>16</v>
      </c>
      <c r="B954" s="1" t="s">
        <v>192</v>
      </c>
      <c r="C954" s="4">
        <v>1</v>
      </c>
      <c r="D954" s="8">
        <v>1.49</v>
      </c>
      <c r="E954" s="4">
        <v>1</v>
      </c>
      <c r="F954" s="8">
        <v>2.04</v>
      </c>
      <c r="G954" s="4">
        <v>0</v>
      </c>
      <c r="H954" s="8">
        <v>0</v>
      </c>
      <c r="I954" s="4">
        <v>0</v>
      </c>
    </row>
    <row r="955" spans="1:9" x14ac:dyDescent="0.2">
      <c r="A955" s="2">
        <v>16</v>
      </c>
      <c r="B955" s="1" t="s">
        <v>140</v>
      </c>
      <c r="C955" s="4">
        <v>1</v>
      </c>
      <c r="D955" s="8">
        <v>1.49</v>
      </c>
      <c r="E955" s="4">
        <v>0</v>
      </c>
      <c r="F955" s="8">
        <v>0</v>
      </c>
      <c r="G955" s="4">
        <v>1</v>
      </c>
      <c r="H955" s="8">
        <v>6.67</v>
      </c>
      <c r="I955" s="4">
        <v>0</v>
      </c>
    </row>
    <row r="956" spans="1:9" x14ac:dyDescent="0.2">
      <c r="A956" s="1"/>
      <c r="C956" s="4"/>
      <c r="D956" s="8"/>
      <c r="E956" s="4"/>
      <c r="F956" s="8"/>
      <c r="G956" s="4"/>
      <c r="H956" s="8"/>
      <c r="I956" s="4"/>
    </row>
    <row r="957" spans="1:9" x14ac:dyDescent="0.2">
      <c r="A957" s="1" t="s">
        <v>35</v>
      </c>
      <c r="C957" s="4"/>
      <c r="D957" s="8"/>
      <c r="E957" s="4"/>
      <c r="F957" s="8"/>
      <c r="G957" s="4"/>
      <c r="H957" s="8"/>
      <c r="I957" s="4"/>
    </row>
    <row r="958" spans="1:9" x14ac:dyDescent="0.2">
      <c r="A958" s="2">
        <v>1</v>
      </c>
      <c r="B958" s="1" t="s">
        <v>137</v>
      </c>
      <c r="C958" s="4">
        <v>19</v>
      </c>
      <c r="D958" s="8">
        <v>6.71</v>
      </c>
      <c r="E958" s="4">
        <v>18</v>
      </c>
      <c r="F958" s="8">
        <v>9.68</v>
      </c>
      <c r="G958" s="4">
        <v>1</v>
      </c>
      <c r="H958" s="8">
        <v>1.1200000000000001</v>
      </c>
      <c r="I958" s="4">
        <v>0</v>
      </c>
    </row>
    <row r="959" spans="1:9" x14ac:dyDescent="0.2">
      <c r="A959" s="2">
        <v>2</v>
      </c>
      <c r="B959" s="1" t="s">
        <v>136</v>
      </c>
      <c r="C959" s="4">
        <v>13</v>
      </c>
      <c r="D959" s="8">
        <v>4.59</v>
      </c>
      <c r="E959" s="4">
        <v>13</v>
      </c>
      <c r="F959" s="8">
        <v>6.99</v>
      </c>
      <c r="G959" s="4">
        <v>0</v>
      </c>
      <c r="H959" s="8">
        <v>0</v>
      </c>
      <c r="I959" s="4">
        <v>0</v>
      </c>
    </row>
    <row r="960" spans="1:9" x14ac:dyDescent="0.2">
      <c r="A960" s="2">
        <v>3</v>
      </c>
      <c r="B960" s="1" t="s">
        <v>124</v>
      </c>
      <c r="C960" s="4">
        <v>10</v>
      </c>
      <c r="D960" s="8">
        <v>3.53</v>
      </c>
      <c r="E960" s="4">
        <v>9</v>
      </c>
      <c r="F960" s="8">
        <v>4.84</v>
      </c>
      <c r="G960" s="4">
        <v>1</v>
      </c>
      <c r="H960" s="8">
        <v>1.1200000000000001</v>
      </c>
      <c r="I960" s="4">
        <v>0</v>
      </c>
    </row>
    <row r="961" spans="1:9" x14ac:dyDescent="0.2">
      <c r="A961" s="2">
        <v>3</v>
      </c>
      <c r="B961" s="1" t="s">
        <v>140</v>
      </c>
      <c r="C961" s="4">
        <v>10</v>
      </c>
      <c r="D961" s="8">
        <v>3.53</v>
      </c>
      <c r="E961" s="4">
        <v>9</v>
      </c>
      <c r="F961" s="8">
        <v>4.84</v>
      </c>
      <c r="G961" s="4">
        <v>1</v>
      </c>
      <c r="H961" s="8">
        <v>1.1200000000000001</v>
      </c>
      <c r="I961" s="4">
        <v>0</v>
      </c>
    </row>
    <row r="962" spans="1:9" x14ac:dyDescent="0.2">
      <c r="A962" s="2">
        <v>5</v>
      </c>
      <c r="B962" s="1" t="s">
        <v>125</v>
      </c>
      <c r="C962" s="4">
        <v>9</v>
      </c>
      <c r="D962" s="8">
        <v>3.18</v>
      </c>
      <c r="E962" s="4">
        <v>7</v>
      </c>
      <c r="F962" s="8">
        <v>3.76</v>
      </c>
      <c r="G962" s="4">
        <v>2</v>
      </c>
      <c r="H962" s="8">
        <v>2.25</v>
      </c>
      <c r="I962" s="4">
        <v>0</v>
      </c>
    </row>
    <row r="963" spans="1:9" x14ac:dyDescent="0.2">
      <c r="A963" s="2">
        <v>6</v>
      </c>
      <c r="B963" s="1" t="s">
        <v>121</v>
      </c>
      <c r="C963" s="4">
        <v>8</v>
      </c>
      <c r="D963" s="8">
        <v>2.83</v>
      </c>
      <c r="E963" s="4">
        <v>3</v>
      </c>
      <c r="F963" s="8">
        <v>1.61</v>
      </c>
      <c r="G963" s="4">
        <v>5</v>
      </c>
      <c r="H963" s="8">
        <v>5.62</v>
      </c>
      <c r="I963" s="4">
        <v>0</v>
      </c>
    </row>
    <row r="964" spans="1:9" x14ac:dyDescent="0.2">
      <c r="A964" s="2">
        <v>7</v>
      </c>
      <c r="B964" s="1" t="s">
        <v>126</v>
      </c>
      <c r="C964" s="4">
        <v>7</v>
      </c>
      <c r="D964" s="8">
        <v>2.4700000000000002</v>
      </c>
      <c r="E964" s="4">
        <v>3</v>
      </c>
      <c r="F964" s="8">
        <v>1.61</v>
      </c>
      <c r="G964" s="4">
        <v>4</v>
      </c>
      <c r="H964" s="8">
        <v>4.49</v>
      </c>
      <c r="I964" s="4">
        <v>0</v>
      </c>
    </row>
    <row r="965" spans="1:9" x14ac:dyDescent="0.2">
      <c r="A965" s="2">
        <v>7</v>
      </c>
      <c r="B965" s="1" t="s">
        <v>157</v>
      </c>
      <c r="C965" s="4">
        <v>7</v>
      </c>
      <c r="D965" s="8">
        <v>2.4700000000000002</v>
      </c>
      <c r="E965" s="4">
        <v>6</v>
      </c>
      <c r="F965" s="8">
        <v>3.23</v>
      </c>
      <c r="G965" s="4">
        <v>1</v>
      </c>
      <c r="H965" s="8">
        <v>1.1200000000000001</v>
      </c>
      <c r="I965" s="4">
        <v>0</v>
      </c>
    </row>
    <row r="966" spans="1:9" x14ac:dyDescent="0.2">
      <c r="A966" s="2">
        <v>7</v>
      </c>
      <c r="B966" s="1" t="s">
        <v>129</v>
      </c>
      <c r="C966" s="4">
        <v>7</v>
      </c>
      <c r="D966" s="8">
        <v>2.4700000000000002</v>
      </c>
      <c r="E966" s="4">
        <v>4</v>
      </c>
      <c r="F966" s="8">
        <v>2.15</v>
      </c>
      <c r="G966" s="4">
        <v>3</v>
      </c>
      <c r="H966" s="8">
        <v>3.37</v>
      </c>
      <c r="I966" s="4">
        <v>0</v>
      </c>
    </row>
    <row r="967" spans="1:9" x14ac:dyDescent="0.2">
      <c r="A967" s="2">
        <v>7</v>
      </c>
      <c r="B967" s="1" t="s">
        <v>139</v>
      </c>
      <c r="C967" s="4">
        <v>7</v>
      </c>
      <c r="D967" s="8">
        <v>2.4700000000000002</v>
      </c>
      <c r="E967" s="4">
        <v>6</v>
      </c>
      <c r="F967" s="8">
        <v>3.23</v>
      </c>
      <c r="G967" s="4">
        <v>1</v>
      </c>
      <c r="H967" s="8">
        <v>1.1200000000000001</v>
      </c>
      <c r="I967" s="4">
        <v>0</v>
      </c>
    </row>
    <row r="968" spans="1:9" x14ac:dyDescent="0.2">
      <c r="A968" s="2">
        <v>11</v>
      </c>
      <c r="B968" s="1" t="s">
        <v>141</v>
      </c>
      <c r="C968" s="4">
        <v>6</v>
      </c>
      <c r="D968" s="8">
        <v>2.12</v>
      </c>
      <c r="E968" s="4">
        <v>1</v>
      </c>
      <c r="F968" s="8">
        <v>0.54</v>
      </c>
      <c r="G968" s="4">
        <v>5</v>
      </c>
      <c r="H968" s="8">
        <v>5.62</v>
      </c>
      <c r="I968" s="4">
        <v>0</v>
      </c>
    </row>
    <row r="969" spans="1:9" x14ac:dyDescent="0.2">
      <c r="A969" s="2">
        <v>11</v>
      </c>
      <c r="B969" s="1" t="s">
        <v>130</v>
      </c>
      <c r="C969" s="4">
        <v>6</v>
      </c>
      <c r="D969" s="8">
        <v>2.12</v>
      </c>
      <c r="E969" s="4">
        <v>4</v>
      </c>
      <c r="F969" s="8">
        <v>2.15</v>
      </c>
      <c r="G969" s="4">
        <v>2</v>
      </c>
      <c r="H969" s="8">
        <v>2.25</v>
      </c>
      <c r="I969" s="4">
        <v>0</v>
      </c>
    </row>
    <row r="970" spans="1:9" x14ac:dyDescent="0.2">
      <c r="A970" s="2">
        <v>11</v>
      </c>
      <c r="B970" s="1" t="s">
        <v>131</v>
      </c>
      <c r="C970" s="4">
        <v>6</v>
      </c>
      <c r="D970" s="8">
        <v>2.12</v>
      </c>
      <c r="E970" s="4">
        <v>5</v>
      </c>
      <c r="F970" s="8">
        <v>2.69</v>
      </c>
      <c r="G970" s="4">
        <v>1</v>
      </c>
      <c r="H970" s="8">
        <v>1.1200000000000001</v>
      </c>
      <c r="I970" s="4">
        <v>0</v>
      </c>
    </row>
    <row r="971" spans="1:9" x14ac:dyDescent="0.2">
      <c r="A971" s="2">
        <v>11</v>
      </c>
      <c r="B971" s="1" t="s">
        <v>134</v>
      </c>
      <c r="C971" s="4">
        <v>6</v>
      </c>
      <c r="D971" s="8">
        <v>2.12</v>
      </c>
      <c r="E971" s="4">
        <v>6</v>
      </c>
      <c r="F971" s="8">
        <v>3.23</v>
      </c>
      <c r="G971" s="4">
        <v>0</v>
      </c>
      <c r="H971" s="8">
        <v>0</v>
      </c>
      <c r="I971" s="4">
        <v>0</v>
      </c>
    </row>
    <row r="972" spans="1:9" x14ac:dyDescent="0.2">
      <c r="A972" s="2">
        <v>15</v>
      </c>
      <c r="B972" s="1" t="s">
        <v>155</v>
      </c>
      <c r="C972" s="4">
        <v>5</v>
      </c>
      <c r="D972" s="8">
        <v>1.77</v>
      </c>
      <c r="E972" s="4">
        <v>2</v>
      </c>
      <c r="F972" s="8">
        <v>1.08</v>
      </c>
      <c r="G972" s="4">
        <v>3</v>
      </c>
      <c r="H972" s="8">
        <v>3.37</v>
      </c>
      <c r="I972" s="4">
        <v>0</v>
      </c>
    </row>
    <row r="973" spans="1:9" x14ac:dyDescent="0.2">
      <c r="A973" s="2">
        <v>15</v>
      </c>
      <c r="B973" s="1" t="s">
        <v>149</v>
      </c>
      <c r="C973" s="4">
        <v>5</v>
      </c>
      <c r="D973" s="8">
        <v>1.77</v>
      </c>
      <c r="E973" s="4">
        <v>4</v>
      </c>
      <c r="F973" s="8">
        <v>2.15</v>
      </c>
      <c r="G973" s="4">
        <v>1</v>
      </c>
      <c r="H973" s="8">
        <v>1.1200000000000001</v>
      </c>
      <c r="I973" s="4">
        <v>0</v>
      </c>
    </row>
    <row r="974" spans="1:9" x14ac:dyDescent="0.2">
      <c r="A974" s="2">
        <v>15</v>
      </c>
      <c r="B974" s="1" t="s">
        <v>156</v>
      </c>
      <c r="C974" s="4">
        <v>5</v>
      </c>
      <c r="D974" s="8">
        <v>1.77</v>
      </c>
      <c r="E974" s="4">
        <v>4</v>
      </c>
      <c r="F974" s="8">
        <v>2.15</v>
      </c>
      <c r="G974" s="4">
        <v>1</v>
      </c>
      <c r="H974" s="8">
        <v>1.1200000000000001</v>
      </c>
      <c r="I974" s="4">
        <v>0</v>
      </c>
    </row>
    <row r="975" spans="1:9" x14ac:dyDescent="0.2">
      <c r="A975" s="2">
        <v>15</v>
      </c>
      <c r="B975" s="1" t="s">
        <v>218</v>
      </c>
      <c r="C975" s="4">
        <v>5</v>
      </c>
      <c r="D975" s="8">
        <v>1.77</v>
      </c>
      <c r="E975" s="4">
        <v>2</v>
      </c>
      <c r="F975" s="8">
        <v>1.08</v>
      </c>
      <c r="G975" s="4">
        <v>3</v>
      </c>
      <c r="H975" s="8">
        <v>3.37</v>
      </c>
      <c r="I975" s="4">
        <v>0</v>
      </c>
    </row>
    <row r="976" spans="1:9" x14ac:dyDescent="0.2">
      <c r="A976" s="2">
        <v>15</v>
      </c>
      <c r="B976" s="1" t="s">
        <v>133</v>
      </c>
      <c r="C976" s="4">
        <v>5</v>
      </c>
      <c r="D976" s="8">
        <v>1.77</v>
      </c>
      <c r="E976" s="4">
        <v>5</v>
      </c>
      <c r="F976" s="8">
        <v>2.69</v>
      </c>
      <c r="G976" s="4">
        <v>0</v>
      </c>
      <c r="H976" s="8">
        <v>0</v>
      </c>
      <c r="I976" s="4">
        <v>0</v>
      </c>
    </row>
    <row r="977" spans="1:9" x14ac:dyDescent="0.2">
      <c r="A977" s="2">
        <v>20</v>
      </c>
      <c r="B977" s="1" t="s">
        <v>150</v>
      </c>
      <c r="C977" s="4">
        <v>4</v>
      </c>
      <c r="D977" s="8">
        <v>1.41</v>
      </c>
      <c r="E977" s="4">
        <v>3</v>
      </c>
      <c r="F977" s="8">
        <v>1.61</v>
      </c>
      <c r="G977" s="4">
        <v>1</v>
      </c>
      <c r="H977" s="8">
        <v>1.1200000000000001</v>
      </c>
      <c r="I977" s="4">
        <v>0</v>
      </c>
    </row>
    <row r="978" spans="1:9" x14ac:dyDescent="0.2">
      <c r="A978" s="2">
        <v>20</v>
      </c>
      <c r="B978" s="1" t="s">
        <v>123</v>
      </c>
      <c r="C978" s="4">
        <v>4</v>
      </c>
      <c r="D978" s="8">
        <v>1.41</v>
      </c>
      <c r="E978" s="4">
        <v>3</v>
      </c>
      <c r="F978" s="8">
        <v>1.61</v>
      </c>
      <c r="G978" s="4">
        <v>1</v>
      </c>
      <c r="H978" s="8">
        <v>1.1200000000000001</v>
      </c>
      <c r="I978" s="4">
        <v>0</v>
      </c>
    </row>
    <row r="979" spans="1:9" x14ac:dyDescent="0.2">
      <c r="A979" s="2">
        <v>20</v>
      </c>
      <c r="B979" s="1" t="s">
        <v>142</v>
      </c>
      <c r="C979" s="4">
        <v>4</v>
      </c>
      <c r="D979" s="8">
        <v>1.41</v>
      </c>
      <c r="E979" s="4">
        <v>1</v>
      </c>
      <c r="F979" s="8">
        <v>0.54</v>
      </c>
      <c r="G979" s="4">
        <v>3</v>
      </c>
      <c r="H979" s="8">
        <v>3.37</v>
      </c>
      <c r="I979" s="4">
        <v>0</v>
      </c>
    </row>
    <row r="980" spans="1:9" x14ac:dyDescent="0.2">
      <c r="A980" s="2">
        <v>20</v>
      </c>
      <c r="B980" s="1" t="s">
        <v>178</v>
      </c>
      <c r="C980" s="4">
        <v>4</v>
      </c>
      <c r="D980" s="8">
        <v>1.41</v>
      </c>
      <c r="E980" s="4">
        <v>4</v>
      </c>
      <c r="F980" s="8">
        <v>2.15</v>
      </c>
      <c r="G980" s="4">
        <v>0</v>
      </c>
      <c r="H980" s="8">
        <v>0</v>
      </c>
      <c r="I980" s="4">
        <v>0</v>
      </c>
    </row>
    <row r="981" spans="1:9" x14ac:dyDescent="0.2">
      <c r="A981" s="2">
        <v>20</v>
      </c>
      <c r="B981" s="1" t="s">
        <v>164</v>
      </c>
      <c r="C981" s="4">
        <v>4</v>
      </c>
      <c r="D981" s="8">
        <v>1.41</v>
      </c>
      <c r="E981" s="4">
        <v>4</v>
      </c>
      <c r="F981" s="8">
        <v>2.15</v>
      </c>
      <c r="G981" s="4">
        <v>0</v>
      </c>
      <c r="H981" s="8">
        <v>0</v>
      </c>
      <c r="I981" s="4">
        <v>0</v>
      </c>
    </row>
    <row r="982" spans="1:9" x14ac:dyDescent="0.2">
      <c r="A982" s="1"/>
      <c r="C982" s="4"/>
      <c r="D982" s="8"/>
      <c r="E982" s="4"/>
      <c r="F982" s="8"/>
      <c r="G982" s="4"/>
      <c r="H982" s="8"/>
      <c r="I982" s="4"/>
    </row>
    <row r="983" spans="1:9" x14ac:dyDescent="0.2">
      <c r="A983" s="1" t="s">
        <v>36</v>
      </c>
      <c r="C983" s="4"/>
      <c r="D983" s="8"/>
      <c r="E983" s="4"/>
      <c r="F983" s="8"/>
      <c r="G983" s="4"/>
      <c r="H983" s="8"/>
      <c r="I983" s="4"/>
    </row>
    <row r="984" spans="1:9" x14ac:dyDescent="0.2">
      <c r="A984" s="2">
        <v>1</v>
      </c>
      <c r="B984" s="1" t="s">
        <v>136</v>
      </c>
      <c r="C984" s="4">
        <v>21</v>
      </c>
      <c r="D984" s="8">
        <v>6.19</v>
      </c>
      <c r="E984" s="4">
        <v>20</v>
      </c>
      <c r="F984" s="8">
        <v>9.39</v>
      </c>
      <c r="G984" s="4">
        <v>1</v>
      </c>
      <c r="H984" s="8">
        <v>0.82</v>
      </c>
      <c r="I984" s="4">
        <v>0</v>
      </c>
    </row>
    <row r="985" spans="1:9" x14ac:dyDescent="0.2">
      <c r="A985" s="2">
        <v>2</v>
      </c>
      <c r="B985" s="1" t="s">
        <v>137</v>
      </c>
      <c r="C985" s="4">
        <v>19</v>
      </c>
      <c r="D985" s="8">
        <v>5.6</v>
      </c>
      <c r="E985" s="4">
        <v>19</v>
      </c>
      <c r="F985" s="8">
        <v>8.92</v>
      </c>
      <c r="G985" s="4">
        <v>0</v>
      </c>
      <c r="H985" s="8">
        <v>0</v>
      </c>
      <c r="I985" s="4">
        <v>0</v>
      </c>
    </row>
    <row r="986" spans="1:9" x14ac:dyDescent="0.2">
      <c r="A986" s="2">
        <v>3</v>
      </c>
      <c r="B986" s="1" t="s">
        <v>156</v>
      </c>
      <c r="C986" s="4">
        <v>12</v>
      </c>
      <c r="D986" s="8">
        <v>3.54</v>
      </c>
      <c r="E986" s="4">
        <v>11</v>
      </c>
      <c r="F986" s="8">
        <v>5.16</v>
      </c>
      <c r="G986" s="4">
        <v>1</v>
      </c>
      <c r="H986" s="8">
        <v>0.82</v>
      </c>
      <c r="I986" s="4">
        <v>0</v>
      </c>
    </row>
    <row r="987" spans="1:9" x14ac:dyDescent="0.2">
      <c r="A987" s="2">
        <v>4</v>
      </c>
      <c r="B987" s="1" t="s">
        <v>129</v>
      </c>
      <c r="C987" s="4">
        <v>11</v>
      </c>
      <c r="D987" s="8">
        <v>3.24</v>
      </c>
      <c r="E987" s="4">
        <v>8</v>
      </c>
      <c r="F987" s="8">
        <v>3.76</v>
      </c>
      <c r="G987" s="4">
        <v>3</v>
      </c>
      <c r="H987" s="8">
        <v>2.46</v>
      </c>
      <c r="I987" s="4">
        <v>0</v>
      </c>
    </row>
    <row r="988" spans="1:9" x14ac:dyDescent="0.2">
      <c r="A988" s="2">
        <v>5</v>
      </c>
      <c r="B988" s="1" t="s">
        <v>133</v>
      </c>
      <c r="C988" s="4">
        <v>10</v>
      </c>
      <c r="D988" s="8">
        <v>2.95</v>
      </c>
      <c r="E988" s="4">
        <v>10</v>
      </c>
      <c r="F988" s="8">
        <v>4.6900000000000004</v>
      </c>
      <c r="G988" s="4">
        <v>0</v>
      </c>
      <c r="H988" s="8">
        <v>0</v>
      </c>
      <c r="I988" s="4">
        <v>0</v>
      </c>
    </row>
    <row r="989" spans="1:9" x14ac:dyDescent="0.2">
      <c r="A989" s="2">
        <v>6</v>
      </c>
      <c r="B989" s="1" t="s">
        <v>126</v>
      </c>
      <c r="C989" s="4">
        <v>9</v>
      </c>
      <c r="D989" s="8">
        <v>2.65</v>
      </c>
      <c r="E989" s="4">
        <v>6</v>
      </c>
      <c r="F989" s="8">
        <v>2.82</v>
      </c>
      <c r="G989" s="4">
        <v>3</v>
      </c>
      <c r="H989" s="8">
        <v>2.46</v>
      </c>
      <c r="I989" s="4">
        <v>0</v>
      </c>
    </row>
    <row r="990" spans="1:9" x14ac:dyDescent="0.2">
      <c r="A990" s="2">
        <v>6</v>
      </c>
      <c r="B990" s="1" t="s">
        <v>132</v>
      </c>
      <c r="C990" s="4">
        <v>9</v>
      </c>
      <c r="D990" s="8">
        <v>2.65</v>
      </c>
      <c r="E990" s="4">
        <v>8</v>
      </c>
      <c r="F990" s="8">
        <v>3.76</v>
      </c>
      <c r="G990" s="4">
        <v>1</v>
      </c>
      <c r="H990" s="8">
        <v>0.82</v>
      </c>
      <c r="I990" s="4">
        <v>0</v>
      </c>
    </row>
    <row r="991" spans="1:9" x14ac:dyDescent="0.2">
      <c r="A991" s="2">
        <v>6</v>
      </c>
      <c r="B991" s="1" t="s">
        <v>139</v>
      </c>
      <c r="C991" s="4">
        <v>9</v>
      </c>
      <c r="D991" s="8">
        <v>2.65</v>
      </c>
      <c r="E991" s="4">
        <v>9</v>
      </c>
      <c r="F991" s="8">
        <v>4.2300000000000004</v>
      </c>
      <c r="G991" s="4">
        <v>0</v>
      </c>
      <c r="H991" s="8">
        <v>0</v>
      </c>
      <c r="I991" s="4">
        <v>0</v>
      </c>
    </row>
    <row r="992" spans="1:9" x14ac:dyDescent="0.2">
      <c r="A992" s="2">
        <v>9</v>
      </c>
      <c r="B992" s="1" t="s">
        <v>123</v>
      </c>
      <c r="C992" s="4">
        <v>8</v>
      </c>
      <c r="D992" s="8">
        <v>2.36</v>
      </c>
      <c r="E992" s="4">
        <v>2</v>
      </c>
      <c r="F992" s="8">
        <v>0.94</v>
      </c>
      <c r="G992" s="4">
        <v>6</v>
      </c>
      <c r="H992" s="8">
        <v>4.92</v>
      </c>
      <c r="I992" s="4">
        <v>0</v>
      </c>
    </row>
    <row r="993" spans="1:9" x14ac:dyDescent="0.2">
      <c r="A993" s="2">
        <v>10</v>
      </c>
      <c r="B993" s="1" t="s">
        <v>124</v>
      </c>
      <c r="C993" s="4">
        <v>7</v>
      </c>
      <c r="D993" s="8">
        <v>2.06</v>
      </c>
      <c r="E993" s="4">
        <v>6</v>
      </c>
      <c r="F993" s="8">
        <v>2.82</v>
      </c>
      <c r="G993" s="4">
        <v>1</v>
      </c>
      <c r="H993" s="8">
        <v>0.82</v>
      </c>
      <c r="I993" s="4">
        <v>0</v>
      </c>
    </row>
    <row r="994" spans="1:9" x14ac:dyDescent="0.2">
      <c r="A994" s="2">
        <v>10</v>
      </c>
      <c r="B994" s="1" t="s">
        <v>128</v>
      </c>
      <c r="C994" s="4">
        <v>7</v>
      </c>
      <c r="D994" s="8">
        <v>2.06</v>
      </c>
      <c r="E994" s="4">
        <v>2</v>
      </c>
      <c r="F994" s="8">
        <v>0.94</v>
      </c>
      <c r="G994" s="4">
        <v>5</v>
      </c>
      <c r="H994" s="8">
        <v>4.0999999999999996</v>
      </c>
      <c r="I994" s="4">
        <v>0</v>
      </c>
    </row>
    <row r="995" spans="1:9" x14ac:dyDescent="0.2">
      <c r="A995" s="2">
        <v>10</v>
      </c>
      <c r="B995" s="1" t="s">
        <v>134</v>
      </c>
      <c r="C995" s="4">
        <v>7</v>
      </c>
      <c r="D995" s="8">
        <v>2.06</v>
      </c>
      <c r="E995" s="4">
        <v>7</v>
      </c>
      <c r="F995" s="8">
        <v>3.29</v>
      </c>
      <c r="G995" s="4">
        <v>0</v>
      </c>
      <c r="H995" s="8">
        <v>0</v>
      </c>
      <c r="I995" s="4">
        <v>0</v>
      </c>
    </row>
    <row r="996" spans="1:9" x14ac:dyDescent="0.2">
      <c r="A996" s="2">
        <v>10</v>
      </c>
      <c r="B996" s="1" t="s">
        <v>140</v>
      </c>
      <c r="C996" s="4">
        <v>7</v>
      </c>
      <c r="D996" s="8">
        <v>2.06</v>
      </c>
      <c r="E996" s="4">
        <v>7</v>
      </c>
      <c r="F996" s="8">
        <v>3.29</v>
      </c>
      <c r="G996" s="4">
        <v>0</v>
      </c>
      <c r="H996" s="8">
        <v>0</v>
      </c>
      <c r="I996" s="4">
        <v>0</v>
      </c>
    </row>
    <row r="997" spans="1:9" x14ac:dyDescent="0.2">
      <c r="A997" s="2">
        <v>14</v>
      </c>
      <c r="B997" s="1" t="s">
        <v>135</v>
      </c>
      <c r="C997" s="4">
        <v>6</v>
      </c>
      <c r="D997" s="8">
        <v>1.77</v>
      </c>
      <c r="E997" s="4">
        <v>5</v>
      </c>
      <c r="F997" s="8">
        <v>2.35</v>
      </c>
      <c r="G997" s="4">
        <v>1</v>
      </c>
      <c r="H997" s="8">
        <v>0.82</v>
      </c>
      <c r="I997" s="4">
        <v>0</v>
      </c>
    </row>
    <row r="998" spans="1:9" x14ac:dyDescent="0.2">
      <c r="A998" s="2">
        <v>14</v>
      </c>
      <c r="B998" s="1" t="s">
        <v>165</v>
      </c>
      <c r="C998" s="4">
        <v>6</v>
      </c>
      <c r="D998" s="8">
        <v>1.77</v>
      </c>
      <c r="E998" s="4">
        <v>4</v>
      </c>
      <c r="F998" s="8">
        <v>1.88</v>
      </c>
      <c r="G998" s="4">
        <v>1</v>
      </c>
      <c r="H998" s="8">
        <v>0.82</v>
      </c>
      <c r="I998" s="4">
        <v>1</v>
      </c>
    </row>
    <row r="999" spans="1:9" x14ac:dyDescent="0.2">
      <c r="A999" s="2">
        <v>16</v>
      </c>
      <c r="B999" s="1" t="s">
        <v>121</v>
      </c>
      <c r="C999" s="4">
        <v>5</v>
      </c>
      <c r="D999" s="8">
        <v>1.47</v>
      </c>
      <c r="E999" s="4">
        <v>0</v>
      </c>
      <c r="F999" s="8">
        <v>0</v>
      </c>
      <c r="G999" s="4">
        <v>5</v>
      </c>
      <c r="H999" s="8">
        <v>4.0999999999999996</v>
      </c>
      <c r="I999" s="4">
        <v>0</v>
      </c>
    </row>
    <row r="1000" spans="1:9" x14ac:dyDescent="0.2">
      <c r="A1000" s="2">
        <v>16</v>
      </c>
      <c r="B1000" s="1" t="s">
        <v>141</v>
      </c>
      <c r="C1000" s="4">
        <v>5</v>
      </c>
      <c r="D1000" s="8">
        <v>1.47</v>
      </c>
      <c r="E1000" s="4">
        <v>1</v>
      </c>
      <c r="F1000" s="8">
        <v>0.47</v>
      </c>
      <c r="G1000" s="4">
        <v>4</v>
      </c>
      <c r="H1000" s="8">
        <v>3.28</v>
      </c>
      <c r="I1000" s="4">
        <v>0</v>
      </c>
    </row>
    <row r="1001" spans="1:9" x14ac:dyDescent="0.2">
      <c r="A1001" s="2">
        <v>16</v>
      </c>
      <c r="B1001" s="1" t="s">
        <v>174</v>
      </c>
      <c r="C1001" s="4">
        <v>5</v>
      </c>
      <c r="D1001" s="8">
        <v>1.47</v>
      </c>
      <c r="E1001" s="4">
        <v>1</v>
      </c>
      <c r="F1001" s="8">
        <v>0.47</v>
      </c>
      <c r="G1001" s="4">
        <v>4</v>
      </c>
      <c r="H1001" s="8">
        <v>3.28</v>
      </c>
      <c r="I1001" s="4">
        <v>0</v>
      </c>
    </row>
    <row r="1002" spans="1:9" x14ac:dyDescent="0.2">
      <c r="A1002" s="2">
        <v>16</v>
      </c>
      <c r="B1002" s="1" t="s">
        <v>125</v>
      </c>
      <c r="C1002" s="4">
        <v>5</v>
      </c>
      <c r="D1002" s="8">
        <v>1.47</v>
      </c>
      <c r="E1002" s="4">
        <v>5</v>
      </c>
      <c r="F1002" s="8">
        <v>2.35</v>
      </c>
      <c r="G1002" s="4">
        <v>0</v>
      </c>
      <c r="H1002" s="8">
        <v>0</v>
      </c>
      <c r="I1002" s="4">
        <v>0</v>
      </c>
    </row>
    <row r="1003" spans="1:9" x14ac:dyDescent="0.2">
      <c r="A1003" s="2">
        <v>16</v>
      </c>
      <c r="B1003" s="1" t="s">
        <v>145</v>
      </c>
      <c r="C1003" s="4">
        <v>5</v>
      </c>
      <c r="D1003" s="8">
        <v>1.47</v>
      </c>
      <c r="E1003" s="4">
        <v>4</v>
      </c>
      <c r="F1003" s="8">
        <v>1.88</v>
      </c>
      <c r="G1003" s="4">
        <v>1</v>
      </c>
      <c r="H1003" s="8">
        <v>0.82</v>
      </c>
      <c r="I1003" s="4">
        <v>0</v>
      </c>
    </row>
    <row r="1004" spans="1:9" x14ac:dyDescent="0.2">
      <c r="A1004" s="1"/>
      <c r="C1004" s="4"/>
      <c r="D1004" s="8"/>
      <c r="E1004" s="4"/>
      <c r="F1004" s="8"/>
      <c r="G1004" s="4"/>
      <c r="H1004" s="8"/>
      <c r="I1004" s="4"/>
    </row>
    <row r="1005" spans="1:9" x14ac:dyDescent="0.2">
      <c r="A1005" s="1" t="s">
        <v>37</v>
      </c>
      <c r="C1005" s="4"/>
      <c r="D1005" s="8"/>
      <c r="E1005" s="4"/>
      <c r="F1005" s="8"/>
      <c r="G1005" s="4"/>
      <c r="H1005" s="8"/>
      <c r="I1005" s="4"/>
    </row>
    <row r="1006" spans="1:9" x14ac:dyDescent="0.2">
      <c r="A1006" s="2">
        <v>1</v>
      </c>
      <c r="B1006" s="1" t="s">
        <v>136</v>
      </c>
      <c r="C1006" s="4">
        <v>14</v>
      </c>
      <c r="D1006" s="8">
        <v>9.59</v>
      </c>
      <c r="E1006" s="4">
        <v>13</v>
      </c>
      <c r="F1006" s="8">
        <v>13.68</v>
      </c>
      <c r="G1006" s="4">
        <v>1</v>
      </c>
      <c r="H1006" s="8">
        <v>2.27</v>
      </c>
      <c r="I1006" s="4">
        <v>0</v>
      </c>
    </row>
    <row r="1007" spans="1:9" x14ac:dyDescent="0.2">
      <c r="A1007" s="2">
        <v>2</v>
      </c>
      <c r="B1007" s="1" t="s">
        <v>137</v>
      </c>
      <c r="C1007" s="4">
        <v>11</v>
      </c>
      <c r="D1007" s="8">
        <v>7.53</v>
      </c>
      <c r="E1007" s="4">
        <v>10</v>
      </c>
      <c r="F1007" s="8">
        <v>10.53</v>
      </c>
      <c r="G1007" s="4">
        <v>1</v>
      </c>
      <c r="H1007" s="8">
        <v>2.27</v>
      </c>
      <c r="I1007" s="4">
        <v>0</v>
      </c>
    </row>
    <row r="1008" spans="1:9" x14ac:dyDescent="0.2">
      <c r="A1008" s="2">
        <v>3</v>
      </c>
      <c r="B1008" s="1" t="s">
        <v>121</v>
      </c>
      <c r="C1008" s="4">
        <v>8</v>
      </c>
      <c r="D1008" s="8">
        <v>5.48</v>
      </c>
      <c r="E1008" s="4">
        <v>3</v>
      </c>
      <c r="F1008" s="8">
        <v>3.16</v>
      </c>
      <c r="G1008" s="4">
        <v>5</v>
      </c>
      <c r="H1008" s="8">
        <v>11.36</v>
      </c>
      <c r="I1008" s="4">
        <v>0</v>
      </c>
    </row>
    <row r="1009" spans="1:9" x14ac:dyDescent="0.2">
      <c r="A1009" s="2">
        <v>4</v>
      </c>
      <c r="B1009" s="1" t="s">
        <v>122</v>
      </c>
      <c r="C1009" s="4">
        <v>7</v>
      </c>
      <c r="D1009" s="8">
        <v>4.79</v>
      </c>
      <c r="E1009" s="4">
        <v>5</v>
      </c>
      <c r="F1009" s="8">
        <v>5.26</v>
      </c>
      <c r="G1009" s="4">
        <v>2</v>
      </c>
      <c r="H1009" s="8">
        <v>4.55</v>
      </c>
      <c r="I1009" s="4">
        <v>0</v>
      </c>
    </row>
    <row r="1010" spans="1:9" x14ac:dyDescent="0.2">
      <c r="A1010" s="2">
        <v>5</v>
      </c>
      <c r="B1010" s="1" t="s">
        <v>125</v>
      </c>
      <c r="C1010" s="4">
        <v>6</v>
      </c>
      <c r="D1010" s="8">
        <v>4.1100000000000003</v>
      </c>
      <c r="E1010" s="4">
        <v>6</v>
      </c>
      <c r="F1010" s="8">
        <v>6.32</v>
      </c>
      <c r="G1010" s="4">
        <v>0</v>
      </c>
      <c r="H1010" s="8">
        <v>0</v>
      </c>
      <c r="I1010" s="4">
        <v>0</v>
      </c>
    </row>
    <row r="1011" spans="1:9" x14ac:dyDescent="0.2">
      <c r="A1011" s="2">
        <v>6</v>
      </c>
      <c r="B1011" s="1" t="s">
        <v>172</v>
      </c>
      <c r="C1011" s="4">
        <v>4</v>
      </c>
      <c r="D1011" s="8">
        <v>2.74</v>
      </c>
      <c r="E1011" s="4">
        <v>4</v>
      </c>
      <c r="F1011" s="8">
        <v>4.21</v>
      </c>
      <c r="G1011" s="4">
        <v>0</v>
      </c>
      <c r="H1011" s="8">
        <v>0</v>
      </c>
      <c r="I1011" s="4">
        <v>0</v>
      </c>
    </row>
    <row r="1012" spans="1:9" x14ac:dyDescent="0.2">
      <c r="A1012" s="2">
        <v>6</v>
      </c>
      <c r="B1012" s="1" t="s">
        <v>124</v>
      </c>
      <c r="C1012" s="4">
        <v>4</v>
      </c>
      <c r="D1012" s="8">
        <v>2.74</v>
      </c>
      <c r="E1012" s="4">
        <v>3</v>
      </c>
      <c r="F1012" s="8">
        <v>3.16</v>
      </c>
      <c r="G1012" s="4">
        <v>1</v>
      </c>
      <c r="H1012" s="8">
        <v>2.27</v>
      </c>
      <c r="I1012" s="4">
        <v>0</v>
      </c>
    </row>
    <row r="1013" spans="1:9" x14ac:dyDescent="0.2">
      <c r="A1013" s="2">
        <v>6</v>
      </c>
      <c r="B1013" s="1" t="s">
        <v>134</v>
      </c>
      <c r="C1013" s="4">
        <v>4</v>
      </c>
      <c r="D1013" s="8">
        <v>2.74</v>
      </c>
      <c r="E1013" s="4">
        <v>4</v>
      </c>
      <c r="F1013" s="8">
        <v>4.21</v>
      </c>
      <c r="G1013" s="4">
        <v>0</v>
      </c>
      <c r="H1013" s="8">
        <v>0</v>
      </c>
      <c r="I1013" s="4">
        <v>0</v>
      </c>
    </row>
    <row r="1014" spans="1:9" x14ac:dyDescent="0.2">
      <c r="A1014" s="2">
        <v>9</v>
      </c>
      <c r="B1014" s="1" t="s">
        <v>155</v>
      </c>
      <c r="C1014" s="4">
        <v>3</v>
      </c>
      <c r="D1014" s="8">
        <v>2.0499999999999998</v>
      </c>
      <c r="E1014" s="4">
        <v>0</v>
      </c>
      <c r="F1014" s="8">
        <v>0</v>
      </c>
      <c r="G1014" s="4">
        <v>3</v>
      </c>
      <c r="H1014" s="8">
        <v>6.82</v>
      </c>
      <c r="I1014" s="4">
        <v>0</v>
      </c>
    </row>
    <row r="1015" spans="1:9" x14ac:dyDescent="0.2">
      <c r="A1015" s="2">
        <v>9</v>
      </c>
      <c r="B1015" s="1" t="s">
        <v>169</v>
      </c>
      <c r="C1015" s="4">
        <v>3</v>
      </c>
      <c r="D1015" s="8">
        <v>2.0499999999999998</v>
      </c>
      <c r="E1015" s="4">
        <v>1</v>
      </c>
      <c r="F1015" s="8">
        <v>1.05</v>
      </c>
      <c r="G1015" s="4">
        <v>2</v>
      </c>
      <c r="H1015" s="8">
        <v>4.55</v>
      </c>
      <c r="I1015" s="4">
        <v>0</v>
      </c>
    </row>
    <row r="1016" spans="1:9" x14ac:dyDescent="0.2">
      <c r="A1016" s="2">
        <v>9</v>
      </c>
      <c r="B1016" s="1" t="s">
        <v>205</v>
      </c>
      <c r="C1016" s="4">
        <v>3</v>
      </c>
      <c r="D1016" s="8">
        <v>2.0499999999999998</v>
      </c>
      <c r="E1016" s="4">
        <v>1</v>
      </c>
      <c r="F1016" s="8">
        <v>1.05</v>
      </c>
      <c r="G1016" s="4">
        <v>2</v>
      </c>
      <c r="H1016" s="8">
        <v>4.55</v>
      </c>
      <c r="I1016" s="4">
        <v>0</v>
      </c>
    </row>
    <row r="1017" spans="1:9" x14ac:dyDescent="0.2">
      <c r="A1017" s="2">
        <v>9</v>
      </c>
      <c r="B1017" s="1" t="s">
        <v>127</v>
      </c>
      <c r="C1017" s="4">
        <v>3</v>
      </c>
      <c r="D1017" s="8">
        <v>2.0499999999999998</v>
      </c>
      <c r="E1017" s="4">
        <v>1</v>
      </c>
      <c r="F1017" s="8">
        <v>1.05</v>
      </c>
      <c r="G1017" s="4">
        <v>2</v>
      </c>
      <c r="H1017" s="8">
        <v>4.55</v>
      </c>
      <c r="I1017" s="4">
        <v>0</v>
      </c>
    </row>
    <row r="1018" spans="1:9" x14ac:dyDescent="0.2">
      <c r="A1018" s="2">
        <v>9</v>
      </c>
      <c r="B1018" s="1" t="s">
        <v>157</v>
      </c>
      <c r="C1018" s="4">
        <v>3</v>
      </c>
      <c r="D1018" s="8">
        <v>2.0499999999999998</v>
      </c>
      <c r="E1018" s="4">
        <v>1</v>
      </c>
      <c r="F1018" s="8">
        <v>1.05</v>
      </c>
      <c r="G1018" s="4">
        <v>2</v>
      </c>
      <c r="H1018" s="8">
        <v>4.55</v>
      </c>
      <c r="I1018" s="4">
        <v>0</v>
      </c>
    </row>
    <row r="1019" spans="1:9" x14ac:dyDescent="0.2">
      <c r="A1019" s="2">
        <v>9</v>
      </c>
      <c r="B1019" s="1" t="s">
        <v>129</v>
      </c>
      <c r="C1019" s="4">
        <v>3</v>
      </c>
      <c r="D1019" s="8">
        <v>2.0499999999999998</v>
      </c>
      <c r="E1019" s="4">
        <v>1</v>
      </c>
      <c r="F1019" s="8">
        <v>1.05</v>
      </c>
      <c r="G1019" s="4">
        <v>2</v>
      </c>
      <c r="H1019" s="8">
        <v>4.55</v>
      </c>
      <c r="I1019" s="4">
        <v>0</v>
      </c>
    </row>
    <row r="1020" spans="1:9" x14ac:dyDescent="0.2">
      <c r="A1020" s="2">
        <v>9</v>
      </c>
      <c r="B1020" s="1" t="s">
        <v>130</v>
      </c>
      <c r="C1020" s="4">
        <v>3</v>
      </c>
      <c r="D1020" s="8">
        <v>2.0499999999999998</v>
      </c>
      <c r="E1020" s="4">
        <v>3</v>
      </c>
      <c r="F1020" s="8">
        <v>3.16</v>
      </c>
      <c r="G1020" s="4">
        <v>0</v>
      </c>
      <c r="H1020" s="8">
        <v>0</v>
      </c>
      <c r="I1020" s="4">
        <v>0</v>
      </c>
    </row>
    <row r="1021" spans="1:9" x14ac:dyDescent="0.2">
      <c r="A1021" s="2">
        <v>9</v>
      </c>
      <c r="B1021" s="1" t="s">
        <v>152</v>
      </c>
      <c r="C1021" s="4">
        <v>3</v>
      </c>
      <c r="D1021" s="8">
        <v>2.0499999999999998</v>
      </c>
      <c r="E1021" s="4">
        <v>3</v>
      </c>
      <c r="F1021" s="8">
        <v>3.16</v>
      </c>
      <c r="G1021" s="4">
        <v>0</v>
      </c>
      <c r="H1021" s="8">
        <v>0</v>
      </c>
      <c r="I1021" s="4">
        <v>0</v>
      </c>
    </row>
    <row r="1022" spans="1:9" x14ac:dyDescent="0.2">
      <c r="A1022" s="2">
        <v>9</v>
      </c>
      <c r="B1022" s="1" t="s">
        <v>132</v>
      </c>
      <c r="C1022" s="4">
        <v>3</v>
      </c>
      <c r="D1022" s="8">
        <v>2.0499999999999998</v>
      </c>
      <c r="E1022" s="4">
        <v>3</v>
      </c>
      <c r="F1022" s="8">
        <v>3.16</v>
      </c>
      <c r="G1022" s="4">
        <v>0</v>
      </c>
      <c r="H1022" s="8">
        <v>0</v>
      </c>
      <c r="I1022" s="4">
        <v>0</v>
      </c>
    </row>
    <row r="1023" spans="1:9" x14ac:dyDescent="0.2">
      <c r="A1023" s="2">
        <v>9</v>
      </c>
      <c r="B1023" s="1" t="s">
        <v>203</v>
      </c>
      <c r="C1023" s="4">
        <v>3</v>
      </c>
      <c r="D1023" s="8">
        <v>2.0499999999999998</v>
      </c>
      <c r="E1023" s="4">
        <v>0</v>
      </c>
      <c r="F1023" s="8">
        <v>0</v>
      </c>
      <c r="G1023" s="4">
        <v>0</v>
      </c>
      <c r="H1023" s="8">
        <v>0</v>
      </c>
      <c r="I1023" s="4">
        <v>0</v>
      </c>
    </row>
    <row r="1024" spans="1:9" x14ac:dyDescent="0.2">
      <c r="A1024" s="2">
        <v>9</v>
      </c>
      <c r="B1024" s="1" t="s">
        <v>140</v>
      </c>
      <c r="C1024" s="4">
        <v>3</v>
      </c>
      <c r="D1024" s="8">
        <v>2.0499999999999998</v>
      </c>
      <c r="E1024" s="4">
        <v>2</v>
      </c>
      <c r="F1024" s="8">
        <v>2.11</v>
      </c>
      <c r="G1024" s="4">
        <v>1</v>
      </c>
      <c r="H1024" s="8">
        <v>2.27</v>
      </c>
      <c r="I1024" s="4">
        <v>0</v>
      </c>
    </row>
    <row r="1025" spans="1:9" x14ac:dyDescent="0.2">
      <c r="A1025" s="2">
        <v>20</v>
      </c>
      <c r="B1025" s="1" t="s">
        <v>123</v>
      </c>
      <c r="C1025" s="4">
        <v>2</v>
      </c>
      <c r="D1025" s="8">
        <v>1.37</v>
      </c>
      <c r="E1025" s="4">
        <v>0</v>
      </c>
      <c r="F1025" s="8">
        <v>0</v>
      </c>
      <c r="G1025" s="4">
        <v>2</v>
      </c>
      <c r="H1025" s="8">
        <v>4.55</v>
      </c>
      <c r="I1025" s="4">
        <v>0</v>
      </c>
    </row>
    <row r="1026" spans="1:9" x14ac:dyDescent="0.2">
      <c r="A1026" s="2">
        <v>20</v>
      </c>
      <c r="B1026" s="1" t="s">
        <v>171</v>
      </c>
      <c r="C1026" s="4">
        <v>2</v>
      </c>
      <c r="D1026" s="8">
        <v>1.37</v>
      </c>
      <c r="E1026" s="4">
        <v>0</v>
      </c>
      <c r="F1026" s="8">
        <v>0</v>
      </c>
      <c r="G1026" s="4">
        <v>2</v>
      </c>
      <c r="H1026" s="8">
        <v>4.55</v>
      </c>
      <c r="I1026" s="4">
        <v>0</v>
      </c>
    </row>
    <row r="1027" spans="1:9" x14ac:dyDescent="0.2">
      <c r="A1027" s="2">
        <v>20</v>
      </c>
      <c r="B1027" s="1" t="s">
        <v>161</v>
      </c>
      <c r="C1027" s="4">
        <v>2</v>
      </c>
      <c r="D1027" s="8">
        <v>1.37</v>
      </c>
      <c r="E1027" s="4">
        <v>1</v>
      </c>
      <c r="F1027" s="8">
        <v>1.05</v>
      </c>
      <c r="G1027" s="4">
        <v>1</v>
      </c>
      <c r="H1027" s="8">
        <v>2.27</v>
      </c>
      <c r="I1027" s="4">
        <v>0</v>
      </c>
    </row>
    <row r="1028" spans="1:9" x14ac:dyDescent="0.2">
      <c r="A1028" s="2">
        <v>20</v>
      </c>
      <c r="B1028" s="1" t="s">
        <v>156</v>
      </c>
      <c r="C1028" s="4">
        <v>2</v>
      </c>
      <c r="D1028" s="8">
        <v>1.37</v>
      </c>
      <c r="E1028" s="4">
        <v>1</v>
      </c>
      <c r="F1028" s="8">
        <v>1.05</v>
      </c>
      <c r="G1028" s="4">
        <v>1</v>
      </c>
      <c r="H1028" s="8">
        <v>2.27</v>
      </c>
      <c r="I1028" s="4">
        <v>0</v>
      </c>
    </row>
    <row r="1029" spans="1:9" x14ac:dyDescent="0.2">
      <c r="A1029" s="2">
        <v>20</v>
      </c>
      <c r="B1029" s="1" t="s">
        <v>128</v>
      </c>
      <c r="C1029" s="4">
        <v>2</v>
      </c>
      <c r="D1029" s="8">
        <v>1.37</v>
      </c>
      <c r="E1029" s="4">
        <v>2</v>
      </c>
      <c r="F1029" s="8">
        <v>2.11</v>
      </c>
      <c r="G1029" s="4">
        <v>0</v>
      </c>
      <c r="H1029" s="8">
        <v>0</v>
      </c>
      <c r="I1029" s="4">
        <v>0</v>
      </c>
    </row>
    <row r="1030" spans="1:9" x14ac:dyDescent="0.2">
      <c r="A1030" s="2">
        <v>20</v>
      </c>
      <c r="B1030" s="1" t="s">
        <v>219</v>
      </c>
      <c r="C1030" s="4">
        <v>2</v>
      </c>
      <c r="D1030" s="8">
        <v>1.37</v>
      </c>
      <c r="E1030" s="4">
        <v>2</v>
      </c>
      <c r="F1030" s="8">
        <v>2.11</v>
      </c>
      <c r="G1030" s="4">
        <v>0</v>
      </c>
      <c r="H1030" s="8">
        <v>0</v>
      </c>
      <c r="I1030" s="4">
        <v>0</v>
      </c>
    </row>
    <row r="1031" spans="1:9" x14ac:dyDescent="0.2">
      <c r="A1031" s="2">
        <v>20</v>
      </c>
      <c r="B1031" s="1" t="s">
        <v>131</v>
      </c>
      <c r="C1031" s="4">
        <v>2</v>
      </c>
      <c r="D1031" s="8">
        <v>1.37</v>
      </c>
      <c r="E1031" s="4">
        <v>2</v>
      </c>
      <c r="F1031" s="8">
        <v>2.11</v>
      </c>
      <c r="G1031" s="4">
        <v>0</v>
      </c>
      <c r="H1031" s="8">
        <v>0</v>
      </c>
      <c r="I1031" s="4">
        <v>0</v>
      </c>
    </row>
    <row r="1032" spans="1:9" x14ac:dyDescent="0.2">
      <c r="A1032" s="2">
        <v>20</v>
      </c>
      <c r="B1032" s="1" t="s">
        <v>199</v>
      </c>
      <c r="C1032" s="4">
        <v>2</v>
      </c>
      <c r="D1032" s="8">
        <v>1.37</v>
      </c>
      <c r="E1032" s="4">
        <v>2</v>
      </c>
      <c r="F1032" s="8">
        <v>2.11</v>
      </c>
      <c r="G1032" s="4">
        <v>0</v>
      </c>
      <c r="H1032" s="8">
        <v>0</v>
      </c>
      <c r="I1032" s="4">
        <v>0</v>
      </c>
    </row>
    <row r="1033" spans="1:9" x14ac:dyDescent="0.2">
      <c r="A1033" s="2">
        <v>20</v>
      </c>
      <c r="B1033" s="1" t="s">
        <v>188</v>
      </c>
      <c r="C1033" s="4">
        <v>2</v>
      </c>
      <c r="D1033" s="8">
        <v>1.37</v>
      </c>
      <c r="E1033" s="4">
        <v>0</v>
      </c>
      <c r="F1033" s="8">
        <v>0</v>
      </c>
      <c r="G1033" s="4">
        <v>1</v>
      </c>
      <c r="H1033" s="8">
        <v>2.27</v>
      </c>
      <c r="I1033" s="4">
        <v>0</v>
      </c>
    </row>
    <row r="1034" spans="1:9" x14ac:dyDescent="0.2">
      <c r="A1034" s="1"/>
      <c r="C1034" s="4"/>
      <c r="D1034" s="8"/>
      <c r="E1034" s="4"/>
      <c r="F1034" s="8"/>
      <c r="G1034" s="4"/>
      <c r="H1034" s="8"/>
      <c r="I1034" s="4"/>
    </row>
    <row r="1035" spans="1:9" x14ac:dyDescent="0.2">
      <c r="A1035" s="1" t="s">
        <v>38</v>
      </c>
      <c r="C1035" s="4"/>
      <c r="D1035" s="8"/>
      <c r="E1035" s="4"/>
      <c r="F1035" s="8"/>
      <c r="G1035" s="4"/>
      <c r="H1035" s="8"/>
      <c r="I1035" s="4"/>
    </row>
    <row r="1036" spans="1:9" x14ac:dyDescent="0.2">
      <c r="A1036" s="2">
        <v>1</v>
      </c>
      <c r="B1036" s="1" t="s">
        <v>137</v>
      </c>
      <c r="C1036" s="4">
        <v>28</v>
      </c>
      <c r="D1036" s="8">
        <v>8.2100000000000009</v>
      </c>
      <c r="E1036" s="4">
        <v>28</v>
      </c>
      <c r="F1036" s="8">
        <v>13.27</v>
      </c>
      <c r="G1036" s="4">
        <v>0</v>
      </c>
      <c r="H1036" s="8">
        <v>0</v>
      </c>
      <c r="I1036" s="4">
        <v>0</v>
      </c>
    </row>
    <row r="1037" spans="1:9" x14ac:dyDescent="0.2">
      <c r="A1037" s="2">
        <v>2</v>
      </c>
      <c r="B1037" s="1" t="s">
        <v>136</v>
      </c>
      <c r="C1037" s="4">
        <v>24</v>
      </c>
      <c r="D1037" s="8">
        <v>7.04</v>
      </c>
      <c r="E1037" s="4">
        <v>24</v>
      </c>
      <c r="F1037" s="8">
        <v>11.37</v>
      </c>
      <c r="G1037" s="4">
        <v>0</v>
      </c>
      <c r="H1037" s="8">
        <v>0</v>
      </c>
      <c r="I1037" s="4">
        <v>0</v>
      </c>
    </row>
    <row r="1038" spans="1:9" x14ac:dyDescent="0.2">
      <c r="A1038" s="2">
        <v>3</v>
      </c>
      <c r="B1038" s="1" t="s">
        <v>162</v>
      </c>
      <c r="C1038" s="4">
        <v>17</v>
      </c>
      <c r="D1038" s="8">
        <v>4.99</v>
      </c>
      <c r="E1038" s="4">
        <v>7</v>
      </c>
      <c r="F1038" s="8">
        <v>3.32</v>
      </c>
      <c r="G1038" s="4">
        <v>10</v>
      </c>
      <c r="H1038" s="8">
        <v>7.94</v>
      </c>
      <c r="I1038" s="4">
        <v>0</v>
      </c>
    </row>
    <row r="1039" spans="1:9" x14ac:dyDescent="0.2">
      <c r="A1039" s="2">
        <v>4</v>
      </c>
      <c r="B1039" s="1" t="s">
        <v>124</v>
      </c>
      <c r="C1039" s="4">
        <v>14</v>
      </c>
      <c r="D1039" s="8">
        <v>4.1100000000000003</v>
      </c>
      <c r="E1039" s="4">
        <v>13</v>
      </c>
      <c r="F1039" s="8">
        <v>6.16</v>
      </c>
      <c r="G1039" s="4">
        <v>1</v>
      </c>
      <c r="H1039" s="8">
        <v>0.79</v>
      </c>
      <c r="I1039" s="4">
        <v>0</v>
      </c>
    </row>
    <row r="1040" spans="1:9" x14ac:dyDescent="0.2">
      <c r="A1040" s="2">
        <v>5</v>
      </c>
      <c r="B1040" s="1" t="s">
        <v>121</v>
      </c>
      <c r="C1040" s="4">
        <v>11</v>
      </c>
      <c r="D1040" s="8">
        <v>3.23</v>
      </c>
      <c r="E1040" s="4">
        <v>2</v>
      </c>
      <c r="F1040" s="8">
        <v>0.95</v>
      </c>
      <c r="G1040" s="4">
        <v>9</v>
      </c>
      <c r="H1040" s="8">
        <v>7.14</v>
      </c>
      <c r="I1040" s="4">
        <v>0</v>
      </c>
    </row>
    <row r="1041" spans="1:9" x14ac:dyDescent="0.2">
      <c r="A1041" s="2">
        <v>6</v>
      </c>
      <c r="B1041" s="1" t="s">
        <v>122</v>
      </c>
      <c r="C1041" s="4">
        <v>9</v>
      </c>
      <c r="D1041" s="8">
        <v>2.64</v>
      </c>
      <c r="E1041" s="4">
        <v>5</v>
      </c>
      <c r="F1041" s="8">
        <v>2.37</v>
      </c>
      <c r="G1041" s="4">
        <v>4</v>
      </c>
      <c r="H1041" s="8">
        <v>3.17</v>
      </c>
      <c r="I1041" s="4">
        <v>0</v>
      </c>
    </row>
    <row r="1042" spans="1:9" x14ac:dyDescent="0.2">
      <c r="A1042" s="2">
        <v>6</v>
      </c>
      <c r="B1042" s="1" t="s">
        <v>140</v>
      </c>
      <c r="C1042" s="4">
        <v>9</v>
      </c>
      <c r="D1042" s="8">
        <v>2.64</v>
      </c>
      <c r="E1042" s="4">
        <v>7</v>
      </c>
      <c r="F1042" s="8">
        <v>3.32</v>
      </c>
      <c r="G1042" s="4">
        <v>2</v>
      </c>
      <c r="H1042" s="8">
        <v>1.59</v>
      </c>
      <c r="I1042" s="4">
        <v>0</v>
      </c>
    </row>
    <row r="1043" spans="1:9" x14ac:dyDescent="0.2">
      <c r="A1043" s="2">
        <v>8</v>
      </c>
      <c r="B1043" s="1" t="s">
        <v>131</v>
      </c>
      <c r="C1043" s="4">
        <v>8</v>
      </c>
      <c r="D1043" s="8">
        <v>2.35</v>
      </c>
      <c r="E1043" s="4">
        <v>5</v>
      </c>
      <c r="F1043" s="8">
        <v>2.37</v>
      </c>
      <c r="G1043" s="4">
        <v>3</v>
      </c>
      <c r="H1043" s="8">
        <v>2.38</v>
      </c>
      <c r="I1043" s="4">
        <v>0</v>
      </c>
    </row>
    <row r="1044" spans="1:9" x14ac:dyDescent="0.2">
      <c r="A1044" s="2">
        <v>8</v>
      </c>
      <c r="B1044" s="1" t="s">
        <v>139</v>
      </c>
      <c r="C1044" s="4">
        <v>8</v>
      </c>
      <c r="D1044" s="8">
        <v>2.35</v>
      </c>
      <c r="E1044" s="4">
        <v>8</v>
      </c>
      <c r="F1044" s="8">
        <v>3.79</v>
      </c>
      <c r="G1044" s="4">
        <v>0</v>
      </c>
      <c r="H1044" s="8">
        <v>0</v>
      </c>
      <c r="I1044" s="4">
        <v>0</v>
      </c>
    </row>
    <row r="1045" spans="1:9" x14ac:dyDescent="0.2">
      <c r="A1045" s="2">
        <v>10</v>
      </c>
      <c r="B1045" s="1" t="s">
        <v>155</v>
      </c>
      <c r="C1045" s="4">
        <v>7</v>
      </c>
      <c r="D1045" s="8">
        <v>2.0499999999999998</v>
      </c>
      <c r="E1045" s="4">
        <v>3</v>
      </c>
      <c r="F1045" s="8">
        <v>1.42</v>
      </c>
      <c r="G1045" s="4">
        <v>4</v>
      </c>
      <c r="H1045" s="8">
        <v>3.17</v>
      </c>
      <c r="I1045" s="4">
        <v>0</v>
      </c>
    </row>
    <row r="1046" spans="1:9" x14ac:dyDescent="0.2">
      <c r="A1046" s="2">
        <v>10</v>
      </c>
      <c r="B1046" s="1" t="s">
        <v>156</v>
      </c>
      <c r="C1046" s="4">
        <v>7</v>
      </c>
      <c r="D1046" s="8">
        <v>2.0499999999999998</v>
      </c>
      <c r="E1046" s="4">
        <v>6</v>
      </c>
      <c r="F1046" s="8">
        <v>2.84</v>
      </c>
      <c r="G1046" s="4">
        <v>1</v>
      </c>
      <c r="H1046" s="8">
        <v>0.79</v>
      </c>
      <c r="I1046" s="4">
        <v>0</v>
      </c>
    </row>
    <row r="1047" spans="1:9" x14ac:dyDescent="0.2">
      <c r="A1047" s="2">
        <v>10</v>
      </c>
      <c r="B1047" s="1" t="s">
        <v>125</v>
      </c>
      <c r="C1047" s="4">
        <v>7</v>
      </c>
      <c r="D1047" s="8">
        <v>2.0499999999999998</v>
      </c>
      <c r="E1047" s="4">
        <v>6</v>
      </c>
      <c r="F1047" s="8">
        <v>2.84</v>
      </c>
      <c r="G1047" s="4">
        <v>1</v>
      </c>
      <c r="H1047" s="8">
        <v>0.79</v>
      </c>
      <c r="I1047" s="4">
        <v>0</v>
      </c>
    </row>
    <row r="1048" spans="1:9" x14ac:dyDescent="0.2">
      <c r="A1048" s="2">
        <v>10</v>
      </c>
      <c r="B1048" s="1" t="s">
        <v>129</v>
      </c>
      <c r="C1048" s="4">
        <v>7</v>
      </c>
      <c r="D1048" s="8">
        <v>2.0499999999999998</v>
      </c>
      <c r="E1048" s="4">
        <v>6</v>
      </c>
      <c r="F1048" s="8">
        <v>2.84</v>
      </c>
      <c r="G1048" s="4">
        <v>1</v>
      </c>
      <c r="H1048" s="8">
        <v>0.79</v>
      </c>
      <c r="I1048" s="4">
        <v>0</v>
      </c>
    </row>
    <row r="1049" spans="1:9" x14ac:dyDescent="0.2">
      <c r="A1049" s="2">
        <v>14</v>
      </c>
      <c r="B1049" s="1" t="s">
        <v>142</v>
      </c>
      <c r="C1049" s="4">
        <v>6</v>
      </c>
      <c r="D1049" s="8">
        <v>1.76</v>
      </c>
      <c r="E1049" s="4">
        <v>4</v>
      </c>
      <c r="F1049" s="8">
        <v>1.9</v>
      </c>
      <c r="G1049" s="4">
        <v>2</v>
      </c>
      <c r="H1049" s="8">
        <v>1.59</v>
      </c>
      <c r="I1049" s="4">
        <v>0</v>
      </c>
    </row>
    <row r="1050" spans="1:9" x14ac:dyDescent="0.2">
      <c r="A1050" s="2">
        <v>14</v>
      </c>
      <c r="B1050" s="1" t="s">
        <v>128</v>
      </c>
      <c r="C1050" s="4">
        <v>6</v>
      </c>
      <c r="D1050" s="8">
        <v>1.76</v>
      </c>
      <c r="E1050" s="4">
        <v>1</v>
      </c>
      <c r="F1050" s="8">
        <v>0.47</v>
      </c>
      <c r="G1050" s="4">
        <v>5</v>
      </c>
      <c r="H1050" s="8">
        <v>3.97</v>
      </c>
      <c r="I1050" s="4">
        <v>0</v>
      </c>
    </row>
    <row r="1051" spans="1:9" x14ac:dyDescent="0.2">
      <c r="A1051" s="2">
        <v>14</v>
      </c>
      <c r="B1051" s="1" t="s">
        <v>146</v>
      </c>
      <c r="C1051" s="4">
        <v>6</v>
      </c>
      <c r="D1051" s="8">
        <v>1.76</v>
      </c>
      <c r="E1051" s="4">
        <v>0</v>
      </c>
      <c r="F1051" s="8">
        <v>0</v>
      </c>
      <c r="G1051" s="4">
        <v>6</v>
      </c>
      <c r="H1051" s="8">
        <v>4.76</v>
      </c>
      <c r="I1051" s="4">
        <v>0</v>
      </c>
    </row>
    <row r="1052" spans="1:9" x14ac:dyDescent="0.2">
      <c r="A1052" s="2">
        <v>17</v>
      </c>
      <c r="B1052" s="1" t="s">
        <v>194</v>
      </c>
      <c r="C1052" s="4">
        <v>5</v>
      </c>
      <c r="D1052" s="8">
        <v>1.47</v>
      </c>
      <c r="E1052" s="4">
        <v>2</v>
      </c>
      <c r="F1052" s="8">
        <v>0.95</v>
      </c>
      <c r="G1052" s="4">
        <v>3</v>
      </c>
      <c r="H1052" s="8">
        <v>2.38</v>
      </c>
      <c r="I1052" s="4">
        <v>0</v>
      </c>
    </row>
    <row r="1053" spans="1:9" x14ac:dyDescent="0.2">
      <c r="A1053" s="2">
        <v>17</v>
      </c>
      <c r="B1053" s="1" t="s">
        <v>188</v>
      </c>
      <c r="C1053" s="4">
        <v>5</v>
      </c>
      <c r="D1053" s="8">
        <v>1.47</v>
      </c>
      <c r="E1053" s="4">
        <v>2</v>
      </c>
      <c r="F1053" s="8">
        <v>0.95</v>
      </c>
      <c r="G1053" s="4">
        <v>2</v>
      </c>
      <c r="H1053" s="8">
        <v>1.59</v>
      </c>
      <c r="I1053" s="4">
        <v>0</v>
      </c>
    </row>
    <row r="1054" spans="1:9" x14ac:dyDescent="0.2">
      <c r="A1054" s="2">
        <v>17</v>
      </c>
      <c r="B1054" s="1" t="s">
        <v>243</v>
      </c>
      <c r="C1054" s="4">
        <v>5</v>
      </c>
      <c r="D1054" s="8">
        <v>1.47</v>
      </c>
      <c r="E1054" s="4">
        <v>0</v>
      </c>
      <c r="F1054" s="8">
        <v>0</v>
      </c>
      <c r="G1054" s="4">
        <v>5</v>
      </c>
      <c r="H1054" s="8">
        <v>3.97</v>
      </c>
      <c r="I1054" s="4">
        <v>0</v>
      </c>
    </row>
    <row r="1055" spans="1:9" x14ac:dyDescent="0.2">
      <c r="A1055" s="2">
        <v>17</v>
      </c>
      <c r="B1055" s="1" t="s">
        <v>166</v>
      </c>
      <c r="C1055" s="4">
        <v>5</v>
      </c>
      <c r="D1055" s="8">
        <v>1.47</v>
      </c>
      <c r="E1055" s="4">
        <v>0</v>
      </c>
      <c r="F1055" s="8">
        <v>0</v>
      </c>
      <c r="G1055" s="4">
        <v>5</v>
      </c>
      <c r="H1055" s="8">
        <v>3.97</v>
      </c>
      <c r="I1055" s="4">
        <v>0</v>
      </c>
    </row>
    <row r="1056" spans="1:9" x14ac:dyDescent="0.2">
      <c r="A1056" s="1"/>
      <c r="C1056" s="4"/>
      <c r="D1056" s="8"/>
      <c r="E1056" s="4"/>
      <c r="F1056" s="8"/>
      <c r="G1056" s="4"/>
      <c r="H1056" s="8"/>
      <c r="I1056" s="4"/>
    </row>
    <row r="1057" spans="1:9" x14ac:dyDescent="0.2">
      <c r="A1057" s="1" t="s">
        <v>39</v>
      </c>
      <c r="C1057" s="4"/>
      <c r="D1057" s="8"/>
      <c r="E1057" s="4"/>
      <c r="F1057" s="8"/>
      <c r="G1057" s="4"/>
      <c r="H1057" s="8"/>
      <c r="I1057" s="4"/>
    </row>
    <row r="1058" spans="1:9" x14ac:dyDescent="0.2">
      <c r="A1058" s="2">
        <v>1</v>
      </c>
      <c r="B1058" s="1" t="s">
        <v>122</v>
      </c>
      <c r="C1058" s="4">
        <v>21</v>
      </c>
      <c r="D1058" s="8">
        <v>6.65</v>
      </c>
      <c r="E1058" s="4">
        <v>18</v>
      </c>
      <c r="F1058" s="8">
        <v>7.73</v>
      </c>
      <c r="G1058" s="4">
        <v>3</v>
      </c>
      <c r="H1058" s="8">
        <v>3.75</v>
      </c>
      <c r="I1058" s="4">
        <v>0</v>
      </c>
    </row>
    <row r="1059" spans="1:9" x14ac:dyDescent="0.2">
      <c r="A1059" s="2">
        <v>2</v>
      </c>
      <c r="B1059" s="1" t="s">
        <v>121</v>
      </c>
      <c r="C1059" s="4">
        <v>14</v>
      </c>
      <c r="D1059" s="8">
        <v>4.43</v>
      </c>
      <c r="E1059" s="4">
        <v>3</v>
      </c>
      <c r="F1059" s="8">
        <v>1.29</v>
      </c>
      <c r="G1059" s="4">
        <v>11</v>
      </c>
      <c r="H1059" s="8">
        <v>13.75</v>
      </c>
      <c r="I1059" s="4">
        <v>0</v>
      </c>
    </row>
    <row r="1060" spans="1:9" x14ac:dyDescent="0.2">
      <c r="A1060" s="2">
        <v>2</v>
      </c>
      <c r="B1060" s="1" t="s">
        <v>136</v>
      </c>
      <c r="C1060" s="4">
        <v>14</v>
      </c>
      <c r="D1060" s="8">
        <v>4.43</v>
      </c>
      <c r="E1060" s="4">
        <v>14</v>
      </c>
      <c r="F1060" s="8">
        <v>6.01</v>
      </c>
      <c r="G1060" s="4">
        <v>0</v>
      </c>
      <c r="H1060" s="8">
        <v>0</v>
      </c>
      <c r="I1060" s="4">
        <v>0</v>
      </c>
    </row>
    <row r="1061" spans="1:9" x14ac:dyDescent="0.2">
      <c r="A1061" s="2">
        <v>4</v>
      </c>
      <c r="B1061" s="1" t="s">
        <v>244</v>
      </c>
      <c r="C1061" s="4">
        <v>13</v>
      </c>
      <c r="D1061" s="8">
        <v>4.1100000000000003</v>
      </c>
      <c r="E1061" s="4">
        <v>12</v>
      </c>
      <c r="F1061" s="8">
        <v>5.15</v>
      </c>
      <c r="G1061" s="4">
        <v>1</v>
      </c>
      <c r="H1061" s="8">
        <v>1.25</v>
      </c>
      <c r="I1061" s="4">
        <v>0</v>
      </c>
    </row>
    <row r="1062" spans="1:9" x14ac:dyDescent="0.2">
      <c r="A1062" s="2">
        <v>5</v>
      </c>
      <c r="B1062" s="1" t="s">
        <v>137</v>
      </c>
      <c r="C1062" s="4">
        <v>12</v>
      </c>
      <c r="D1062" s="8">
        <v>3.8</v>
      </c>
      <c r="E1062" s="4">
        <v>12</v>
      </c>
      <c r="F1062" s="8">
        <v>5.15</v>
      </c>
      <c r="G1062" s="4">
        <v>0</v>
      </c>
      <c r="H1062" s="8">
        <v>0</v>
      </c>
      <c r="I1062" s="4">
        <v>0</v>
      </c>
    </row>
    <row r="1063" spans="1:9" x14ac:dyDescent="0.2">
      <c r="A1063" s="2">
        <v>6</v>
      </c>
      <c r="B1063" s="1" t="s">
        <v>194</v>
      </c>
      <c r="C1063" s="4">
        <v>9</v>
      </c>
      <c r="D1063" s="8">
        <v>2.85</v>
      </c>
      <c r="E1063" s="4">
        <v>8</v>
      </c>
      <c r="F1063" s="8">
        <v>3.43</v>
      </c>
      <c r="G1063" s="4">
        <v>1</v>
      </c>
      <c r="H1063" s="8">
        <v>1.25</v>
      </c>
      <c r="I1063" s="4">
        <v>0</v>
      </c>
    </row>
    <row r="1064" spans="1:9" x14ac:dyDescent="0.2">
      <c r="A1064" s="2">
        <v>6</v>
      </c>
      <c r="B1064" s="1" t="s">
        <v>169</v>
      </c>
      <c r="C1064" s="4">
        <v>9</v>
      </c>
      <c r="D1064" s="8">
        <v>2.85</v>
      </c>
      <c r="E1064" s="4">
        <v>5</v>
      </c>
      <c r="F1064" s="8">
        <v>2.15</v>
      </c>
      <c r="G1064" s="4">
        <v>4</v>
      </c>
      <c r="H1064" s="8">
        <v>5</v>
      </c>
      <c r="I1064" s="4">
        <v>0</v>
      </c>
    </row>
    <row r="1065" spans="1:9" x14ac:dyDescent="0.2">
      <c r="A1065" s="2">
        <v>8</v>
      </c>
      <c r="B1065" s="1" t="s">
        <v>149</v>
      </c>
      <c r="C1065" s="4">
        <v>7</v>
      </c>
      <c r="D1065" s="8">
        <v>2.2200000000000002</v>
      </c>
      <c r="E1065" s="4">
        <v>6</v>
      </c>
      <c r="F1065" s="8">
        <v>2.58</v>
      </c>
      <c r="G1065" s="4">
        <v>1</v>
      </c>
      <c r="H1065" s="8">
        <v>1.25</v>
      </c>
      <c r="I1065" s="4">
        <v>0</v>
      </c>
    </row>
    <row r="1066" spans="1:9" x14ac:dyDescent="0.2">
      <c r="A1066" s="2">
        <v>8</v>
      </c>
      <c r="B1066" s="1" t="s">
        <v>150</v>
      </c>
      <c r="C1066" s="4">
        <v>7</v>
      </c>
      <c r="D1066" s="8">
        <v>2.2200000000000002</v>
      </c>
      <c r="E1066" s="4">
        <v>6</v>
      </c>
      <c r="F1066" s="8">
        <v>2.58</v>
      </c>
      <c r="G1066" s="4">
        <v>1</v>
      </c>
      <c r="H1066" s="8">
        <v>1.25</v>
      </c>
      <c r="I1066" s="4">
        <v>0</v>
      </c>
    </row>
    <row r="1067" spans="1:9" x14ac:dyDescent="0.2">
      <c r="A1067" s="2">
        <v>8</v>
      </c>
      <c r="B1067" s="1" t="s">
        <v>140</v>
      </c>
      <c r="C1067" s="4">
        <v>7</v>
      </c>
      <c r="D1067" s="8">
        <v>2.2200000000000002</v>
      </c>
      <c r="E1067" s="4">
        <v>5</v>
      </c>
      <c r="F1067" s="8">
        <v>2.15</v>
      </c>
      <c r="G1067" s="4">
        <v>2</v>
      </c>
      <c r="H1067" s="8">
        <v>2.5</v>
      </c>
      <c r="I1067" s="4">
        <v>0</v>
      </c>
    </row>
    <row r="1068" spans="1:9" x14ac:dyDescent="0.2">
      <c r="A1068" s="2">
        <v>11</v>
      </c>
      <c r="B1068" s="1" t="s">
        <v>123</v>
      </c>
      <c r="C1068" s="4">
        <v>6</v>
      </c>
      <c r="D1068" s="8">
        <v>1.9</v>
      </c>
      <c r="E1068" s="4">
        <v>4</v>
      </c>
      <c r="F1068" s="8">
        <v>1.72</v>
      </c>
      <c r="G1068" s="4">
        <v>2</v>
      </c>
      <c r="H1068" s="8">
        <v>2.5</v>
      </c>
      <c r="I1068" s="4">
        <v>0</v>
      </c>
    </row>
    <row r="1069" spans="1:9" x14ac:dyDescent="0.2">
      <c r="A1069" s="2">
        <v>11</v>
      </c>
      <c r="B1069" s="1" t="s">
        <v>141</v>
      </c>
      <c r="C1069" s="4">
        <v>6</v>
      </c>
      <c r="D1069" s="8">
        <v>1.9</v>
      </c>
      <c r="E1069" s="4">
        <v>5</v>
      </c>
      <c r="F1069" s="8">
        <v>2.15</v>
      </c>
      <c r="G1069" s="4">
        <v>1</v>
      </c>
      <c r="H1069" s="8">
        <v>1.25</v>
      </c>
      <c r="I1069" s="4">
        <v>0</v>
      </c>
    </row>
    <row r="1070" spans="1:9" x14ac:dyDescent="0.2">
      <c r="A1070" s="2">
        <v>11</v>
      </c>
      <c r="B1070" s="1" t="s">
        <v>164</v>
      </c>
      <c r="C1070" s="4">
        <v>6</v>
      </c>
      <c r="D1070" s="8">
        <v>1.9</v>
      </c>
      <c r="E1070" s="4">
        <v>6</v>
      </c>
      <c r="F1070" s="8">
        <v>2.58</v>
      </c>
      <c r="G1070" s="4">
        <v>0</v>
      </c>
      <c r="H1070" s="8">
        <v>0</v>
      </c>
      <c r="I1070" s="4">
        <v>0</v>
      </c>
    </row>
    <row r="1071" spans="1:9" x14ac:dyDescent="0.2">
      <c r="A1071" s="2">
        <v>11</v>
      </c>
      <c r="B1071" s="1" t="s">
        <v>130</v>
      </c>
      <c r="C1071" s="4">
        <v>6</v>
      </c>
      <c r="D1071" s="8">
        <v>1.9</v>
      </c>
      <c r="E1071" s="4">
        <v>6</v>
      </c>
      <c r="F1071" s="8">
        <v>2.58</v>
      </c>
      <c r="G1071" s="4">
        <v>0</v>
      </c>
      <c r="H1071" s="8">
        <v>0</v>
      </c>
      <c r="I1071" s="4">
        <v>0</v>
      </c>
    </row>
    <row r="1072" spans="1:9" x14ac:dyDescent="0.2">
      <c r="A1072" s="2">
        <v>11</v>
      </c>
      <c r="B1072" s="1" t="s">
        <v>131</v>
      </c>
      <c r="C1072" s="4">
        <v>6</v>
      </c>
      <c r="D1072" s="8">
        <v>1.9</v>
      </c>
      <c r="E1072" s="4">
        <v>6</v>
      </c>
      <c r="F1072" s="8">
        <v>2.58</v>
      </c>
      <c r="G1072" s="4">
        <v>0</v>
      </c>
      <c r="H1072" s="8">
        <v>0</v>
      </c>
      <c r="I1072" s="4">
        <v>0</v>
      </c>
    </row>
    <row r="1073" spans="1:9" x14ac:dyDescent="0.2">
      <c r="A1073" s="2">
        <v>11</v>
      </c>
      <c r="B1073" s="1" t="s">
        <v>132</v>
      </c>
      <c r="C1073" s="4">
        <v>6</v>
      </c>
      <c r="D1073" s="8">
        <v>1.9</v>
      </c>
      <c r="E1073" s="4">
        <v>6</v>
      </c>
      <c r="F1073" s="8">
        <v>2.58</v>
      </c>
      <c r="G1073" s="4">
        <v>0</v>
      </c>
      <c r="H1073" s="8">
        <v>0</v>
      </c>
      <c r="I1073" s="4">
        <v>0</v>
      </c>
    </row>
    <row r="1074" spans="1:9" x14ac:dyDescent="0.2">
      <c r="A1074" s="2">
        <v>17</v>
      </c>
      <c r="B1074" s="1" t="s">
        <v>129</v>
      </c>
      <c r="C1074" s="4">
        <v>5</v>
      </c>
      <c r="D1074" s="8">
        <v>1.58</v>
      </c>
      <c r="E1074" s="4">
        <v>5</v>
      </c>
      <c r="F1074" s="8">
        <v>2.15</v>
      </c>
      <c r="G1074" s="4">
        <v>0</v>
      </c>
      <c r="H1074" s="8">
        <v>0</v>
      </c>
      <c r="I1074" s="4">
        <v>0</v>
      </c>
    </row>
    <row r="1075" spans="1:9" x14ac:dyDescent="0.2">
      <c r="A1075" s="2">
        <v>17</v>
      </c>
      <c r="B1075" s="1" t="s">
        <v>147</v>
      </c>
      <c r="C1075" s="4">
        <v>5</v>
      </c>
      <c r="D1075" s="8">
        <v>1.58</v>
      </c>
      <c r="E1075" s="4">
        <v>4</v>
      </c>
      <c r="F1075" s="8">
        <v>1.72</v>
      </c>
      <c r="G1075" s="4">
        <v>1</v>
      </c>
      <c r="H1075" s="8">
        <v>1.25</v>
      </c>
      <c r="I1075" s="4">
        <v>0</v>
      </c>
    </row>
    <row r="1076" spans="1:9" x14ac:dyDescent="0.2">
      <c r="A1076" s="2">
        <v>17</v>
      </c>
      <c r="B1076" s="1" t="s">
        <v>138</v>
      </c>
      <c r="C1076" s="4">
        <v>5</v>
      </c>
      <c r="D1076" s="8">
        <v>1.58</v>
      </c>
      <c r="E1076" s="4">
        <v>5</v>
      </c>
      <c r="F1076" s="8">
        <v>2.15</v>
      </c>
      <c r="G1076" s="4">
        <v>0</v>
      </c>
      <c r="H1076" s="8">
        <v>0</v>
      </c>
      <c r="I1076" s="4">
        <v>0</v>
      </c>
    </row>
    <row r="1077" spans="1:9" x14ac:dyDescent="0.2">
      <c r="A1077" s="2">
        <v>20</v>
      </c>
      <c r="B1077" s="1" t="s">
        <v>196</v>
      </c>
      <c r="C1077" s="4">
        <v>4</v>
      </c>
      <c r="D1077" s="8">
        <v>1.27</v>
      </c>
      <c r="E1077" s="4">
        <v>2</v>
      </c>
      <c r="F1077" s="8">
        <v>0.86</v>
      </c>
      <c r="G1077" s="4">
        <v>2</v>
      </c>
      <c r="H1077" s="8">
        <v>2.5</v>
      </c>
      <c r="I1077" s="4">
        <v>0</v>
      </c>
    </row>
    <row r="1078" spans="1:9" x14ac:dyDescent="0.2">
      <c r="A1078" s="2">
        <v>20</v>
      </c>
      <c r="B1078" s="1" t="s">
        <v>159</v>
      </c>
      <c r="C1078" s="4">
        <v>4</v>
      </c>
      <c r="D1078" s="8">
        <v>1.27</v>
      </c>
      <c r="E1078" s="4">
        <v>3</v>
      </c>
      <c r="F1078" s="8">
        <v>1.29</v>
      </c>
      <c r="G1078" s="4">
        <v>1</v>
      </c>
      <c r="H1078" s="8">
        <v>1.25</v>
      </c>
      <c r="I1078" s="4">
        <v>0</v>
      </c>
    </row>
    <row r="1079" spans="1:9" x14ac:dyDescent="0.2">
      <c r="A1079" s="2">
        <v>20</v>
      </c>
      <c r="B1079" s="1" t="s">
        <v>162</v>
      </c>
      <c r="C1079" s="4">
        <v>4</v>
      </c>
      <c r="D1079" s="8">
        <v>1.27</v>
      </c>
      <c r="E1079" s="4">
        <v>2</v>
      </c>
      <c r="F1079" s="8">
        <v>0.86</v>
      </c>
      <c r="G1079" s="4">
        <v>2</v>
      </c>
      <c r="H1079" s="8">
        <v>2.5</v>
      </c>
      <c r="I1079" s="4">
        <v>0</v>
      </c>
    </row>
    <row r="1080" spans="1:9" x14ac:dyDescent="0.2">
      <c r="A1080" s="2">
        <v>20</v>
      </c>
      <c r="B1080" s="1" t="s">
        <v>124</v>
      </c>
      <c r="C1080" s="4">
        <v>4</v>
      </c>
      <c r="D1080" s="8">
        <v>1.27</v>
      </c>
      <c r="E1080" s="4">
        <v>3</v>
      </c>
      <c r="F1080" s="8">
        <v>1.29</v>
      </c>
      <c r="G1080" s="4">
        <v>1</v>
      </c>
      <c r="H1080" s="8">
        <v>1.25</v>
      </c>
      <c r="I1080" s="4">
        <v>0</v>
      </c>
    </row>
    <row r="1081" spans="1:9" x14ac:dyDescent="0.2">
      <c r="A1081" s="2">
        <v>20</v>
      </c>
      <c r="B1081" s="1" t="s">
        <v>126</v>
      </c>
      <c r="C1081" s="4">
        <v>4</v>
      </c>
      <c r="D1081" s="8">
        <v>1.27</v>
      </c>
      <c r="E1081" s="4">
        <v>3</v>
      </c>
      <c r="F1081" s="8">
        <v>1.29</v>
      </c>
      <c r="G1081" s="4">
        <v>1</v>
      </c>
      <c r="H1081" s="8">
        <v>1.25</v>
      </c>
      <c r="I1081" s="4">
        <v>0</v>
      </c>
    </row>
    <row r="1082" spans="1:9" x14ac:dyDescent="0.2">
      <c r="A1082" s="2">
        <v>20</v>
      </c>
      <c r="B1082" s="1" t="s">
        <v>144</v>
      </c>
      <c r="C1082" s="4">
        <v>4</v>
      </c>
      <c r="D1082" s="8">
        <v>1.27</v>
      </c>
      <c r="E1082" s="4">
        <v>4</v>
      </c>
      <c r="F1082" s="8">
        <v>1.72</v>
      </c>
      <c r="G1082" s="4">
        <v>0</v>
      </c>
      <c r="H1082" s="8">
        <v>0</v>
      </c>
      <c r="I1082" s="4">
        <v>0</v>
      </c>
    </row>
    <row r="1083" spans="1:9" x14ac:dyDescent="0.2">
      <c r="A1083" s="2">
        <v>20</v>
      </c>
      <c r="B1083" s="1" t="s">
        <v>191</v>
      </c>
      <c r="C1083" s="4">
        <v>4</v>
      </c>
      <c r="D1083" s="8">
        <v>1.27</v>
      </c>
      <c r="E1083" s="4">
        <v>4</v>
      </c>
      <c r="F1083" s="8">
        <v>1.72</v>
      </c>
      <c r="G1083" s="4">
        <v>0</v>
      </c>
      <c r="H1083" s="8">
        <v>0</v>
      </c>
      <c r="I1083" s="4">
        <v>0</v>
      </c>
    </row>
    <row r="1084" spans="1:9" x14ac:dyDescent="0.2">
      <c r="A1084" s="2">
        <v>20</v>
      </c>
      <c r="B1084" s="1" t="s">
        <v>139</v>
      </c>
      <c r="C1084" s="4">
        <v>4</v>
      </c>
      <c r="D1084" s="8">
        <v>1.27</v>
      </c>
      <c r="E1084" s="4">
        <v>4</v>
      </c>
      <c r="F1084" s="8">
        <v>1.72</v>
      </c>
      <c r="G1084" s="4">
        <v>0</v>
      </c>
      <c r="H1084" s="8">
        <v>0</v>
      </c>
      <c r="I1084" s="4">
        <v>0</v>
      </c>
    </row>
    <row r="1085" spans="1:9" x14ac:dyDescent="0.2">
      <c r="A1085" s="1"/>
      <c r="C1085" s="4"/>
      <c r="D1085" s="8"/>
      <c r="E1085" s="4"/>
      <c r="F1085" s="8"/>
      <c r="G1085" s="4"/>
      <c r="H1085" s="8"/>
      <c r="I1085" s="4"/>
    </row>
    <row r="1086" spans="1:9" x14ac:dyDescent="0.2">
      <c r="A1086" s="1" t="s">
        <v>40</v>
      </c>
      <c r="C1086" s="4"/>
      <c r="D1086" s="8"/>
      <c r="E1086" s="4"/>
      <c r="F1086" s="8"/>
      <c r="G1086" s="4"/>
      <c r="H1086" s="8"/>
      <c r="I1086" s="4"/>
    </row>
    <row r="1087" spans="1:9" x14ac:dyDescent="0.2">
      <c r="A1087" s="2">
        <v>1</v>
      </c>
      <c r="B1087" s="1" t="s">
        <v>136</v>
      </c>
      <c r="C1087" s="4">
        <v>5</v>
      </c>
      <c r="D1087" s="8">
        <v>7.58</v>
      </c>
      <c r="E1087" s="4">
        <v>5</v>
      </c>
      <c r="F1087" s="8">
        <v>11.9</v>
      </c>
      <c r="G1087" s="4">
        <v>0</v>
      </c>
      <c r="H1087" s="8">
        <v>0</v>
      </c>
      <c r="I1087" s="4">
        <v>0</v>
      </c>
    </row>
    <row r="1088" spans="1:9" x14ac:dyDescent="0.2">
      <c r="A1088" s="2">
        <v>2</v>
      </c>
      <c r="B1088" s="1" t="s">
        <v>156</v>
      </c>
      <c r="C1088" s="4">
        <v>4</v>
      </c>
      <c r="D1088" s="8">
        <v>6.06</v>
      </c>
      <c r="E1088" s="4">
        <v>4</v>
      </c>
      <c r="F1088" s="8">
        <v>9.52</v>
      </c>
      <c r="G1088" s="4">
        <v>0</v>
      </c>
      <c r="H1088" s="8">
        <v>0</v>
      </c>
      <c r="I1088" s="4">
        <v>0</v>
      </c>
    </row>
    <row r="1089" spans="1:9" x14ac:dyDescent="0.2">
      <c r="A1089" s="2">
        <v>2</v>
      </c>
      <c r="B1089" s="1" t="s">
        <v>125</v>
      </c>
      <c r="C1089" s="4">
        <v>4</v>
      </c>
      <c r="D1089" s="8">
        <v>6.06</v>
      </c>
      <c r="E1089" s="4">
        <v>4</v>
      </c>
      <c r="F1089" s="8">
        <v>9.52</v>
      </c>
      <c r="G1089" s="4">
        <v>0</v>
      </c>
      <c r="H1089" s="8">
        <v>0</v>
      </c>
      <c r="I1089" s="4">
        <v>0</v>
      </c>
    </row>
    <row r="1090" spans="1:9" x14ac:dyDescent="0.2">
      <c r="A1090" s="2">
        <v>2</v>
      </c>
      <c r="B1090" s="1" t="s">
        <v>131</v>
      </c>
      <c r="C1090" s="4">
        <v>4</v>
      </c>
      <c r="D1090" s="8">
        <v>6.06</v>
      </c>
      <c r="E1090" s="4">
        <v>4</v>
      </c>
      <c r="F1090" s="8">
        <v>9.52</v>
      </c>
      <c r="G1090" s="4">
        <v>0</v>
      </c>
      <c r="H1090" s="8">
        <v>0</v>
      </c>
      <c r="I1090" s="4">
        <v>0</v>
      </c>
    </row>
    <row r="1091" spans="1:9" x14ac:dyDescent="0.2">
      <c r="A1091" s="2">
        <v>2</v>
      </c>
      <c r="B1091" s="1" t="s">
        <v>137</v>
      </c>
      <c r="C1091" s="4">
        <v>4</v>
      </c>
      <c r="D1091" s="8">
        <v>6.06</v>
      </c>
      <c r="E1091" s="4">
        <v>4</v>
      </c>
      <c r="F1091" s="8">
        <v>9.52</v>
      </c>
      <c r="G1091" s="4">
        <v>0</v>
      </c>
      <c r="H1091" s="8">
        <v>0</v>
      </c>
      <c r="I1091" s="4">
        <v>0</v>
      </c>
    </row>
    <row r="1092" spans="1:9" x14ac:dyDescent="0.2">
      <c r="A1092" s="2">
        <v>6</v>
      </c>
      <c r="B1092" s="1" t="s">
        <v>128</v>
      </c>
      <c r="C1092" s="4">
        <v>3</v>
      </c>
      <c r="D1092" s="8">
        <v>4.55</v>
      </c>
      <c r="E1092" s="4">
        <v>1</v>
      </c>
      <c r="F1092" s="8">
        <v>2.38</v>
      </c>
      <c r="G1092" s="4">
        <v>2</v>
      </c>
      <c r="H1092" s="8">
        <v>10</v>
      </c>
      <c r="I1092" s="4">
        <v>0</v>
      </c>
    </row>
    <row r="1093" spans="1:9" x14ac:dyDescent="0.2">
      <c r="A1093" s="2">
        <v>6</v>
      </c>
      <c r="B1093" s="1" t="s">
        <v>203</v>
      </c>
      <c r="C1093" s="4">
        <v>3</v>
      </c>
      <c r="D1093" s="8">
        <v>4.55</v>
      </c>
      <c r="E1093" s="4">
        <v>0</v>
      </c>
      <c r="F1093" s="8">
        <v>0</v>
      </c>
      <c r="G1093" s="4">
        <v>1</v>
      </c>
      <c r="H1093" s="8">
        <v>5</v>
      </c>
      <c r="I1093" s="4">
        <v>0</v>
      </c>
    </row>
    <row r="1094" spans="1:9" x14ac:dyDescent="0.2">
      <c r="A1094" s="2">
        <v>8</v>
      </c>
      <c r="B1094" s="1" t="s">
        <v>172</v>
      </c>
      <c r="C1094" s="4">
        <v>2</v>
      </c>
      <c r="D1094" s="8">
        <v>3.03</v>
      </c>
      <c r="E1094" s="4">
        <v>1</v>
      </c>
      <c r="F1094" s="8">
        <v>2.38</v>
      </c>
      <c r="G1094" s="4">
        <v>1</v>
      </c>
      <c r="H1094" s="8">
        <v>5</v>
      </c>
      <c r="I1094" s="4">
        <v>0</v>
      </c>
    </row>
    <row r="1095" spans="1:9" x14ac:dyDescent="0.2">
      <c r="A1095" s="2">
        <v>8</v>
      </c>
      <c r="B1095" s="1" t="s">
        <v>198</v>
      </c>
      <c r="C1095" s="4">
        <v>2</v>
      </c>
      <c r="D1095" s="8">
        <v>3.03</v>
      </c>
      <c r="E1095" s="4">
        <v>1</v>
      </c>
      <c r="F1095" s="8">
        <v>2.38</v>
      </c>
      <c r="G1095" s="4">
        <v>1</v>
      </c>
      <c r="H1095" s="8">
        <v>5</v>
      </c>
      <c r="I1095" s="4">
        <v>0</v>
      </c>
    </row>
    <row r="1096" spans="1:9" x14ac:dyDescent="0.2">
      <c r="A1096" s="2">
        <v>8</v>
      </c>
      <c r="B1096" s="1" t="s">
        <v>163</v>
      </c>
      <c r="C1096" s="4">
        <v>2</v>
      </c>
      <c r="D1096" s="8">
        <v>3.03</v>
      </c>
      <c r="E1096" s="4">
        <v>0</v>
      </c>
      <c r="F1096" s="8">
        <v>0</v>
      </c>
      <c r="G1096" s="4">
        <v>2</v>
      </c>
      <c r="H1096" s="8">
        <v>10</v>
      </c>
      <c r="I1096" s="4">
        <v>0</v>
      </c>
    </row>
    <row r="1097" spans="1:9" x14ac:dyDescent="0.2">
      <c r="A1097" s="2">
        <v>8</v>
      </c>
      <c r="B1097" s="1" t="s">
        <v>124</v>
      </c>
      <c r="C1097" s="4">
        <v>2</v>
      </c>
      <c r="D1097" s="8">
        <v>3.03</v>
      </c>
      <c r="E1097" s="4">
        <v>2</v>
      </c>
      <c r="F1097" s="8">
        <v>4.76</v>
      </c>
      <c r="G1097" s="4">
        <v>0</v>
      </c>
      <c r="H1097" s="8">
        <v>0</v>
      </c>
      <c r="I1097" s="4">
        <v>0</v>
      </c>
    </row>
    <row r="1098" spans="1:9" x14ac:dyDescent="0.2">
      <c r="A1098" s="2">
        <v>12</v>
      </c>
      <c r="B1098" s="1" t="s">
        <v>121</v>
      </c>
      <c r="C1098" s="4">
        <v>1</v>
      </c>
      <c r="D1098" s="8">
        <v>1.52</v>
      </c>
      <c r="E1098" s="4">
        <v>0</v>
      </c>
      <c r="F1098" s="8">
        <v>0</v>
      </c>
      <c r="G1098" s="4">
        <v>1</v>
      </c>
      <c r="H1098" s="8">
        <v>5</v>
      </c>
      <c r="I1098" s="4">
        <v>0</v>
      </c>
    </row>
    <row r="1099" spans="1:9" x14ac:dyDescent="0.2">
      <c r="A1099" s="2">
        <v>12</v>
      </c>
      <c r="B1099" s="1" t="s">
        <v>122</v>
      </c>
      <c r="C1099" s="4">
        <v>1</v>
      </c>
      <c r="D1099" s="8">
        <v>1.52</v>
      </c>
      <c r="E1099" s="4">
        <v>1</v>
      </c>
      <c r="F1099" s="8">
        <v>2.38</v>
      </c>
      <c r="G1099" s="4">
        <v>0</v>
      </c>
      <c r="H1099" s="8">
        <v>0</v>
      </c>
      <c r="I1099" s="4">
        <v>0</v>
      </c>
    </row>
    <row r="1100" spans="1:9" x14ac:dyDescent="0.2">
      <c r="A1100" s="2">
        <v>12</v>
      </c>
      <c r="B1100" s="1" t="s">
        <v>195</v>
      </c>
      <c r="C1100" s="4">
        <v>1</v>
      </c>
      <c r="D1100" s="8">
        <v>1.52</v>
      </c>
      <c r="E1100" s="4">
        <v>1</v>
      </c>
      <c r="F1100" s="8">
        <v>2.38</v>
      </c>
      <c r="G1100" s="4">
        <v>0</v>
      </c>
      <c r="H1100" s="8">
        <v>0</v>
      </c>
      <c r="I1100" s="4">
        <v>0</v>
      </c>
    </row>
    <row r="1101" spans="1:9" x14ac:dyDescent="0.2">
      <c r="A1101" s="2">
        <v>12</v>
      </c>
      <c r="B1101" s="1" t="s">
        <v>158</v>
      </c>
      <c r="C1101" s="4">
        <v>1</v>
      </c>
      <c r="D1101" s="8">
        <v>1.52</v>
      </c>
      <c r="E1101" s="4">
        <v>1</v>
      </c>
      <c r="F1101" s="8">
        <v>2.38</v>
      </c>
      <c r="G1101" s="4">
        <v>0</v>
      </c>
      <c r="H1101" s="8">
        <v>0</v>
      </c>
      <c r="I1101" s="4">
        <v>0</v>
      </c>
    </row>
    <row r="1102" spans="1:9" x14ac:dyDescent="0.2">
      <c r="A1102" s="2">
        <v>12</v>
      </c>
      <c r="B1102" s="1" t="s">
        <v>159</v>
      </c>
      <c r="C1102" s="4">
        <v>1</v>
      </c>
      <c r="D1102" s="8">
        <v>1.52</v>
      </c>
      <c r="E1102" s="4">
        <v>0</v>
      </c>
      <c r="F1102" s="8">
        <v>0</v>
      </c>
      <c r="G1102" s="4">
        <v>1</v>
      </c>
      <c r="H1102" s="8">
        <v>5</v>
      </c>
      <c r="I1102" s="4">
        <v>0</v>
      </c>
    </row>
    <row r="1103" spans="1:9" x14ac:dyDescent="0.2">
      <c r="A1103" s="2">
        <v>12</v>
      </c>
      <c r="B1103" s="1" t="s">
        <v>123</v>
      </c>
      <c r="C1103" s="4">
        <v>1</v>
      </c>
      <c r="D1103" s="8">
        <v>1.52</v>
      </c>
      <c r="E1103" s="4">
        <v>1</v>
      </c>
      <c r="F1103" s="8">
        <v>2.38</v>
      </c>
      <c r="G1103" s="4">
        <v>0</v>
      </c>
      <c r="H1103" s="8">
        <v>0</v>
      </c>
      <c r="I1103" s="4">
        <v>0</v>
      </c>
    </row>
    <row r="1104" spans="1:9" x14ac:dyDescent="0.2">
      <c r="A1104" s="2">
        <v>12</v>
      </c>
      <c r="B1104" s="1" t="s">
        <v>245</v>
      </c>
      <c r="C1104" s="4">
        <v>1</v>
      </c>
      <c r="D1104" s="8">
        <v>1.52</v>
      </c>
      <c r="E1104" s="4">
        <v>0</v>
      </c>
      <c r="F1104" s="8">
        <v>0</v>
      </c>
      <c r="G1104" s="4">
        <v>1</v>
      </c>
      <c r="H1104" s="8">
        <v>5</v>
      </c>
      <c r="I1104" s="4">
        <v>0</v>
      </c>
    </row>
    <row r="1105" spans="1:9" x14ac:dyDescent="0.2">
      <c r="A1105" s="2">
        <v>12</v>
      </c>
      <c r="B1105" s="1" t="s">
        <v>171</v>
      </c>
      <c r="C1105" s="4">
        <v>1</v>
      </c>
      <c r="D1105" s="8">
        <v>1.52</v>
      </c>
      <c r="E1105" s="4">
        <v>1</v>
      </c>
      <c r="F1105" s="8">
        <v>2.38</v>
      </c>
      <c r="G1105" s="4">
        <v>0</v>
      </c>
      <c r="H1105" s="8">
        <v>0</v>
      </c>
      <c r="I1105" s="4">
        <v>0</v>
      </c>
    </row>
    <row r="1106" spans="1:9" x14ac:dyDescent="0.2">
      <c r="A1106" s="2">
        <v>12</v>
      </c>
      <c r="B1106" s="1" t="s">
        <v>222</v>
      </c>
      <c r="C1106" s="4">
        <v>1</v>
      </c>
      <c r="D1106" s="8">
        <v>1.52</v>
      </c>
      <c r="E1106" s="4">
        <v>0</v>
      </c>
      <c r="F1106" s="8">
        <v>0</v>
      </c>
      <c r="G1106" s="4">
        <v>0</v>
      </c>
      <c r="H1106" s="8">
        <v>0</v>
      </c>
      <c r="I1106" s="4">
        <v>1</v>
      </c>
    </row>
    <row r="1107" spans="1:9" x14ac:dyDescent="0.2">
      <c r="A1107" s="2">
        <v>12</v>
      </c>
      <c r="B1107" s="1" t="s">
        <v>246</v>
      </c>
      <c r="C1107" s="4">
        <v>1</v>
      </c>
      <c r="D1107" s="8">
        <v>1.52</v>
      </c>
      <c r="E1107" s="4">
        <v>0</v>
      </c>
      <c r="F1107" s="8">
        <v>0</v>
      </c>
      <c r="G1107" s="4">
        <v>1</v>
      </c>
      <c r="H1107" s="8">
        <v>5</v>
      </c>
      <c r="I1107" s="4">
        <v>0</v>
      </c>
    </row>
    <row r="1108" spans="1:9" x14ac:dyDescent="0.2">
      <c r="A1108" s="2">
        <v>12</v>
      </c>
      <c r="B1108" s="1" t="s">
        <v>247</v>
      </c>
      <c r="C1108" s="4">
        <v>1</v>
      </c>
      <c r="D1108" s="8">
        <v>1.52</v>
      </c>
      <c r="E1108" s="4">
        <v>0</v>
      </c>
      <c r="F1108" s="8">
        <v>0</v>
      </c>
      <c r="G1108" s="4">
        <v>1</v>
      </c>
      <c r="H1108" s="8">
        <v>5</v>
      </c>
      <c r="I1108" s="4">
        <v>0</v>
      </c>
    </row>
    <row r="1109" spans="1:9" x14ac:dyDescent="0.2">
      <c r="A1109" s="2">
        <v>12</v>
      </c>
      <c r="B1109" s="1" t="s">
        <v>248</v>
      </c>
      <c r="C1109" s="4">
        <v>1</v>
      </c>
      <c r="D1109" s="8">
        <v>1.52</v>
      </c>
      <c r="E1109" s="4">
        <v>0</v>
      </c>
      <c r="F1109" s="8">
        <v>0</v>
      </c>
      <c r="G1109" s="4">
        <v>1</v>
      </c>
      <c r="H1109" s="8">
        <v>5</v>
      </c>
      <c r="I1109" s="4">
        <v>0</v>
      </c>
    </row>
    <row r="1110" spans="1:9" x14ac:dyDescent="0.2">
      <c r="A1110" s="2">
        <v>12</v>
      </c>
      <c r="B1110" s="1" t="s">
        <v>178</v>
      </c>
      <c r="C1110" s="4">
        <v>1</v>
      </c>
      <c r="D1110" s="8">
        <v>1.52</v>
      </c>
      <c r="E1110" s="4">
        <v>1</v>
      </c>
      <c r="F1110" s="8">
        <v>2.38</v>
      </c>
      <c r="G1110" s="4">
        <v>0</v>
      </c>
      <c r="H1110" s="8">
        <v>0</v>
      </c>
      <c r="I1110" s="4">
        <v>0</v>
      </c>
    </row>
    <row r="1111" spans="1:9" x14ac:dyDescent="0.2">
      <c r="A1111" s="2">
        <v>12</v>
      </c>
      <c r="B1111" s="1" t="s">
        <v>179</v>
      </c>
      <c r="C1111" s="4">
        <v>1</v>
      </c>
      <c r="D1111" s="8">
        <v>1.52</v>
      </c>
      <c r="E1111" s="4">
        <v>1</v>
      </c>
      <c r="F1111" s="8">
        <v>2.38</v>
      </c>
      <c r="G1111" s="4">
        <v>0</v>
      </c>
      <c r="H1111" s="8">
        <v>0</v>
      </c>
      <c r="I1111" s="4">
        <v>0</v>
      </c>
    </row>
    <row r="1112" spans="1:9" x14ac:dyDescent="0.2">
      <c r="A1112" s="2">
        <v>12</v>
      </c>
      <c r="B1112" s="1" t="s">
        <v>126</v>
      </c>
      <c r="C1112" s="4">
        <v>1</v>
      </c>
      <c r="D1112" s="8">
        <v>1.52</v>
      </c>
      <c r="E1112" s="4">
        <v>1</v>
      </c>
      <c r="F1112" s="8">
        <v>2.38</v>
      </c>
      <c r="G1112" s="4">
        <v>0</v>
      </c>
      <c r="H1112" s="8">
        <v>0</v>
      </c>
      <c r="I1112" s="4">
        <v>0</v>
      </c>
    </row>
    <row r="1113" spans="1:9" x14ac:dyDescent="0.2">
      <c r="A1113" s="2">
        <v>12</v>
      </c>
      <c r="B1113" s="1" t="s">
        <v>217</v>
      </c>
      <c r="C1113" s="4">
        <v>1</v>
      </c>
      <c r="D1113" s="8">
        <v>1.52</v>
      </c>
      <c r="E1113" s="4">
        <v>0</v>
      </c>
      <c r="F1113" s="8">
        <v>0</v>
      </c>
      <c r="G1113" s="4">
        <v>1</v>
      </c>
      <c r="H1113" s="8">
        <v>5</v>
      </c>
      <c r="I1113" s="4">
        <v>0</v>
      </c>
    </row>
    <row r="1114" spans="1:9" x14ac:dyDescent="0.2">
      <c r="A1114" s="2">
        <v>12</v>
      </c>
      <c r="B1114" s="1" t="s">
        <v>157</v>
      </c>
      <c r="C1114" s="4">
        <v>1</v>
      </c>
      <c r="D1114" s="8">
        <v>1.52</v>
      </c>
      <c r="E1114" s="4">
        <v>0</v>
      </c>
      <c r="F1114" s="8">
        <v>0</v>
      </c>
      <c r="G1114" s="4">
        <v>1</v>
      </c>
      <c r="H1114" s="8">
        <v>5</v>
      </c>
      <c r="I1114" s="4">
        <v>0</v>
      </c>
    </row>
    <row r="1115" spans="1:9" x14ac:dyDescent="0.2">
      <c r="A1115" s="2">
        <v>12</v>
      </c>
      <c r="B1115" s="1" t="s">
        <v>182</v>
      </c>
      <c r="C1115" s="4">
        <v>1</v>
      </c>
      <c r="D1115" s="8">
        <v>1.52</v>
      </c>
      <c r="E1115" s="4">
        <v>1</v>
      </c>
      <c r="F1115" s="8">
        <v>2.38</v>
      </c>
      <c r="G1115" s="4">
        <v>0</v>
      </c>
      <c r="H1115" s="8">
        <v>0</v>
      </c>
      <c r="I1115" s="4">
        <v>0</v>
      </c>
    </row>
    <row r="1116" spans="1:9" x14ac:dyDescent="0.2">
      <c r="A1116" s="2">
        <v>12</v>
      </c>
      <c r="B1116" s="1" t="s">
        <v>129</v>
      </c>
      <c r="C1116" s="4">
        <v>1</v>
      </c>
      <c r="D1116" s="8">
        <v>1.52</v>
      </c>
      <c r="E1116" s="4">
        <v>1</v>
      </c>
      <c r="F1116" s="8">
        <v>2.38</v>
      </c>
      <c r="G1116" s="4">
        <v>0</v>
      </c>
      <c r="H1116" s="8">
        <v>0</v>
      </c>
      <c r="I1116" s="4">
        <v>0</v>
      </c>
    </row>
    <row r="1117" spans="1:9" x14ac:dyDescent="0.2">
      <c r="A1117" s="2">
        <v>12</v>
      </c>
      <c r="B1117" s="1" t="s">
        <v>143</v>
      </c>
      <c r="C1117" s="4">
        <v>1</v>
      </c>
      <c r="D1117" s="8">
        <v>1.52</v>
      </c>
      <c r="E1117" s="4">
        <v>0</v>
      </c>
      <c r="F1117" s="8">
        <v>0</v>
      </c>
      <c r="G1117" s="4">
        <v>1</v>
      </c>
      <c r="H1117" s="8">
        <v>5</v>
      </c>
      <c r="I1117" s="4">
        <v>0</v>
      </c>
    </row>
    <row r="1118" spans="1:9" x14ac:dyDescent="0.2">
      <c r="A1118" s="2">
        <v>12</v>
      </c>
      <c r="B1118" s="1" t="s">
        <v>249</v>
      </c>
      <c r="C1118" s="4">
        <v>1</v>
      </c>
      <c r="D1118" s="8">
        <v>1.52</v>
      </c>
      <c r="E1118" s="4">
        <v>0</v>
      </c>
      <c r="F1118" s="8">
        <v>0</v>
      </c>
      <c r="G1118" s="4">
        <v>1</v>
      </c>
      <c r="H1118" s="8">
        <v>5</v>
      </c>
      <c r="I1118" s="4">
        <v>0</v>
      </c>
    </row>
    <row r="1119" spans="1:9" x14ac:dyDescent="0.2">
      <c r="A1119" s="2">
        <v>12</v>
      </c>
      <c r="B1119" s="1" t="s">
        <v>250</v>
      </c>
      <c r="C1119" s="4">
        <v>1</v>
      </c>
      <c r="D1119" s="8">
        <v>1.52</v>
      </c>
      <c r="E1119" s="4">
        <v>1</v>
      </c>
      <c r="F1119" s="8">
        <v>2.38</v>
      </c>
      <c r="G1119" s="4">
        <v>0</v>
      </c>
      <c r="H1119" s="8">
        <v>0</v>
      </c>
      <c r="I1119" s="4">
        <v>0</v>
      </c>
    </row>
    <row r="1120" spans="1:9" x14ac:dyDescent="0.2">
      <c r="A1120" s="2">
        <v>12</v>
      </c>
      <c r="B1120" s="1" t="s">
        <v>132</v>
      </c>
      <c r="C1120" s="4">
        <v>1</v>
      </c>
      <c r="D1120" s="8">
        <v>1.52</v>
      </c>
      <c r="E1120" s="4">
        <v>0</v>
      </c>
      <c r="F1120" s="8">
        <v>0</v>
      </c>
      <c r="G1120" s="4">
        <v>1</v>
      </c>
      <c r="H1120" s="8">
        <v>5</v>
      </c>
      <c r="I1120" s="4">
        <v>0</v>
      </c>
    </row>
    <row r="1121" spans="1:9" x14ac:dyDescent="0.2">
      <c r="A1121" s="2">
        <v>12</v>
      </c>
      <c r="B1121" s="1" t="s">
        <v>135</v>
      </c>
      <c r="C1121" s="4">
        <v>1</v>
      </c>
      <c r="D1121" s="8">
        <v>1.52</v>
      </c>
      <c r="E1121" s="4">
        <v>1</v>
      </c>
      <c r="F1121" s="8">
        <v>2.38</v>
      </c>
      <c r="G1121" s="4">
        <v>0</v>
      </c>
      <c r="H1121" s="8">
        <v>0</v>
      </c>
      <c r="I1121" s="4">
        <v>0</v>
      </c>
    </row>
    <row r="1122" spans="1:9" x14ac:dyDescent="0.2">
      <c r="A1122" s="2">
        <v>12</v>
      </c>
      <c r="B1122" s="1" t="s">
        <v>165</v>
      </c>
      <c r="C1122" s="4">
        <v>1</v>
      </c>
      <c r="D1122" s="8">
        <v>1.52</v>
      </c>
      <c r="E1122" s="4">
        <v>1</v>
      </c>
      <c r="F1122" s="8">
        <v>2.38</v>
      </c>
      <c r="G1122" s="4">
        <v>0</v>
      </c>
      <c r="H1122" s="8">
        <v>0</v>
      </c>
      <c r="I1122" s="4">
        <v>0</v>
      </c>
    </row>
    <row r="1123" spans="1:9" x14ac:dyDescent="0.2">
      <c r="A1123" s="2">
        <v>12</v>
      </c>
      <c r="B1123" s="1" t="s">
        <v>228</v>
      </c>
      <c r="C1123" s="4">
        <v>1</v>
      </c>
      <c r="D1123" s="8">
        <v>1.52</v>
      </c>
      <c r="E1123" s="4">
        <v>0</v>
      </c>
      <c r="F1123" s="8">
        <v>0</v>
      </c>
      <c r="G1123" s="4">
        <v>0</v>
      </c>
      <c r="H1123" s="8">
        <v>0</v>
      </c>
      <c r="I1123" s="4">
        <v>1</v>
      </c>
    </row>
    <row r="1124" spans="1:9" x14ac:dyDescent="0.2">
      <c r="A1124" s="2">
        <v>12</v>
      </c>
      <c r="B1124" s="1" t="s">
        <v>209</v>
      </c>
      <c r="C1124" s="4">
        <v>1</v>
      </c>
      <c r="D1124" s="8">
        <v>1.52</v>
      </c>
      <c r="E1124" s="4">
        <v>0</v>
      </c>
      <c r="F1124" s="8">
        <v>0</v>
      </c>
      <c r="G1124" s="4">
        <v>1</v>
      </c>
      <c r="H1124" s="8">
        <v>5</v>
      </c>
      <c r="I1124" s="4">
        <v>0</v>
      </c>
    </row>
    <row r="1125" spans="1:9" x14ac:dyDescent="0.2">
      <c r="A1125" s="2">
        <v>12</v>
      </c>
      <c r="B1125" s="1" t="s">
        <v>138</v>
      </c>
      <c r="C1125" s="4">
        <v>1</v>
      </c>
      <c r="D1125" s="8">
        <v>1.52</v>
      </c>
      <c r="E1125" s="4">
        <v>1</v>
      </c>
      <c r="F1125" s="8">
        <v>2.38</v>
      </c>
      <c r="G1125" s="4">
        <v>0</v>
      </c>
      <c r="H1125" s="8">
        <v>0</v>
      </c>
      <c r="I1125" s="4">
        <v>0</v>
      </c>
    </row>
    <row r="1126" spans="1:9" x14ac:dyDescent="0.2">
      <c r="A1126" s="2">
        <v>12</v>
      </c>
      <c r="B1126" s="1" t="s">
        <v>139</v>
      </c>
      <c r="C1126" s="4">
        <v>1</v>
      </c>
      <c r="D1126" s="8">
        <v>1.52</v>
      </c>
      <c r="E1126" s="4">
        <v>1</v>
      </c>
      <c r="F1126" s="8">
        <v>2.38</v>
      </c>
      <c r="G1126" s="4">
        <v>0</v>
      </c>
      <c r="H1126" s="8">
        <v>0</v>
      </c>
      <c r="I1126" s="4">
        <v>0</v>
      </c>
    </row>
    <row r="1127" spans="1:9" x14ac:dyDescent="0.2">
      <c r="A1127" s="2">
        <v>12</v>
      </c>
      <c r="B1127" s="1" t="s">
        <v>243</v>
      </c>
      <c r="C1127" s="4">
        <v>1</v>
      </c>
      <c r="D1127" s="8">
        <v>1.52</v>
      </c>
      <c r="E1127" s="4">
        <v>0</v>
      </c>
      <c r="F1127" s="8">
        <v>0</v>
      </c>
      <c r="G1127" s="4">
        <v>1</v>
      </c>
      <c r="H1127" s="8">
        <v>5</v>
      </c>
      <c r="I1127" s="4">
        <v>0</v>
      </c>
    </row>
    <row r="1128" spans="1:9" x14ac:dyDescent="0.2">
      <c r="A1128" s="2">
        <v>12</v>
      </c>
      <c r="B1128" s="1" t="s">
        <v>167</v>
      </c>
      <c r="C1128" s="4">
        <v>1</v>
      </c>
      <c r="D1128" s="8">
        <v>1.52</v>
      </c>
      <c r="E1128" s="4">
        <v>1</v>
      </c>
      <c r="F1128" s="8">
        <v>2.38</v>
      </c>
      <c r="G1128" s="4">
        <v>0</v>
      </c>
      <c r="H1128" s="8">
        <v>0</v>
      </c>
      <c r="I1128" s="4">
        <v>0</v>
      </c>
    </row>
    <row r="1129" spans="1:9" x14ac:dyDescent="0.2">
      <c r="A1129" s="1"/>
      <c r="C1129" s="4"/>
      <c r="D1129" s="8"/>
      <c r="E1129" s="4"/>
      <c r="F1129" s="8"/>
      <c r="G1129" s="4"/>
      <c r="H1129" s="8"/>
      <c r="I112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01321-00BF-4821-9A0D-D617B16B02B4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48</v>
      </c>
      <c r="D6" s="8">
        <v>16.96</v>
      </c>
      <c r="E6" s="12">
        <v>25</v>
      </c>
      <c r="F6" s="8">
        <v>13.44</v>
      </c>
      <c r="G6" s="12">
        <v>23</v>
      </c>
      <c r="H6" s="8">
        <v>25.84</v>
      </c>
      <c r="I6" s="12">
        <v>0</v>
      </c>
    </row>
    <row r="7" spans="2:9" ht="15" customHeight="1" x14ac:dyDescent="0.2">
      <c r="B7" t="s">
        <v>43</v>
      </c>
      <c r="C7" s="12">
        <v>25</v>
      </c>
      <c r="D7" s="8">
        <v>8.83</v>
      </c>
      <c r="E7" s="12">
        <v>11</v>
      </c>
      <c r="F7" s="8">
        <v>5.91</v>
      </c>
      <c r="G7" s="12">
        <v>13</v>
      </c>
      <c r="H7" s="8">
        <v>14.61</v>
      </c>
      <c r="I7" s="12">
        <v>1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2</v>
      </c>
      <c r="D9" s="8">
        <v>0.71</v>
      </c>
      <c r="E9" s="12">
        <v>0</v>
      </c>
      <c r="F9" s="8">
        <v>0</v>
      </c>
      <c r="G9" s="12">
        <v>2</v>
      </c>
      <c r="H9" s="8">
        <v>2.25</v>
      </c>
      <c r="I9" s="12">
        <v>0</v>
      </c>
    </row>
    <row r="10" spans="2:9" ht="15" customHeight="1" x14ac:dyDescent="0.2">
      <c r="B10" t="s">
        <v>46</v>
      </c>
      <c r="C10" s="12">
        <v>1</v>
      </c>
      <c r="D10" s="8">
        <v>0.35</v>
      </c>
      <c r="E10" s="12">
        <v>0</v>
      </c>
      <c r="F10" s="8">
        <v>0</v>
      </c>
      <c r="G10" s="12">
        <v>1</v>
      </c>
      <c r="H10" s="8">
        <v>1.1200000000000001</v>
      </c>
      <c r="I10" s="12">
        <v>0</v>
      </c>
    </row>
    <row r="11" spans="2:9" ht="15" customHeight="1" x14ac:dyDescent="0.2">
      <c r="B11" t="s">
        <v>47</v>
      </c>
      <c r="C11" s="12">
        <v>93</v>
      </c>
      <c r="D11" s="8">
        <v>32.86</v>
      </c>
      <c r="E11" s="12">
        <v>64</v>
      </c>
      <c r="F11" s="8">
        <v>34.409999999999997</v>
      </c>
      <c r="G11" s="12">
        <v>29</v>
      </c>
      <c r="H11" s="8">
        <v>32.58</v>
      </c>
      <c r="I11" s="12">
        <v>0</v>
      </c>
    </row>
    <row r="12" spans="2:9" ht="15" customHeight="1" x14ac:dyDescent="0.2">
      <c r="B12" t="s">
        <v>48</v>
      </c>
      <c r="C12" s="12">
        <v>2</v>
      </c>
      <c r="D12" s="8">
        <v>0.71</v>
      </c>
      <c r="E12" s="12">
        <v>0</v>
      </c>
      <c r="F12" s="8">
        <v>0</v>
      </c>
      <c r="G12" s="12">
        <v>2</v>
      </c>
      <c r="H12" s="8">
        <v>2.25</v>
      </c>
      <c r="I12" s="12">
        <v>0</v>
      </c>
    </row>
    <row r="13" spans="2:9" ht="15" customHeight="1" x14ac:dyDescent="0.2">
      <c r="B13" t="s">
        <v>49</v>
      </c>
      <c r="C13" s="12">
        <v>8</v>
      </c>
      <c r="D13" s="8">
        <v>2.83</v>
      </c>
      <c r="E13" s="12">
        <v>4</v>
      </c>
      <c r="F13" s="8">
        <v>2.15</v>
      </c>
      <c r="G13" s="12">
        <v>4</v>
      </c>
      <c r="H13" s="8">
        <v>4.49</v>
      </c>
      <c r="I13" s="12">
        <v>0</v>
      </c>
    </row>
    <row r="14" spans="2:9" ht="15" customHeight="1" x14ac:dyDescent="0.2">
      <c r="B14" t="s">
        <v>50</v>
      </c>
      <c r="C14" s="12">
        <v>9</v>
      </c>
      <c r="D14" s="8">
        <v>3.18</v>
      </c>
      <c r="E14" s="12">
        <v>6</v>
      </c>
      <c r="F14" s="8">
        <v>3.23</v>
      </c>
      <c r="G14" s="12">
        <v>2</v>
      </c>
      <c r="H14" s="8">
        <v>2.25</v>
      </c>
      <c r="I14" s="12">
        <v>0</v>
      </c>
    </row>
    <row r="15" spans="2:9" ht="15" customHeight="1" x14ac:dyDescent="0.2">
      <c r="B15" t="s">
        <v>51</v>
      </c>
      <c r="C15" s="12">
        <v>24</v>
      </c>
      <c r="D15" s="8">
        <v>8.48</v>
      </c>
      <c r="E15" s="12">
        <v>21</v>
      </c>
      <c r="F15" s="8">
        <v>11.29</v>
      </c>
      <c r="G15" s="12">
        <v>2</v>
      </c>
      <c r="H15" s="8">
        <v>2.25</v>
      </c>
      <c r="I15" s="12">
        <v>0</v>
      </c>
    </row>
    <row r="16" spans="2:9" ht="15" customHeight="1" x14ac:dyDescent="0.2">
      <c r="B16" t="s">
        <v>52</v>
      </c>
      <c r="C16" s="12">
        <v>41</v>
      </c>
      <c r="D16" s="8">
        <v>14.49</v>
      </c>
      <c r="E16" s="12">
        <v>34</v>
      </c>
      <c r="F16" s="8">
        <v>18.28</v>
      </c>
      <c r="G16" s="12">
        <v>7</v>
      </c>
      <c r="H16" s="8">
        <v>7.87</v>
      </c>
      <c r="I16" s="12">
        <v>0</v>
      </c>
    </row>
    <row r="17" spans="2:9" ht="15" customHeight="1" x14ac:dyDescent="0.2">
      <c r="B17" t="s">
        <v>53</v>
      </c>
      <c r="C17" s="12">
        <v>6</v>
      </c>
      <c r="D17" s="8">
        <v>2.12</v>
      </c>
      <c r="E17" s="12">
        <v>4</v>
      </c>
      <c r="F17" s="8">
        <v>2.15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11</v>
      </c>
      <c r="D18" s="8">
        <v>3.89</v>
      </c>
      <c r="E18" s="12">
        <v>7</v>
      </c>
      <c r="F18" s="8">
        <v>3.76</v>
      </c>
      <c r="G18" s="12">
        <v>2</v>
      </c>
      <c r="H18" s="8">
        <v>2.25</v>
      </c>
      <c r="I18" s="12">
        <v>0</v>
      </c>
    </row>
    <row r="19" spans="2:9" ht="15" customHeight="1" x14ac:dyDescent="0.2">
      <c r="B19" t="s">
        <v>55</v>
      </c>
      <c r="C19" s="12">
        <v>13</v>
      </c>
      <c r="D19" s="8">
        <v>4.59</v>
      </c>
      <c r="E19" s="12">
        <v>10</v>
      </c>
      <c r="F19" s="8">
        <v>5.38</v>
      </c>
      <c r="G19" s="12">
        <v>2</v>
      </c>
      <c r="H19" s="8">
        <v>2.25</v>
      </c>
      <c r="I19" s="12">
        <v>0</v>
      </c>
    </row>
    <row r="20" spans="2:9" ht="15" customHeight="1" x14ac:dyDescent="0.2">
      <c r="B20" s="9" t="s">
        <v>254</v>
      </c>
      <c r="C20" s="12">
        <f>SUM(LTBL_02441[総数／事業所数])</f>
        <v>283</v>
      </c>
      <c r="E20" s="12">
        <f>SUBTOTAL(109,LTBL_02441[個人／事業所数])</f>
        <v>186</v>
      </c>
      <c r="G20" s="12">
        <f>SUBTOTAL(109,LTBL_02441[法人／事業所数])</f>
        <v>89</v>
      </c>
      <c r="I20" s="12">
        <f>SUBTOTAL(109,LTBL_02441[法人以外の団体／事業所数])</f>
        <v>1</v>
      </c>
    </row>
    <row r="21" spans="2:9" ht="15" customHeight="1" x14ac:dyDescent="0.2">
      <c r="E21" s="11">
        <f>LTBL_02441[[#Totals],[個人／事業所数]]/LTBL_02441[[#Totals],[総数／事業所数]]</f>
        <v>0.65724381625441697</v>
      </c>
      <c r="G21" s="11">
        <f>LTBL_02441[[#Totals],[法人／事業所数]]/LTBL_02441[[#Totals],[総数／事業所数]]</f>
        <v>0.31448763250883394</v>
      </c>
      <c r="I21" s="11">
        <f>LTBL_02441[[#Totals],[法人以外の団体／事業所数]]/LTBL_02441[[#Totals],[総数／事業所数]]</f>
        <v>3.5335689045936395E-3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35</v>
      </c>
      <c r="D24" s="8">
        <v>12.37</v>
      </c>
      <c r="E24" s="12">
        <v>31</v>
      </c>
      <c r="F24" s="8">
        <v>16.670000000000002</v>
      </c>
      <c r="G24" s="12">
        <v>4</v>
      </c>
      <c r="H24" s="8">
        <v>4.49</v>
      </c>
      <c r="I24" s="12">
        <v>0</v>
      </c>
    </row>
    <row r="25" spans="2:9" ht="15" customHeight="1" x14ac:dyDescent="0.2">
      <c r="B25" t="s">
        <v>71</v>
      </c>
      <c r="C25" s="12">
        <v>32</v>
      </c>
      <c r="D25" s="8">
        <v>11.31</v>
      </c>
      <c r="E25" s="12">
        <v>28</v>
      </c>
      <c r="F25" s="8">
        <v>15.05</v>
      </c>
      <c r="G25" s="12">
        <v>4</v>
      </c>
      <c r="H25" s="8">
        <v>4.49</v>
      </c>
      <c r="I25" s="12">
        <v>0</v>
      </c>
    </row>
    <row r="26" spans="2:9" ht="15" customHeight="1" x14ac:dyDescent="0.2">
      <c r="B26" t="s">
        <v>73</v>
      </c>
      <c r="C26" s="12">
        <v>27</v>
      </c>
      <c r="D26" s="8">
        <v>9.5399999999999991</v>
      </c>
      <c r="E26" s="12">
        <v>18</v>
      </c>
      <c r="F26" s="8">
        <v>9.68</v>
      </c>
      <c r="G26" s="12">
        <v>9</v>
      </c>
      <c r="H26" s="8">
        <v>10.11</v>
      </c>
      <c r="I26" s="12">
        <v>0</v>
      </c>
    </row>
    <row r="27" spans="2:9" ht="15" customHeight="1" x14ac:dyDescent="0.2">
      <c r="B27" t="s">
        <v>77</v>
      </c>
      <c r="C27" s="12">
        <v>23</v>
      </c>
      <c r="D27" s="8">
        <v>8.1300000000000008</v>
      </c>
      <c r="E27" s="12">
        <v>21</v>
      </c>
      <c r="F27" s="8">
        <v>11.29</v>
      </c>
      <c r="G27" s="12">
        <v>2</v>
      </c>
      <c r="H27" s="8">
        <v>2.25</v>
      </c>
      <c r="I27" s="12">
        <v>0</v>
      </c>
    </row>
    <row r="28" spans="2:9" ht="15" customHeight="1" x14ac:dyDescent="0.2">
      <c r="B28" t="s">
        <v>65</v>
      </c>
      <c r="C28" s="12">
        <v>20</v>
      </c>
      <c r="D28" s="8">
        <v>7.07</v>
      </c>
      <c r="E28" s="12">
        <v>14</v>
      </c>
      <c r="F28" s="8">
        <v>7.53</v>
      </c>
      <c r="G28" s="12">
        <v>6</v>
      </c>
      <c r="H28" s="8">
        <v>6.74</v>
      </c>
      <c r="I28" s="12">
        <v>0</v>
      </c>
    </row>
    <row r="29" spans="2:9" ht="15" customHeight="1" x14ac:dyDescent="0.2">
      <c r="B29" t="s">
        <v>64</v>
      </c>
      <c r="C29" s="12">
        <v>17</v>
      </c>
      <c r="D29" s="8">
        <v>6.01</v>
      </c>
      <c r="E29" s="12">
        <v>7</v>
      </c>
      <c r="F29" s="8">
        <v>3.76</v>
      </c>
      <c r="G29" s="12">
        <v>10</v>
      </c>
      <c r="H29" s="8">
        <v>11.24</v>
      </c>
      <c r="I29" s="12">
        <v>0</v>
      </c>
    </row>
    <row r="30" spans="2:9" ht="15" customHeight="1" x14ac:dyDescent="0.2">
      <c r="B30" t="s">
        <v>66</v>
      </c>
      <c r="C30" s="12">
        <v>11</v>
      </c>
      <c r="D30" s="8">
        <v>3.89</v>
      </c>
      <c r="E30" s="12">
        <v>4</v>
      </c>
      <c r="F30" s="8">
        <v>2.15</v>
      </c>
      <c r="G30" s="12">
        <v>7</v>
      </c>
      <c r="H30" s="8">
        <v>7.87</v>
      </c>
      <c r="I30" s="12">
        <v>0</v>
      </c>
    </row>
    <row r="31" spans="2:9" ht="15" customHeight="1" x14ac:dyDescent="0.2">
      <c r="B31" t="s">
        <v>83</v>
      </c>
      <c r="C31" s="12">
        <v>10</v>
      </c>
      <c r="D31" s="8">
        <v>3.53</v>
      </c>
      <c r="E31" s="12">
        <v>9</v>
      </c>
      <c r="F31" s="8">
        <v>4.84</v>
      </c>
      <c r="G31" s="12">
        <v>1</v>
      </c>
      <c r="H31" s="8">
        <v>1.1200000000000001</v>
      </c>
      <c r="I31" s="12">
        <v>0</v>
      </c>
    </row>
    <row r="32" spans="2:9" ht="15" customHeight="1" x14ac:dyDescent="0.2">
      <c r="B32" t="s">
        <v>72</v>
      </c>
      <c r="C32" s="12">
        <v>9</v>
      </c>
      <c r="D32" s="8">
        <v>3.18</v>
      </c>
      <c r="E32" s="12">
        <v>4</v>
      </c>
      <c r="F32" s="8">
        <v>2.15</v>
      </c>
      <c r="G32" s="12">
        <v>5</v>
      </c>
      <c r="H32" s="8">
        <v>5.62</v>
      </c>
      <c r="I32" s="12">
        <v>0</v>
      </c>
    </row>
    <row r="33" spans="2:9" ht="15" customHeight="1" x14ac:dyDescent="0.2">
      <c r="B33" t="s">
        <v>81</v>
      </c>
      <c r="C33" s="12">
        <v>8</v>
      </c>
      <c r="D33" s="8">
        <v>2.83</v>
      </c>
      <c r="E33" s="12">
        <v>7</v>
      </c>
      <c r="F33" s="8">
        <v>3.76</v>
      </c>
      <c r="G33" s="12">
        <v>1</v>
      </c>
      <c r="H33" s="8">
        <v>1.1200000000000001</v>
      </c>
      <c r="I33" s="12">
        <v>0</v>
      </c>
    </row>
    <row r="34" spans="2:9" ht="15" customHeight="1" x14ac:dyDescent="0.2">
      <c r="B34" t="s">
        <v>88</v>
      </c>
      <c r="C34" s="12">
        <v>7</v>
      </c>
      <c r="D34" s="8">
        <v>2.4700000000000002</v>
      </c>
      <c r="E34" s="12">
        <v>3</v>
      </c>
      <c r="F34" s="8">
        <v>1.61</v>
      </c>
      <c r="G34" s="12">
        <v>4</v>
      </c>
      <c r="H34" s="8">
        <v>4.49</v>
      </c>
      <c r="I34" s="12">
        <v>0</v>
      </c>
    </row>
    <row r="35" spans="2:9" ht="15" customHeight="1" x14ac:dyDescent="0.2">
      <c r="B35" t="s">
        <v>74</v>
      </c>
      <c r="C35" s="12">
        <v>7</v>
      </c>
      <c r="D35" s="8">
        <v>2.4700000000000002</v>
      </c>
      <c r="E35" s="12">
        <v>4</v>
      </c>
      <c r="F35" s="8">
        <v>2.15</v>
      </c>
      <c r="G35" s="12">
        <v>3</v>
      </c>
      <c r="H35" s="8">
        <v>3.37</v>
      </c>
      <c r="I35" s="12">
        <v>0</v>
      </c>
    </row>
    <row r="36" spans="2:9" ht="15" customHeight="1" x14ac:dyDescent="0.2">
      <c r="B36" t="s">
        <v>70</v>
      </c>
      <c r="C36" s="12">
        <v>6</v>
      </c>
      <c r="D36" s="8">
        <v>2.12</v>
      </c>
      <c r="E36" s="12">
        <v>2</v>
      </c>
      <c r="F36" s="8">
        <v>1.08</v>
      </c>
      <c r="G36" s="12">
        <v>4</v>
      </c>
      <c r="H36" s="8">
        <v>4.49</v>
      </c>
      <c r="I36" s="12">
        <v>0</v>
      </c>
    </row>
    <row r="37" spans="2:9" ht="15" customHeight="1" x14ac:dyDescent="0.2">
      <c r="B37" t="s">
        <v>92</v>
      </c>
      <c r="C37" s="12">
        <v>6</v>
      </c>
      <c r="D37" s="8">
        <v>2.12</v>
      </c>
      <c r="E37" s="12">
        <v>3</v>
      </c>
      <c r="F37" s="8">
        <v>1.61</v>
      </c>
      <c r="G37" s="12">
        <v>3</v>
      </c>
      <c r="H37" s="8">
        <v>3.37</v>
      </c>
      <c r="I37" s="12">
        <v>0</v>
      </c>
    </row>
    <row r="38" spans="2:9" ht="15" customHeight="1" x14ac:dyDescent="0.2">
      <c r="B38" t="s">
        <v>79</v>
      </c>
      <c r="C38" s="12">
        <v>6</v>
      </c>
      <c r="D38" s="8">
        <v>2.12</v>
      </c>
      <c r="E38" s="12">
        <v>3</v>
      </c>
      <c r="F38" s="8">
        <v>1.61</v>
      </c>
      <c r="G38" s="12">
        <v>3</v>
      </c>
      <c r="H38" s="8">
        <v>3.37</v>
      </c>
      <c r="I38" s="12">
        <v>0</v>
      </c>
    </row>
    <row r="39" spans="2:9" ht="15" customHeight="1" x14ac:dyDescent="0.2">
      <c r="B39" t="s">
        <v>80</v>
      </c>
      <c r="C39" s="12">
        <v>6</v>
      </c>
      <c r="D39" s="8">
        <v>2.12</v>
      </c>
      <c r="E39" s="12">
        <v>4</v>
      </c>
      <c r="F39" s="8">
        <v>2.15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69</v>
      </c>
      <c r="C40" s="12">
        <v>5</v>
      </c>
      <c r="D40" s="8">
        <v>1.77</v>
      </c>
      <c r="E40" s="12">
        <v>3</v>
      </c>
      <c r="F40" s="8">
        <v>1.61</v>
      </c>
      <c r="G40" s="12">
        <v>2</v>
      </c>
      <c r="H40" s="8">
        <v>2.25</v>
      </c>
      <c r="I40" s="12">
        <v>0</v>
      </c>
    </row>
    <row r="41" spans="2:9" ht="15" customHeight="1" x14ac:dyDescent="0.2">
      <c r="B41" t="s">
        <v>76</v>
      </c>
      <c r="C41" s="12">
        <v>5</v>
      </c>
      <c r="D41" s="8">
        <v>1.77</v>
      </c>
      <c r="E41" s="12">
        <v>4</v>
      </c>
      <c r="F41" s="8">
        <v>2.15</v>
      </c>
      <c r="G41" s="12">
        <v>1</v>
      </c>
      <c r="H41" s="8">
        <v>1.1200000000000001</v>
      </c>
      <c r="I41" s="12">
        <v>0</v>
      </c>
    </row>
    <row r="42" spans="2:9" ht="15" customHeight="1" x14ac:dyDescent="0.2">
      <c r="B42" t="s">
        <v>67</v>
      </c>
      <c r="C42" s="12">
        <v>4</v>
      </c>
      <c r="D42" s="8">
        <v>1.41</v>
      </c>
      <c r="E42" s="12">
        <v>3</v>
      </c>
      <c r="F42" s="8">
        <v>1.61</v>
      </c>
      <c r="G42" s="12">
        <v>1</v>
      </c>
      <c r="H42" s="8">
        <v>1.1200000000000001</v>
      </c>
      <c r="I42" s="12">
        <v>0</v>
      </c>
    </row>
    <row r="43" spans="2:9" ht="15" customHeight="1" x14ac:dyDescent="0.2">
      <c r="B43" t="s">
        <v>116</v>
      </c>
      <c r="C43" s="12">
        <v>3</v>
      </c>
      <c r="D43" s="8">
        <v>1.06</v>
      </c>
      <c r="E43" s="12">
        <v>1</v>
      </c>
      <c r="F43" s="8">
        <v>0.54</v>
      </c>
      <c r="G43" s="12">
        <v>2</v>
      </c>
      <c r="H43" s="8">
        <v>2.25</v>
      </c>
      <c r="I43" s="12">
        <v>0</v>
      </c>
    </row>
    <row r="44" spans="2:9" ht="15" customHeight="1" x14ac:dyDescent="0.2">
      <c r="B44" t="s">
        <v>84</v>
      </c>
      <c r="C44" s="12">
        <v>3</v>
      </c>
      <c r="D44" s="8">
        <v>1.06</v>
      </c>
      <c r="E44" s="12">
        <v>2</v>
      </c>
      <c r="F44" s="8">
        <v>1.08</v>
      </c>
      <c r="G44" s="12">
        <v>1</v>
      </c>
      <c r="H44" s="8">
        <v>1.1200000000000001</v>
      </c>
      <c r="I44" s="12">
        <v>0</v>
      </c>
    </row>
    <row r="45" spans="2:9" ht="15" customHeight="1" x14ac:dyDescent="0.2">
      <c r="B45" t="s">
        <v>75</v>
      </c>
      <c r="C45" s="12">
        <v>3</v>
      </c>
      <c r="D45" s="8">
        <v>1.06</v>
      </c>
      <c r="E45" s="12">
        <v>2</v>
      </c>
      <c r="F45" s="8">
        <v>1.08</v>
      </c>
      <c r="G45" s="12">
        <v>1</v>
      </c>
      <c r="H45" s="8">
        <v>1.1200000000000001</v>
      </c>
      <c r="I45" s="12">
        <v>0</v>
      </c>
    </row>
    <row r="46" spans="2:9" ht="15" customHeight="1" x14ac:dyDescent="0.2">
      <c r="B46" t="s">
        <v>82</v>
      </c>
      <c r="C46" s="12">
        <v>3</v>
      </c>
      <c r="D46" s="8">
        <v>1.06</v>
      </c>
      <c r="E46" s="12">
        <v>0</v>
      </c>
      <c r="F46" s="8">
        <v>0</v>
      </c>
      <c r="G46" s="12">
        <v>1</v>
      </c>
      <c r="H46" s="8">
        <v>1.1200000000000001</v>
      </c>
      <c r="I46" s="12">
        <v>0</v>
      </c>
    </row>
    <row r="49" spans="2:9" ht="33" customHeight="1" x14ac:dyDescent="0.2">
      <c r="B49" t="s">
        <v>256</v>
      </c>
      <c r="C49" s="10" t="s">
        <v>57</v>
      </c>
      <c r="D49" s="10" t="s">
        <v>58</v>
      </c>
      <c r="E49" s="10" t="s">
        <v>59</v>
      </c>
      <c r="F49" s="10" t="s">
        <v>60</v>
      </c>
      <c r="G49" s="10" t="s">
        <v>61</v>
      </c>
      <c r="H49" s="10" t="s">
        <v>62</v>
      </c>
      <c r="I49" s="10" t="s">
        <v>63</v>
      </c>
    </row>
    <row r="50" spans="2:9" ht="15" customHeight="1" x14ac:dyDescent="0.2">
      <c r="B50" t="s">
        <v>137</v>
      </c>
      <c r="C50" s="12">
        <v>19</v>
      </c>
      <c r="D50" s="8">
        <v>6.71</v>
      </c>
      <c r="E50" s="12">
        <v>18</v>
      </c>
      <c r="F50" s="8">
        <v>9.68</v>
      </c>
      <c r="G50" s="12">
        <v>1</v>
      </c>
      <c r="H50" s="8">
        <v>1.1200000000000001</v>
      </c>
      <c r="I50" s="12">
        <v>0</v>
      </c>
    </row>
    <row r="51" spans="2:9" ht="15" customHeight="1" x14ac:dyDescent="0.2">
      <c r="B51" t="s">
        <v>136</v>
      </c>
      <c r="C51" s="12">
        <v>13</v>
      </c>
      <c r="D51" s="8">
        <v>4.59</v>
      </c>
      <c r="E51" s="12">
        <v>13</v>
      </c>
      <c r="F51" s="8">
        <v>6.99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124</v>
      </c>
      <c r="C52" s="12">
        <v>10</v>
      </c>
      <c r="D52" s="8">
        <v>3.53</v>
      </c>
      <c r="E52" s="12">
        <v>9</v>
      </c>
      <c r="F52" s="8">
        <v>4.84</v>
      </c>
      <c r="G52" s="12">
        <v>1</v>
      </c>
      <c r="H52" s="8">
        <v>1.1200000000000001</v>
      </c>
      <c r="I52" s="12">
        <v>0</v>
      </c>
    </row>
    <row r="53" spans="2:9" ht="15" customHeight="1" x14ac:dyDescent="0.2">
      <c r="B53" t="s">
        <v>140</v>
      </c>
      <c r="C53" s="12">
        <v>10</v>
      </c>
      <c r="D53" s="8">
        <v>3.53</v>
      </c>
      <c r="E53" s="12">
        <v>9</v>
      </c>
      <c r="F53" s="8">
        <v>4.84</v>
      </c>
      <c r="G53" s="12">
        <v>1</v>
      </c>
      <c r="H53" s="8">
        <v>1.1200000000000001</v>
      </c>
      <c r="I53" s="12">
        <v>0</v>
      </c>
    </row>
    <row r="54" spans="2:9" ht="15" customHeight="1" x14ac:dyDescent="0.2">
      <c r="B54" t="s">
        <v>125</v>
      </c>
      <c r="C54" s="12">
        <v>9</v>
      </c>
      <c r="D54" s="8">
        <v>3.18</v>
      </c>
      <c r="E54" s="12">
        <v>7</v>
      </c>
      <c r="F54" s="8">
        <v>3.76</v>
      </c>
      <c r="G54" s="12">
        <v>2</v>
      </c>
      <c r="H54" s="8">
        <v>2.25</v>
      </c>
      <c r="I54" s="12">
        <v>0</v>
      </c>
    </row>
    <row r="55" spans="2:9" ht="15" customHeight="1" x14ac:dyDescent="0.2">
      <c r="B55" t="s">
        <v>121</v>
      </c>
      <c r="C55" s="12">
        <v>8</v>
      </c>
      <c r="D55" s="8">
        <v>2.83</v>
      </c>
      <c r="E55" s="12">
        <v>3</v>
      </c>
      <c r="F55" s="8">
        <v>1.61</v>
      </c>
      <c r="G55" s="12">
        <v>5</v>
      </c>
      <c r="H55" s="8">
        <v>5.62</v>
      </c>
      <c r="I55" s="12">
        <v>0</v>
      </c>
    </row>
    <row r="56" spans="2:9" ht="15" customHeight="1" x14ac:dyDescent="0.2">
      <c r="B56" t="s">
        <v>126</v>
      </c>
      <c r="C56" s="12">
        <v>7</v>
      </c>
      <c r="D56" s="8">
        <v>2.4700000000000002</v>
      </c>
      <c r="E56" s="12">
        <v>3</v>
      </c>
      <c r="F56" s="8">
        <v>1.61</v>
      </c>
      <c r="G56" s="12">
        <v>4</v>
      </c>
      <c r="H56" s="8">
        <v>4.49</v>
      </c>
      <c r="I56" s="12">
        <v>0</v>
      </c>
    </row>
    <row r="57" spans="2:9" ht="15" customHeight="1" x14ac:dyDescent="0.2">
      <c r="B57" t="s">
        <v>157</v>
      </c>
      <c r="C57" s="12">
        <v>7</v>
      </c>
      <c r="D57" s="8">
        <v>2.4700000000000002</v>
      </c>
      <c r="E57" s="12">
        <v>6</v>
      </c>
      <c r="F57" s="8">
        <v>3.23</v>
      </c>
      <c r="G57" s="12">
        <v>1</v>
      </c>
      <c r="H57" s="8">
        <v>1.1200000000000001</v>
      </c>
      <c r="I57" s="12">
        <v>0</v>
      </c>
    </row>
    <row r="58" spans="2:9" ht="15" customHeight="1" x14ac:dyDescent="0.2">
      <c r="B58" t="s">
        <v>129</v>
      </c>
      <c r="C58" s="12">
        <v>7</v>
      </c>
      <c r="D58" s="8">
        <v>2.4700000000000002</v>
      </c>
      <c r="E58" s="12">
        <v>4</v>
      </c>
      <c r="F58" s="8">
        <v>2.15</v>
      </c>
      <c r="G58" s="12">
        <v>3</v>
      </c>
      <c r="H58" s="8">
        <v>3.37</v>
      </c>
      <c r="I58" s="12">
        <v>0</v>
      </c>
    </row>
    <row r="59" spans="2:9" ht="15" customHeight="1" x14ac:dyDescent="0.2">
      <c r="B59" t="s">
        <v>139</v>
      </c>
      <c r="C59" s="12">
        <v>7</v>
      </c>
      <c r="D59" s="8">
        <v>2.4700000000000002</v>
      </c>
      <c r="E59" s="12">
        <v>6</v>
      </c>
      <c r="F59" s="8">
        <v>3.23</v>
      </c>
      <c r="G59" s="12">
        <v>1</v>
      </c>
      <c r="H59" s="8">
        <v>1.1200000000000001</v>
      </c>
      <c r="I59" s="12">
        <v>0</v>
      </c>
    </row>
    <row r="60" spans="2:9" ht="15" customHeight="1" x14ac:dyDescent="0.2">
      <c r="B60" t="s">
        <v>141</v>
      </c>
      <c r="C60" s="12">
        <v>6</v>
      </c>
      <c r="D60" s="8">
        <v>2.12</v>
      </c>
      <c r="E60" s="12">
        <v>1</v>
      </c>
      <c r="F60" s="8">
        <v>0.54</v>
      </c>
      <c r="G60" s="12">
        <v>5</v>
      </c>
      <c r="H60" s="8">
        <v>5.62</v>
      </c>
      <c r="I60" s="12">
        <v>0</v>
      </c>
    </row>
    <row r="61" spans="2:9" ht="15" customHeight="1" x14ac:dyDescent="0.2">
      <c r="B61" t="s">
        <v>130</v>
      </c>
      <c r="C61" s="12">
        <v>6</v>
      </c>
      <c r="D61" s="8">
        <v>2.12</v>
      </c>
      <c r="E61" s="12">
        <v>4</v>
      </c>
      <c r="F61" s="8">
        <v>2.15</v>
      </c>
      <c r="G61" s="12">
        <v>2</v>
      </c>
      <c r="H61" s="8">
        <v>2.25</v>
      </c>
      <c r="I61" s="12">
        <v>0</v>
      </c>
    </row>
    <row r="62" spans="2:9" ht="15" customHeight="1" x14ac:dyDescent="0.2">
      <c r="B62" t="s">
        <v>131</v>
      </c>
      <c r="C62" s="12">
        <v>6</v>
      </c>
      <c r="D62" s="8">
        <v>2.12</v>
      </c>
      <c r="E62" s="12">
        <v>5</v>
      </c>
      <c r="F62" s="8">
        <v>2.69</v>
      </c>
      <c r="G62" s="12">
        <v>1</v>
      </c>
      <c r="H62" s="8">
        <v>1.1200000000000001</v>
      </c>
      <c r="I62" s="12">
        <v>0</v>
      </c>
    </row>
    <row r="63" spans="2:9" ht="15" customHeight="1" x14ac:dyDescent="0.2">
      <c r="B63" t="s">
        <v>134</v>
      </c>
      <c r="C63" s="12">
        <v>6</v>
      </c>
      <c r="D63" s="8">
        <v>2.12</v>
      </c>
      <c r="E63" s="12">
        <v>6</v>
      </c>
      <c r="F63" s="8">
        <v>3.23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155</v>
      </c>
      <c r="C64" s="12">
        <v>5</v>
      </c>
      <c r="D64" s="8">
        <v>1.77</v>
      </c>
      <c r="E64" s="12">
        <v>2</v>
      </c>
      <c r="F64" s="8">
        <v>1.08</v>
      </c>
      <c r="G64" s="12">
        <v>3</v>
      </c>
      <c r="H64" s="8">
        <v>3.37</v>
      </c>
      <c r="I64" s="12">
        <v>0</v>
      </c>
    </row>
    <row r="65" spans="2:9" ht="15" customHeight="1" x14ac:dyDescent="0.2">
      <c r="B65" t="s">
        <v>149</v>
      </c>
      <c r="C65" s="12">
        <v>5</v>
      </c>
      <c r="D65" s="8">
        <v>1.77</v>
      </c>
      <c r="E65" s="12">
        <v>4</v>
      </c>
      <c r="F65" s="8">
        <v>2.15</v>
      </c>
      <c r="G65" s="12">
        <v>1</v>
      </c>
      <c r="H65" s="8">
        <v>1.1200000000000001</v>
      </c>
      <c r="I65" s="12">
        <v>0</v>
      </c>
    </row>
    <row r="66" spans="2:9" ht="15" customHeight="1" x14ac:dyDescent="0.2">
      <c r="B66" t="s">
        <v>156</v>
      </c>
      <c r="C66" s="12">
        <v>5</v>
      </c>
      <c r="D66" s="8">
        <v>1.77</v>
      </c>
      <c r="E66" s="12">
        <v>4</v>
      </c>
      <c r="F66" s="8">
        <v>2.15</v>
      </c>
      <c r="G66" s="12">
        <v>1</v>
      </c>
      <c r="H66" s="8">
        <v>1.1200000000000001</v>
      </c>
      <c r="I66" s="12">
        <v>0</v>
      </c>
    </row>
    <row r="67" spans="2:9" ht="15" customHeight="1" x14ac:dyDescent="0.2">
      <c r="B67" t="s">
        <v>218</v>
      </c>
      <c r="C67" s="12">
        <v>5</v>
      </c>
      <c r="D67" s="8">
        <v>1.77</v>
      </c>
      <c r="E67" s="12">
        <v>2</v>
      </c>
      <c r="F67" s="8">
        <v>1.08</v>
      </c>
      <c r="G67" s="12">
        <v>3</v>
      </c>
      <c r="H67" s="8">
        <v>3.37</v>
      </c>
      <c r="I67" s="12">
        <v>0</v>
      </c>
    </row>
    <row r="68" spans="2:9" ht="15" customHeight="1" x14ac:dyDescent="0.2">
      <c r="B68" t="s">
        <v>133</v>
      </c>
      <c r="C68" s="12">
        <v>5</v>
      </c>
      <c r="D68" s="8">
        <v>1.77</v>
      </c>
      <c r="E68" s="12">
        <v>5</v>
      </c>
      <c r="F68" s="8">
        <v>2.69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150</v>
      </c>
      <c r="C69" s="12">
        <v>4</v>
      </c>
      <c r="D69" s="8">
        <v>1.41</v>
      </c>
      <c r="E69" s="12">
        <v>3</v>
      </c>
      <c r="F69" s="8">
        <v>1.61</v>
      </c>
      <c r="G69" s="12">
        <v>1</v>
      </c>
      <c r="H69" s="8">
        <v>1.1200000000000001</v>
      </c>
      <c r="I69" s="12">
        <v>0</v>
      </c>
    </row>
    <row r="70" spans="2:9" ht="15" customHeight="1" x14ac:dyDescent="0.2">
      <c r="B70" t="s">
        <v>123</v>
      </c>
      <c r="C70" s="12">
        <v>4</v>
      </c>
      <c r="D70" s="8">
        <v>1.41</v>
      </c>
      <c r="E70" s="12">
        <v>3</v>
      </c>
      <c r="F70" s="8">
        <v>1.61</v>
      </c>
      <c r="G70" s="12">
        <v>1</v>
      </c>
      <c r="H70" s="8">
        <v>1.1200000000000001</v>
      </c>
      <c r="I70" s="12">
        <v>0</v>
      </c>
    </row>
    <row r="71" spans="2:9" ht="15" customHeight="1" x14ac:dyDescent="0.2">
      <c r="B71" t="s">
        <v>142</v>
      </c>
      <c r="C71" s="12">
        <v>4</v>
      </c>
      <c r="D71" s="8">
        <v>1.41</v>
      </c>
      <c r="E71" s="12">
        <v>1</v>
      </c>
      <c r="F71" s="8">
        <v>0.54</v>
      </c>
      <c r="G71" s="12">
        <v>3</v>
      </c>
      <c r="H71" s="8">
        <v>3.37</v>
      </c>
      <c r="I71" s="12">
        <v>0</v>
      </c>
    </row>
    <row r="72" spans="2:9" ht="15" customHeight="1" x14ac:dyDescent="0.2">
      <c r="B72" t="s">
        <v>178</v>
      </c>
      <c r="C72" s="12">
        <v>4</v>
      </c>
      <c r="D72" s="8">
        <v>1.41</v>
      </c>
      <c r="E72" s="12">
        <v>4</v>
      </c>
      <c r="F72" s="8">
        <v>2.15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164</v>
      </c>
      <c r="C73" s="12">
        <v>4</v>
      </c>
      <c r="D73" s="8">
        <v>1.41</v>
      </c>
      <c r="E73" s="12">
        <v>4</v>
      </c>
      <c r="F73" s="8">
        <v>2.15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0347-2930-45D2-AC2B-C8D197C638E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36</v>
      </c>
      <c r="D6" s="8">
        <v>10.62</v>
      </c>
      <c r="E6" s="12">
        <v>8</v>
      </c>
      <c r="F6" s="8">
        <v>3.76</v>
      </c>
      <c r="G6" s="12">
        <v>28</v>
      </c>
      <c r="H6" s="8">
        <v>22.95</v>
      </c>
      <c r="I6" s="12">
        <v>0</v>
      </c>
    </row>
    <row r="7" spans="2:9" ht="15" customHeight="1" x14ac:dyDescent="0.2">
      <c r="B7" t="s">
        <v>43</v>
      </c>
      <c r="C7" s="12">
        <v>40</v>
      </c>
      <c r="D7" s="8">
        <v>11.8</v>
      </c>
      <c r="E7" s="12">
        <v>17</v>
      </c>
      <c r="F7" s="8">
        <v>7.98</v>
      </c>
      <c r="G7" s="12">
        <v>23</v>
      </c>
      <c r="H7" s="8">
        <v>18.850000000000001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2</v>
      </c>
      <c r="D9" s="8">
        <v>0.59</v>
      </c>
      <c r="E9" s="12">
        <v>0</v>
      </c>
      <c r="F9" s="8">
        <v>0</v>
      </c>
      <c r="G9" s="12">
        <v>2</v>
      </c>
      <c r="H9" s="8">
        <v>1.64</v>
      </c>
      <c r="I9" s="12">
        <v>0</v>
      </c>
    </row>
    <row r="10" spans="2:9" ht="15" customHeight="1" x14ac:dyDescent="0.2">
      <c r="B10" t="s">
        <v>46</v>
      </c>
      <c r="C10" s="12">
        <v>2</v>
      </c>
      <c r="D10" s="8">
        <v>0.59</v>
      </c>
      <c r="E10" s="12">
        <v>1</v>
      </c>
      <c r="F10" s="8">
        <v>0.47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47</v>
      </c>
      <c r="C11" s="12">
        <v>107</v>
      </c>
      <c r="D11" s="8">
        <v>31.56</v>
      </c>
      <c r="E11" s="12">
        <v>68</v>
      </c>
      <c r="F11" s="8">
        <v>31.92</v>
      </c>
      <c r="G11" s="12">
        <v>39</v>
      </c>
      <c r="H11" s="8">
        <v>31.97</v>
      </c>
      <c r="I11" s="12">
        <v>0</v>
      </c>
    </row>
    <row r="12" spans="2:9" ht="15" customHeight="1" x14ac:dyDescent="0.2">
      <c r="B12" t="s">
        <v>48</v>
      </c>
      <c r="C12" s="12">
        <v>1</v>
      </c>
      <c r="D12" s="8">
        <v>0.28999999999999998</v>
      </c>
      <c r="E12" s="12">
        <v>1</v>
      </c>
      <c r="F12" s="8">
        <v>0.47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9</v>
      </c>
      <c r="D13" s="8">
        <v>2.65</v>
      </c>
      <c r="E13" s="12">
        <v>4</v>
      </c>
      <c r="F13" s="8">
        <v>1.88</v>
      </c>
      <c r="G13" s="12">
        <v>5</v>
      </c>
      <c r="H13" s="8">
        <v>4.0999999999999996</v>
      </c>
      <c r="I13" s="12">
        <v>0</v>
      </c>
    </row>
    <row r="14" spans="2:9" ht="15" customHeight="1" x14ac:dyDescent="0.2">
      <c r="B14" t="s">
        <v>50</v>
      </c>
      <c r="C14" s="12">
        <v>7</v>
      </c>
      <c r="D14" s="8">
        <v>2.06</v>
      </c>
      <c r="E14" s="12">
        <v>5</v>
      </c>
      <c r="F14" s="8">
        <v>2.35</v>
      </c>
      <c r="G14" s="12">
        <v>2</v>
      </c>
      <c r="H14" s="8">
        <v>1.64</v>
      </c>
      <c r="I14" s="12">
        <v>0</v>
      </c>
    </row>
    <row r="15" spans="2:9" ht="15" customHeight="1" x14ac:dyDescent="0.2">
      <c r="B15" t="s">
        <v>51</v>
      </c>
      <c r="C15" s="12">
        <v>41</v>
      </c>
      <c r="D15" s="8">
        <v>12.09</v>
      </c>
      <c r="E15" s="12">
        <v>32</v>
      </c>
      <c r="F15" s="8">
        <v>15.02</v>
      </c>
      <c r="G15" s="12">
        <v>8</v>
      </c>
      <c r="H15" s="8">
        <v>6.56</v>
      </c>
      <c r="I15" s="12">
        <v>0</v>
      </c>
    </row>
    <row r="16" spans="2:9" ht="15" customHeight="1" x14ac:dyDescent="0.2">
      <c r="B16" t="s">
        <v>52</v>
      </c>
      <c r="C16" s="12">
        <v>58</v>
      </c>
      <c r="D16" s="8">
        <v>17.11</v>
      </c>
      <c r="E16" s="12">
        <v>51</v>
      </c>
      <c r="F16" s="8">
        <v>23.94</v>
      </c>
      <c r="G16" s="12">
        <v>6</v>
      </c>
      <c r="H16" s="8">
        <v>4.92</v>
      </c>
      <c r="I16" s="12">
        <v>1</v>
      </c>
    </row>
    <row r="17" spans="2:9" ht="15" customHeight="1" x14ac:dyDescent="0.2">
      <c r="B17" t="s">
        <v>53</v>
      </c>
      <c r="C17" s="12">
        <v>7</v>
      </c>
      <c r="D17" s="8">
        <v>2.06</v>
      </c>
      <c r="E17" s="12">
        <v>6</v>
      </c>
      <c r="F17" s="8">
        <v>2.82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13</v>
      </c>
      <c r="D18" s="8">
        <v>3.83</v>
      </c>
      <c r="E18" s="12">
        <v>11</v>
      </c>
      <c r="F18" s="8">
        <v>5.16</v>
      </c>
      <c r="G18" s="12">
        <v>2</v>
      </c>
      <c r="H18" s="8">
        <v>1.64</v>
      </c>
      <c r="I18" s="12">
        <v>0</v>
      </c>
    </row>
    <row r="19" spans="2:9" ht="15" customHeight="1" x14ac:dyDescent="0.2">
      <c r="B19" t="s">
        <v>55</v>
      </c>
      <c r="C19" s="12">
        <v>16</v>
      </c>
      <c r="D19" s="8">
        <v>4.72</v>
      </c>
      <c r="E19" s="12">
        <v>9</v>
      </c>
      <c r="F19" s="8">
        <v>4.2300000000000004</v>
      </c>
      <c r="G19" s="12">
        <v>7</v>
      </c>
      <c r="H19" s="8">
        <v>5.74</v>
      </c>
      <c r="I19" s="12">
        <v>0</v>
      </c>
    </row>
    <row r="20" spans="2:9" ht="15" customHeight="1" x14ac:dyDescent="0.2">
      <c r="B20" s="9" t="s">
        <v>254</v>
      </c>
      <c r="C20" s="12">
        <f>SUM(LTBL_02442[総数／事業所数])</f>
        <v>339</v>
      </c>
      <c r="E20" s="12">
        <f>SUBTOTAL(109,LTBL_02442[個人／事業所数])</f>
        <v>213</v>
      </c>
      <c r="G20" s="12">
        <f>SUBTOTAL(109,LTBL_02442[法人／事業所数])</f>
        <v>122</v>
      </c>
      <c r="I20" s="12">
        <f>SUBTOTAL(109,LTBL_02442[法人以外の団体／事業所数])</f>
        <v>2</v>
      </c>
    </row>
    <row r="21" spans="2:9" ht="15" customHeight="1" x14ac:dyDescent="0.2">
      <c r="E21" s="11">
        <f>LTBL_02442[[#Totals],[個人／事業所数]]/LTBL_02442[[#Totals],[総数／事業所数]]</f>
        <v>0.62831858407079644</v>
      </c>
      <c r="G21" s="11">
        <f>LTBL_02442[[#Totals],[法人／事業所数]]/LTBL_02442[[#Totals],[総数／事業所数]]</f>
        <v>0.35988200589970504</v>
      </c>
      <c r="I21" s="11">
        <f>LTBL_02442[[#Totals],[法人以外の団体／事業所数]]/LTBL_02442[[#Totals],[総数／事業所数]]</f>
        <v>5.8997050147492625E-3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46</v>
      </c>
      <c r="D24" s="8">
        <v>13.57</v>
      </c>
      <c r="E24" s="12">
        <v>44</v>
      </c>
      <c r="F24" s="8">
        <v>20.66</v>
      </c>
      <c r="G24" s="12">
        <v>2</v>
      </c>
      <c r="H24" s="8">
        <v>1.64</v>
      </c>
      <c r="I24" s="12">
        <v>0</v>
      </c>
    </row>
    <row r="25" spans="2:9" ht="15" customHeight="1" x14ac:dyDescent="0.2">
      <c r="B25" t="s">
        <v>77</v>
      </c>
      <c r="C25" s="12">
        <v>37</v>
      </c>
      <c r="D25" s="8">
        <v>10.91</v>
      </c>
      <c r="E25" s="12">
        <v>31</v>
      </c>
      <c r="F25" s="8">
        <v>14.55</v>
      </c>
      <c r="G25" s="12">
        <v>6</v>
      </c>
      <c r="H25" s="8">
        <v>4.92</v>
      </c>
      <c r="I25" s="12">
        <v>0</v>
      </c>
    </row>
    <row r="26" spans="2:9" ht="15" customHeight="1" x14ac:dyDescent="0.2">
      <c r="B26" t="s">
        <v>73</v>
      </c>
      <c r="C26" s="12">
        <v>34</v>
      </c>
      <c r="D26" s="8">
        <v>10.029999999999999</v>
      </c>
      <c r="E26" s="12">
        <v>20</v>
      </c>
      <c r="F26" s="8">
        <v>9.39</v>
      </c>
      <c r="G26" s="12">
        <v>14</v>
      </c>
      <c r="H26" s="8">
        <v>11.48</v>
      </c>
      <c r="I26" s="12">
        <v>0</v>
      </c>
    </row>
    <row r="27" spans="2:9" ht="15" customHeight="1" x14ac:dyDescent="0.2">
      <c r="B27" t="s">
        <v>71</v>
      </c>
      <c r="C27" s="12">
        <v>32</v>
      </c>
      <c r="D27" s="8">
        <v>9.44</v>
      </c>
      <c r="E27" s="12">
        <v>29</v>
      </c>
      <c r="F27" s="8">
        <v>13.62</v>
      </c>
      <c r="G27" s="12">
        <v>3</v>
      </c>
      <c r="H27" s="8">
        <v>2.46</v>
      </c>
      <c r="I27" s="12">
        <v>0</v>
      </c>
    </row>
    <row r="28" spans="2:9" ht="15" customHeight="1" x14ac:dyDescent="0.2">
      <c r="B28" t="s">
        <v>66</v>
      </c>
      <c r="C28" s="12">
        <v>15</v>
      </c>
      <c r="D28" s="8">
        <v>4.42</v>
      </c>
      <c r="E28" s="12">
        <v>4</v>
      </c>
      <c r="F28" s="8">
        <v>1.88</v>
      </c>
      <c r="G28" s="12">
        <v>11</v>
      </c>
      <c r="H28" s="8">
        <v>9.02</v>
      </c>
      <c r="I28" s="12">
        <v>0</v>
      </c>
    </row>
    <row r="29" spans="2:9" ht="15" customHeight="1" x14ac:dyDescent="0.2">
      <c r="B29" t="s">
        <v>72</v>
      </c>
      <c r="C29" s="12">
        <v>12</v>
      </c>
      <c r="D29" s="8">
        <v>3.54</v>
      </c>
      <c r="E29" s="12">
        <v>7</v>
      </c>
      <c r="F29" s="8">
        <v>3.29</v>
      </c>
      <c r="G29" s="12">
        <v>5</v>
      </c>
      <c r="H29" s="8">
        <v>4.0999999999999996</v>
      </c>
      <c r="I29" s="12">
        <v>0</v>
      </c>
    </row>
    <row r="30" spans="2:9" ht="15" customHeight="1" x14ac:dyDescent="0.2">
      <c r="B30" t="s">
        <v>81</v>
      </c>
      <c r="C30" s="12">
        <v>12</v>
      </c>
      <c r="D30" s="8">
        <v>3.54</v>
      </c>
      <c r="E30" s="12">
        <v>11</v>
      </c>
      <c r="F30" s="8">
        <v>5.16</v>
      </c>
      <c r="G30" s="12">
        <v>1</v>
      </c>
      <c r="H30" s="8">
        <v>0.82</v>
      </c>
      <c r="I30" s="12">
        <v>0</v>
      </c>
    </row>
    <row r="31" spans="2:9" ht="15" customHeight="1" x14ac:dyDescent="0.2">
      <c r="B31" t="s">
        <v>64</v>
      </c>
      <c r="C31" s="12">
        <v>11</v>
      </c>
      <c r="D31" s="8">
        <v>3.24</v>
      </c>
      <c r="E31" s="12">
        <v>0</v>
      </c>
      <c r="F31" s="8">
        <v>0</v>
      </c>
      <c r="G31" s="12">
        <v>11</v>
      </c>
      <c r="H31" s="8">
        <v>9.02</v>
      </c>
      <c r="I31" s="12">
        <v>0</v>
      </c>
    </row>
    <row r="32" spans="2:9" ht="15" customHeight="1" x14ac:dyDescent="0.2">
      <c r="B32" t="s">
        <v>70</v>
      </c>
      <c r="C32" s="12">
        <v>11</v>
      </c>
      <c r="D32" s="8">
        <v>3.24</v>
      </c>
      <c r="E32" s="12">
        <v>7</v>
      </c>
      <c r="F32" s="8">
        <v>3.29</v>
      </c>
      <c r="G32" s="12">
        <v>4</v>
      </c>
      <c r="H32" s="8">
        <v>3.28</v>
      </c>
      <c r="I32" s="12">
        <v>0</v>
      </c>
    </row>
    <row r="33" spans="2:9" ht="15" customHeight="1" x14ac:dyDescent="0.2">
      <c r="B33" t="s">
        <v>65</v>
      </c>
      <c r="C33" s="12">
        <v>10</v>
      </c>
      <c r="D33" s="8">
        <v>2.95</v>
      </c>
      <c r="E33" s="12">
        <v>4</v>
      </c>
      <c r="F33" s="8">
        <v>1.88</v>
      </c>
      <c r="G33" s="12">
        <v>6</v>
      </c>
      <c r="H33" s="8">
        <v>4.92</v>
      </c>
      <c r="I33" s="12">
        <v>0</v>
      </c>
    </row>
    <row r="34" spans="2:9" ht="15" customHeight="1" x14ac:dyDescent="0.2">
      <c r="B34" t="s">
        <v>79</v>
      </c>
      <c r="C34" s="12">
        <v>10</v>
      </c>
      <c r="D34" s="8">
        <v>2.95</v>
      </c>
      <c r="E34" s="12">
        <v>5</v>
      </c>
      <c r="F34" s="8">
        <v>2.35</v>
      </c>
      <c r="G34" s="12">
        <v>4</v>
      </c>
      <c r="H34" s="8">
        <v>3.28</v>
      </c>
      <c r="I34" s="12">
        <v>1</v>
      </c>
    </row>
    <row r="35" spans="2:9" ht="15" customHeight="1" x14ac:dyDescent="0.2">
      <c r="B35" t="s">
        <v>88</v>
      </c>
      <c r="C35" s="12">
        <v>8</v>
      </c>
      <c r="D35" s="8">
        <v>2.36</v>
      </c>
      <c r="E35" s="12">
        <v>7</v>
      </c>
      <c r="F35" s="8">
        <v>3.29</v>
      </c>
      <c r="G35" s="12">
        <v>1</v>
      </c>
      <c r="H35" s="8">
        <v>0.82</v>
      </c>
      <c r="I35" s="12">
        <v>0</v>
      </c>
    </row>
    <row r="36" spans="2:9" ht="15" customHeight="1" x14ac:dyDescent="0.2">
      <c r="B36" t="s">
        <v>74</v>
      </c>
      <c r="C36" s="12">
        <v>7</v>
      </c>
      <c r="D36" s="8">
        <v>2.06</v>
      </c>
      <c r="E36" s="12">
        <v>4</v>
      </c>
      <c r="F36" s="8">
        <v>1.88</v>
      </c>
      <c r="G36" s="12">
        <v>3</v>
      </c>
      <c r="H36" s="8">
        <v>2.46</v>
      </c>
      <c r="I36" s="12">
        <v>0</v>
      </c>
    </row>
    <row r="37" spans="2:9" ht="15" customHeight="1" x14ac:dyDescent="0.2">
      <c r="B37" t="s">
        <v>80</v>
      </c>
      <c r="C37" s="12">
        <v>7</v>
      </c>
      <c r="D37" s="8">
        <v>2.06</v>
      </c>
      <c r="E37" s="12">
        <v>6</v>
      </c>
      <c r="F37" s="8">
        <v>2.82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83</v>
      </c>
      <c r="C38" s="12">
        <v>7</v>
      </c>
      <c r="D38" s="8">
        <v>2.06</v>
      </c>
      <c r="E38" s="12">
        <v>7</v>
      </c>
      <c r="F38" s="8">
        <v>3.29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115</v>
      </c>
      <c r="C39" s="12">
        <v>6</v>
      </c>
      <c r="D39" s="8">
        <v>1.77</v>
      </c>
      <c r="E39" s="12">
        <v>1</v>
      </c>
      <c r="F39" s="8">
        <v>0.47</v>
      </c>
      <c r="G39" s="12">
        <v>5</v>
      </c>
      <c r="H39" s="8">
        <v>4.0999999999999996</v>
      </c>
      <c r="I39" s="12">
        <v>0</v>
      </c>
    </row>
    <row r="40" spans="2:9" ht="15" customHeight="1" x14ac:dyDescent="0.2">
      <c r="B40" t="s">
        <v>69</v>
      </c>
      <c r="C40" s="12">
        <v>6</v>
      </c>
      <c r="D40" s="8">
        <v>1.77</v>
      </c>
      <c r="E40" s="12">
        <v>2</v>
      </c>
      <c r="F40" s="8">
        <v>0.94</v>
      </c>
      <c r="G40" s="12">
        <v>4</v>
      </c>
      <c r="H40" s="8">
        <v>3.28</v>
      </c>
      <c r="I40" s="12">
        <v>0</v>
      </c>
    </row>
    <row r="41" spans="2:9" ht="15" customHeight="1" x14ac:dyDescent="0.2">
      <c r="B41" t="s">
        <v>101</v>
      </c>
      <c r="C41" s="12">
        <v>6</v>
      </c>
      <c r="D41" s="8">
        <v>1.77</v>
      </c>
      <c r="E41" s="12">
        <v>1</v>
      </c>
      <c r="F41" s="8">
        <v>0.47</v>
      </c>
      <c r="G41" s="12">
        <v>5</v>
      </c>
      <c r="H41" s="8">
        <v>4.0999999999999996</v>
      </c>
      <c r="I41" s="12">
        <v>0</v>
      </c>
    </row>
    <row r="42" spans="2:9" ht="15" customHeight="1" x14ac:dyDescent="0.2">
      <c r="B42" t="s">
        <v>102</v>
      </c>
      <c r="C42" s="12">
        <v>5</v>
      </c>
      <c r="D42" s="8">
        <v>1.47</v>
      </c>
      <c r="E42" s="12">
        <v>1</v>
      </c>
      <c r="F42" s="8">
        <v>0.47</v>
      </c>
      <c r="G42" s="12">
        <v>4</v>
      </c>
      <c r="H42" s="8">
        <v>3.28</v>
      </c>
      <c r="I42" s="12">
        <v>0</v>
      </c>
    </row>
    <row r="43" spans="2:9" ht="15" customHeight="1" x14ac:dyDescent="0.2">
      <c r="B43" t="s">
        <v>92</v>
      </c>
      <c r="C43" s="12">
        <v>5</v>
      </c>
      <c r="D43" s="8">
        <v>1.47</v>
      </c>
      <c r="E43" s="12">
        <v>0</v>
      </c>
      <c r="F43" s="8">
        <v>0</v>
      </c>
      <c r="G43" s="12">
        <v>5</v>
      </c>
      <c r="H43" s="8">
        <v>4.0999999999999996</v>
      </c>
      <c r="I43" s="12">
        <v>0</v>
      </c>
    </row>
    <row r="44" spans="2:9" ht="15" customHeight="1" x14ac:dyDescent="0.2">
      <c r="B44" t="s">
        <v>76</v>
      </c>
      <c r="C44" s="12">
        <v>5</v>
      </c>
      <c r="D44" s="8">
        <v>1.47</v>
      </c>
      <c r="E44" s="12">
        <v>3</v>
      </c>
      <c r="F44" s="8">
        <v>1.41</v>
      </c>
      <c r="G44" s="12">
        <v>2</v>
      </c>
      <c r="H44" s="8">
        <v>1.64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136</v>
      </c>
      <c r="C48" s="12">
        <v>21</v>
      </c>
      <c r="D48" s="8">
        <v>6.19</v>
      </c>
      <c r="E48" s="12">
        <v>20</v>
      </c>
      <c r="F48" s="8">
        <v>9.39</v>
      </c>
      <c r="G48" s="12">
        <v>1</v>
      </c>
      <c r="H48" s="8">
        <v>0.82</v>
      </c>
      <c r="I48" s="12">
        <v>0</v>
      </c>
    </row>
    <row r="49" spans="2:9" ht="15" customHeight="1" x14ac:dyDescent="0.2">
      <c r="B49" t="s">
        <v>137</v>
      </c>
      <c r="C49" s="12">
        <v>19</v>
      </c>
      <c r="D49" s="8">
        <v>5.6</v>
      </c>
      <c r="E49" s="12">
        <v>19</v>
      </c>
      <c r="F49" s="8">
        <v>8.92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156</v>
      </c>
      <c r="C50" s="12">
        <v>12</v>
      </c>
      <c r="D50" s="8">
        <v>3.54</v>
      </c>
      <c r="E50" s="12">
        <v>11</v>
      </c>
      <c r="F50" s="8">
        <v>5.16</v>
      </c>
      <c r="G50" s="12">
        <v>1</v>
      </c>
      <c r="H50" s="8">
        <v>0.82</v>
      </c>
      <c r="I50" s="12">
        <v>0</v>
      </c>
    </row>
    <row r="51" spans="2:9" ht="15" customHeight="1" x14ac:dyDescent="0.2">
      <c r="B51" t="s">
        <v>129</v>
      </c>
      <c r="C51" s="12">
        <v>11</v>
      </c>
      <c r="D51" s="8">
        <v>3.24</v>
      </c>
      <c r="E51" s="12">
        <v>8</v>
      </c>
      <c r="F51" s="8">
        <v>3.76</v>
      </c>
      <c r="G51" s="12">
        <v>3</v>
      </c>
      <c r="H51" s="8">
        <v>2.46</v>
      </c>
      <c r="I51" s="12">
        <v>0</v>
      </c>
    </row>
    <row r="52" spans="2:9" ht="15" customHeight="1" x14ac:dyDescent="0.2">
      <c r="B52" t="s">
        <v>133</v>
      </c>
      <c r="C52" s="12">
        <v>10</v>
      </c>
      <c r="D52" s="8">
        <v>2.95</v>
      </c>
      <c r="E52" s="12">
        <v>10</v>
      </c>
      <c r="F52" s="8">
        <v>4.6900000000000004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126</v>
      </c>
      <c r="C53" s="12">
        <v>9</v>
      </c>
      <c r="D53" s="8">
        <v>2.65</v>
      </c>
      <c r="E53" s="12">
        <v>6</v>
      </c>
      <c r="F53" s="8">
        <v>2.82</v>
      </c>
      <c r="G53" s="12">
        <v>3</v>
      </c>
      <c r="H53" s="8">
        <v>2.46</v>
      </c>
      <c r="I53" s="12">
        <v>0</v>
      </c>
    </row>
    <row r="54" spans="2:9" ht="15" customHeight="1" x14ac:dyDescent="0.2">
      <c r="B54" t="s">
        <v>132</v>
      </c>
      <c r="C54" s="12">
        <v>9</v>
      </c>
      <c r="D54" s="8">
        <v>2.65</v>
      </c>
      <c r="E54" s="12">
        <v>8</v>
      </c>
      <c r="F54" s="8">
        <v>3.76</v>
      </c>
      <c r="G54" s="12">
        <v>1</v>
      </c>
      <c r="H54" s="8">
        <v>0.82</v>
      </c>
      <c r="I54" s="12">
        <v>0</v>
      </c>
    </row>
    <row r="55" spans="2:9" ht="15" customHeight="1" x14ac:dyDescent="0.2">
      <c r="B55" t="s">
        <v>139</v>
      </c>
      <c r="C55" s="12">
        <v>9</v>
      </c>
      <c r="D55" s="8">
        <v>2.65</v>
      </c>
      <c r="E55" s="12">
        <v>9</v>
      </c>
      <c r="F55" s="8">
        <v>4.2300000000000004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123</v>
      </c>
      <c r="C56" s="12">
        <v>8</v>
      </c>
      <c r="D56" s="8">
        <v>2.36</v>
      </c>
      <c r="E56" s="12">
        <v>2</v>
      </c>
      <c r="F56" s="8">
        <v>0.94</v>
      </c>
      <c r="G56" s="12">
        <v>6</v>
      </c>
      <c r="H56" s="8">
        <v>4.92</v>
      </c>
      <c r="I56" s="12">
        <v>0</v>
      </c>
    </row>
    <row r="57" spans="2:9" ht="15" customHeight="1" x14ac:dyDescent="0.2">
      <c r="B57" t="s">
        <v>124</v>
      </c>
      <c r="C57" s="12">
        <v>7</v>
      </c>
      <c r="D57" s="8">
        <v>2.06</v>
      </c>
      <c r="E57" s="12">
        <v>6</v>
      </c>
      <c r="F57" s="8">
        <v>2.82</v>
      </c>
      <c r="G57" s="12">
        <v>1</v>
      </c>
      <c r="H57" s="8">
        <v>0.82</v>
      </c>
      <c r="I57" s="12">
        <v>0</v>
      </c>
    </row>
    <row r="58" spans="2:9" ht="15" customHeight="1" x14ac:dyDescent="0.2">
      <c r="B58" t="s">
        <v>128</v>
      </c>
      <c r="C58" s="12">
        <v>7</v>
      </c>
      <c r="D58" s="8">
        <v>2.06</v>
      </c>
      <c r="E58" s="12">
        <v>2</v>
      </c>
      <c r="F58" s="8">
        <v>0.94</v>
      </c>
      <c r="G58" s="12">
        <v>5</v>
      </c>
      <c r="H58" s="8">
        <v>4.0999999999999996</v>
      </c>
      <c r="I58" s="12">
        <v>0</v>
      </c>
    </row>
    <row r="59" spans="2:9" ht="15" customHeight="1" x14ac:dyDescent="0.2">
      <c r="B59" t="s">
        <v>134</v>
      </c>
      <c r="C59" s="12">
        <v>7</v>
      </c>
      <c r="D59" s="8">
        <v>2.06</v>
      </c>
      <c r="E59" s="12">
        <v>7</v>
      </c>
      <c r="F59" s="8">
        <v>3.29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7</v>
      </c>
      <c r="D60" s="8">
        <v>2.06</v>
      </c>
      <c r="E60" s="12">
        <v>7</v>
      </c>
      <c r="F60" s="8">
        <v>3.29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135</v>
      </c>
      <c r="C61" s="12">
        <v>6</v>
      </c>
      <c r="D61" s="8">
        <v>1.77</v>
      </c>
      <c r="E61" s="12">
        <v>5</v>
      </c>
      <c r="F61" s="8">
        <v>2.35</v>
      </c>
      <c r="G61" s="12">
        <v>1</v>
      </c>
      <c r="H61" s="8">
        <v>0.82</v>
      </c>
      <c r="I61" s="12">
        <v>0</v>
      </c>
    </row>
    <row r="62" spans="2:9" ht="15" customHeight="1" x14ac:dyDescent="0.2">
      <c r="B62" t="s">
        <v>165</v>
      </c>
      <c r="C62" s="12">
        <v>6</v>
      </c>
      <c r="D62" s="8">
        <v>1.77</v>
      </c>
      <c r="E62" s="12">
        <v>4</v>
      </c>
      <c r="F62" s="8">
        <v>1.88</v>
      </c>
      <c r="G62" s="12">
        <v>1</v>
      </c>
      <c r="H62" s="8">
        <v>0.82</v>
      </c>
      <c r="I62" s="12">
        <v>1</v>
      </c>
    </row>
    <row r="63" spans="2:9" ht="15" customHeight="1" x14ac:dyDescent="0.2">
      <c r="B63" t="s">
        <v>121</v>
      </c>
      <c r="C63" s="12">
        <v>5</v>
      </c>
      <c r="D63" s="8">
        <v>1.47</v>
      </c>
      <c r="E63" s="12">
        <v>0</v>
      </c>
      <c r="F63" s="8">
        <v>0</v>
      </c>
      <c r="G63" s="12">
        <v>5</v>
      </c>
      <c r="H63" s="8">
        <v>4.0999999999999996</v>
      </c>
      <c r="I63" s="12">
        <v>0</v>
      </c>
    </row>
    <row r="64" spans="2:9" ht="15" customHeight="1" x14ac:dyDescent="0.2">
      <c r="B64" t="s">
        <v>141</v>
      </c>
      <c r="C64" s="12">
        <v>5</v>
      </c>
      <c r="D64" s="8">
        <v>1.47</v>
      </c>
      <c r="E64" s="12">
        <v>1</v>
      </c>
      <c r="F64" s="8">
        <v>0.47</v>
      </c>
      <c r="G64" s="12">
        <v>4</v>
      </c>
      <c r="H64" s="8">
        <v>3.28</v>
      </c>
      <c r="I64" s="12">
        <v>0</v>
      </c>
    </row>
    <row r="65" spans="2:9" ht="15" customHeight="1" x14ac:dyDescent="0.2">
      <c r="B65" t="s">
        <v>174</v>
      </c>
      <c r="C65" s="12">
        <v>5</v>
      </c>
      <c r="D65" s="8">
        <v>1.47</v>
      </c>
      <c r="E65" s="12">
        <v>1</v>
      </c>
      <c r="F65" s="8">
        <v>0.47</v>
      </c>
      <c r="G65" s="12">
        <v>4</v>
      </c>
      <c r="H65" s="8">
        <v>3.28</v>
      </c>
      <c r="I65" s="12">
        <v>0</v>
      </c>
    </row>
    <row r="66" spans="2:9" ht="15" customHeight="1" x14ac:dyDescent="0.2">
      <c r="B66" t="s">
        <v>125</v>
      </c>
      <c r="C66" s="12">
        <v>5</v>
      </c>
      <c r="D66" s="8">
        <v>1.47</v>
      </c>
      <c r="E66" s="12">
        <v>5</v>
      </c>
      <c r="F66" s="8">
        <v>2.35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145</v>
      </c>
      <c r="C67" s="12">
        <v>5</v>
      </c>
      <c r="D67" s="8">
        <v>1.47</v>
      </c>
      <c r="E67" s="12">
        <v>4</v>
      </c>
      <c r="F67" s="8">
        <v>1.88</v>
      </c>
      <c r="G67" s="12">
        <v>1</v>
      </c>
      <c r="H67" s="8">
        <v>0.82</v>
      </c>
      <c r="I67" s="12">
        <v>0</v>
      </c>
    </row>
    <row r="69" spans="2:9" ht="15" customHeight="1" x14ac:dyDescent="0.2">
      <c r="B69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8DF3-F76A-42BA-894C-4E06507C21FC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29</v>
      </c>
      <c r="D6" s="8">
        <v>19.86</v>
      </c>
      <c r="E6" s="12">
        <v>12</v>
      </c>
      <c r="F6" s="8">
        <v>12.63</v>
      </c>
      <c r="G6" s="12">
        <v>17</v>
      </c>
      <c r="H6" s="8">
        <v>38.64</v>
      </c>
      <c r="I6" s="12">
        <v>0</v>
      </c>
    </row>
    <row r="7" spans="2:9" ht="15" customHeight="1" x14ac:dyDescent="0.2">
      <c r="B7" t="s">
        <v>43</v>
      </c>
      <c r="C7" s="12">
        <v>12</v>
      </c>
      <c r="D7" s="8">
        <v>8.2200000000000006</v>
      </c>
      <c r="E7" s="12">
        <v>7</v>
      </c>
      <c r="F7" s="8">
        <v>7.37</v>
      </c>
      <c r="G7" s="12">
        <v>5</v>
      </c>
      <c r="H7" s="8">
        <v>11.36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0.68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0.68</v>
      </c>
      <c r="E9" s="12">
        <v>0</v>
      </c>
      <c r="F9" s="8">
        <v>0</v>
      </c>
      <c r="G9" s="12">
        <v>1</v>
      </c>
      <c r="H9" s="8">
        <v>2.27</v>
      </c>
      <c r="I9" s="12">
        <v>0</v>
      </c>
    </row>
    <row r="10" spans="2:9" ht="15" customHeight="1" x14ac:dyDescent="0.2">
      <c r="B10" t="s">
        <v>46</v>
      </c>
      <c r="C10" s="12">
        <v>3</v>
      </c>
      <c r="D10" s="8">
        <v>2.0499999999999998</v>
      </c>
      <c r="E10" s="12">
        <v>2</v>
      </c>
      <c r="F10" s="8">
        <v>2.11</v>
      </c>
      <c r="G10" s="12">
        <v>1</v>
      </c>
      <c r="H10" s="8">
        <v>2.27</v>
      </c>
      <c r="I10" s="12">
        <v>0</v>
      </c>
    </row>
    <row r="11" spans="2:9" ht="15" customHeight="1" x14ac:dyDescent="0.2">
      <c r="B11" t="s">
        <v>47</v>
      </c>
      <c r="C11" s="12">
        <v>36</v>
      </c>
      <c r="D11" s="8">
        <v>24.66</v>
      </c>
      <c r="E11" s="12">
        <v>23</v>
      </c>
      <c r="F11" s="8">
        <v>24.21</v>
      </c>
      <c r="G11" s="12">
        <v>13</v>
      </c>
      <c r="H11" s="8">
        <v>29.55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4</v>
      </c>
      <c r="D13" s="8">
        <v>2.74</v>
      </c>
      <c r="E13" s="12">
        <v>4</v>
      </c>
      <c r="F13" s="8">
        <v>4.21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50</v>
      </c>
      <c r="C14" s="12">
        <v>2</v>
      </c>
      <c r="D14" s="8">
        <v>1.37</v>
      </c>
      <c r="E14" s="12">
        <v>1</v>
      </c>
      <c r="F14" s="8">
        <v>1.05</v>
      </c>
      <c r="G14" s="12">
        <v>1</v>
      </c>
      <c r="H14" s="8">
        <v>2.27</v>
      </c>
      <c r="I14" s="12">
        <v>0</v>
      </c>
    </row>
    <row r="15" spans="2:9" ht="15" customHeight="1" x14ac:dyDescent="0.2">
      <c r="B15" t="s">
        <v>51</v>
      </c>
      <c r="C15" s="12">
        <v>18</v>
      </c>
      <c r="D15" s="8">
        <v>12.33</v>
      </c>
      <c r="E15" s="12">
        <v>16</v>
      </c>
      <c r="F15" s="8">
        <v>16.84</v>
      </c>
      <c r="G15" s="12">
        <v>1</v>
      </c>
      <c r="H15" s="8">
        <v>2.27</v>
      </c>
      <c r="I15" s="12">
        <v>0</v>
      </c>
    </row>
    <row r="16" spans="2:9" ht="15" customHeight="1" x14ac:dyDescent="0.2">
      <c r="B16" t="s">
        <v>52</v>
      </c>
      <c r="C16" s="12">
        <v>28</v>
      </c>
      <c r="D16" s="8">
        <v>19.18</v>
      </c>
      <c r="E16" s="12">
        <v>25</v>
      </c>
      <c r="F16" s="8">
        <v>26.32</v>
      </c>
      <c r="G16" s="12">
        <v>2</v>
      </c>
      <c r="H16" s="8">
        <v>4.55</v>
      </c>
      <c r="I16" s="12">
        <v>0</v>
      </c>
    </row>
    <row r="17" spans="2:9" ht="15" customHeight="1" x14ac:dyDescent="0.2">
      <c r="B17" t="s">
        <v>53</v>
      </c>
      <c r="C17" s="12">
        <v>5</v>
      </c>
      <c r="D17" s="8">
        <v>3.42</v>
      </c>
      <c r="E17" s="12">
        <v>2</v>
      </c>
      <c r="F17" s="8">
        <v>2.11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3</v>
      </c>
      <c r="D18" s="8">
        <v>2.0499999999999998</v>
      </c>
      <c r="E18" s="12">
        <v>0</v>
      </c>
      <c r="F18" s="8">
        <v>0</v>
      </c>
      <c r="G18" s="12">
        <v>2</v>
      </c>
      <c r="H18" s="8">
        <v>4.55</v>
      </c>
      <c r="I18" s="12">
        <v>0</v>
      </c>
    </row>
    <row r="19" spans="2:9" ht="15" customHeight="1" x14ac:dyDescent="0.2">
      <c r="B19" t="s">
        <v>55</v>
      </c>
      <c r="C19" s="12">
        <v>4</v>
      </c>
      <c r="D19" s="8">
        <v>2.74</v>
      </c>
      <c r="E19" s="12">
        <v>3</v>
      </c>
      <c r="F19" s="8">
        <v>3.16</v>
      </c>
      <c r="G19" s="12">
        <v>1</v>
      </c>
      <c r="H19" s="8">
        <v>2.27</v>
      </c>
      <c r="I19" s="12">
        <v>0</v>
      </c>
    </row>
    <row r="20" spans="2:9" ht="15" customHeight="1" x14ac:dyDescent="0.2">
      <c r="B20" s="9" t="s">
        <v>254</v>
      </c>
      <c r="C20" s="12">
        <f>SUM(LTBL_02443[総数／事業所数])</f>
        <v>146</v>
      </c>
      <c r="E20" s="12">
        <f>SUBTOTAL(109,LTBL_02443[個人／事業所数])</f>
        <v>95</v>
      </c>
      <c r="G20" s="12">
        <f>SUBTOTAL(109,LTBL_02443[法人／事業所数])</f>
        <v>44</v>
      </c>
      <c r="I20" s="12">
        <f>SUBTOTAL(109,LTBL_02443[法人以外の団体／事業所数])</f>
        <v>0</v>
      </c>
    </row>
    <row r="21" spans="2:9" ht="15" customHeight="1" x14ac:dyDescent="0.2">
      <c r="E21" s="11">
        <f>LTBL_02443[[#Totals],[個人／事業所数]]/LTBL_02443[[#Totals],[総数／事業所数]]</f>
        <v>0.65068493150684936</v>
      </c>
      <c r="G21" s="11">
        <f>LTBL_02443[[#Totals],[法人／事業所数]]/LTBL_02443[[#Totals],[総数／事業所数]]</f>
        <v>0.30136986301369861</v>
      </c>
      <c r="I21" s="11">
        <f>LTBL_02443[[#Totals],[法人以外の団体／事業所数]]/LTBL_02443[[#Totals],[総数／事業所数]]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26</v>
      </c>
      <c r="D24" s="8">
        <v>17.809999999999999</v>
      </c>
      <c r="E24" s="12">
        <v>24</v>
      </c>
      <c r="F24" s="8">
        <v>25.26</v>
      </c>
      <c r="G24" s="12">
        <v>2</v>
      </c>
      <c r="H24" s="8">
        <v>4.55</v>
      </c>
      <c r="I24" s="12">
        <v>0</v>
      </c>
    </row>
    <row r="25" spans="2:9" ht="15" customHeight="1" x14ac:dyDescent="0.2">
      <c r="B25" t="s">
        <v>64</v>
      </c>
      <c r="C25" s="12">
        <v>18</v>
      </c>
      <c r="D25" s="8">
        <v>12.33</v>
      </c>
      <c r="E25" s="12">
        <v>8</v>
      </c>
      <c r="F25" s="8">
        <v>8.42</v>
      </c>
      <c r="G25" s="12">
        <v>10</v>
      </c>
      <c r="H25" s="8">
        <v>22.73</v>
      </c>
      <c r="I25" s="12">
        <v>0</v>
      </c>
    </row>
    <row r="26" spans="2:9" ht="15" customHeight="1" x14ac:dyDescent="0.2">
      <c r="B26" t="s">
        <v>71</v>
      </c>
      <c r="C26" s="12">
        <v>14</v>
      </c>
      <c r="D26" s="8">
        <v>9.59</v>
      </c>
      <c r="E26" s="12">
        <v>12</v>
      </c>
      <c r="F26" s="8">
        <v>12.63</v>
      </c>
      <c r="G26" s="12">
        <v>2</v>
      </c>
      <c r="H26" s="8">
        <v>4.55</v>
      </c>
      <c r="I26" s="12">
        <v>0</v>
      </c>
    </row>
    <row r="27" spans="2:9" ht="15" customHeight="1" x14ac:dyDescent="0.2">
      <c r="B27" t="s">
        <v>73</v>
      </c>
      <c r="C27" s="12">
        <v>12</v>
      </c>
      <c r="D27" s="8">
        <v>8.2200000000000006</v>
      </c>
      <c r="E27" s="12">
        <v>6</v>
      </c>
      <c r="F27" s="8">
        <v>6.32</v>
      </c>
      <c r="G27" s="12">
        <v>6</v>
      </c>
      <c r="H27" s="8">
        <v>13.64</v>
      </c>
      <c r="I27" s="12">
        <v>0</v>
      </c>
    </row>
    <row r="28" spans="2:9" ht="15" customHeight="1" x14ac:dyDescent="0.2">
      <c r="B28" t="s">
        <v>77</v>
      </c>
      <c r="C28" s="12">
        <v>11</v>
      </c>
      <c r="D28" s="8">
        <v>7.53</v>
      </c>
      <c r="E28" s="12">
        <v>11</v>
      </c>
      <c r="F28" s="8">
        <v>11.58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88</v>
      </c>
      <c r="C29" s="12">
        <v>9</v>
      </c>
      <c r="D29" s="8">
        <v>6.16</v>
      </c>
      <c r="E29" s="12">
        <v>5</v>
      </c>
      <c r="F29" s="8">
        <v>5.26</v>
      </c>
      <c r="G29" s="12">
        <v>4</v>
      </c>
      <c r="H29" s="8">
        <v>9.09</v>
      </c>
      <c r="I29" s="12">
        <v>0</v>
      </c>
    </row>
    <row r="30" spans="2:9" ht="15" customHeight="1" x14ac:dyDescent="0.2">
      <c r="B30" t="s">
        <v>65</v>
      </c>
      <c r="C30" s="12">
        <v>8</v>
      </c>
      <c r="D30" s="8">
        <v>5.48</v>
      </c>
      <c r="E30" s="12">
        <v>4</v>
      </c>
      <c r="F30" s="8">
        <v>4.21</v>
      </c>
      <c r="G30" s="12">
        <v>4</v>
      </c>
      <c r="H30" s="8">
        <v>9.09</v>
      </c>
      <c r="I30" s="12">
        <v>0</v>
      </c>
    </row>
    <row r="31" spans="2:9" ht="15" customHeight="1" x14ac:dyDescent="0.2">
      <c r="B31" t="s">
        <v>86</v>
      </c>
      <c r="C31" s="12">
        <v>5</v>
      </c>
      <c r="D31" s="8">
        <v>3.42</v>
      </c>
      <c r="E31" s="12">
        <v>5</v>
      </c>
      <c r="F31" s="8">
        <v>5.26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80</v>
      </c>
      <c r="C32" s="12">
        <v>5</v>
      </c>
      <c r="D32" s="8">
        <v>3.42</v>
      </c>
      <c r="E32" s="12">
        <v>2</v>
      </c>
      <c r="F32" s="8">
        <v>2.11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4</v>
      </c>
      <c r="D33" s="8">
        <v>2.74</v>
      </c>
      <c r="E33" s="12">
        <v>4</v>
      </c>
      <c r="F33" s="8">
        <v>4.21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66</v>
      </c>
      <c r="C34" s="12">
        <v>3</v>
      </c>
      <c r="D34" s="8">
        <v>2.0499999999999998</v>
      </c>
      <c r="E34" s="12">
        <v>0</v>
      </c>
      <c r="F34" s="8">
        <v>0</v>
      </c>
      <c r="G34" s="12">
        <v>3</v>
      </c>
      <c r="H34" s="8">
        <v>6.82</v>
      </c>
      <c r="I34" s="12">
        <v>0</v>
      </c>
    </row>
    <row r="35" spans="2:9" ht="15" customHeight="1" x14ac:dyDescent="0.2">
      <c r="B35" t="s">
        <v>99</v>
      </c>
      <c r="C35" s="12">
        <v>3</v>
      </c>
      <c r="D35" s="8">
        <v>2.0499999999999998</v>
      </c>
      <c r="E35" s="12">
        <v>2</v>
      </c>
      <c r="F35" s="8">
        <v>2.11</v>
      </c>
      <c r="G35" s="12">
        <v>1</v>
      </c>
      <c r="H35" s="8">
        <v>2.27</v>
      </c>
      <c r="I35" s="12">
        <v>0</v>
      </c>
    </row>
    <row r="36" spans="2:9" ht="15" customHeight="1" x14ac:dyDescent="0.2">
      <c r="B36" t="s">
        <v>72</v>
      </c>
      <c r="C36" s="12">
        <v>3</v>
      </c>
      <c r="D36" s="8">
        <v>2.0499999999999998</v>
      </c>
      <c r="E36" s="12">
        <v>2</v>
      </c>
      <c r="F36" s="8">
        <v>2.11</v>
      </c>
      <c r="G36" s="12">
        <v>1</v>
      </c>
      <c r="H36" s="8">
        <v>2.27</v>
      </c>
      <c r="I36" s="12">
        <v>0</v>
      </c>
    </row>
    <row r="37" spans="2:9" ht="15" customHeight="1" x14ac:dyDescent="0.2">
      <c r="B37" t="s">
        <v>83</v>
      </c>
      <c r="C37" s="12">
        <v>3</v>
      </c>
      <c r="D37" s="8">
        <v>2.0499999999999998</v>
      </c>
      <c r="E37" s="12">
        <v>2</v>
      </c>
      <c r="F37" s="8">
        <v>2.11</v>
      </c>
      <c r="G37" s="12">
        <v>1</v>
      </c>
      <c r="H37" s="8">
        <v>2.27</v>
      </c>
      <c r="I37" s="12">
        <v>0</v>
      </c>
    </row>
    <row r="38" spans="2:9" ht="15" customHeight="1" x14ac:dyDescent="0.2">
      <c r="B38" t="s">
        <v>95</v>
      </c>
      <c r="C38" s="12">
        <v>2</v>
      </c>
      <c r="D38" s="8">
        <v>1.37</v>
      </c>
      <c r="E38" s="12">
        <v>1</v>
      </c>
      <c r="F38" s="8">
        <v>1.05</v>
      </c>
      <c r="G38" s="12">
        <v>1</v>
      </c>
      <c r="H38" s="8">
        <v>2.27</v>
      </c>
      <c r="I38" s="12">
        <v>0</v>
      </c>
    </row>
    <row r="39" spans="2:9" ht="15" customHeight="1" x14ac:dyDescent="0.2">
      <c r="B39" t="s">
        <v>68</v>
      </c>
      <c r="C39" s="12">
        <v>2</v>
      </c>
      <c r="D39" s="8">
        <v>1.37</v>
      </c>
      <c r="E39" s="12">
        <v>0</v>
      </c>
      <c r="F39" s="8">
        <v>0</v>
      </c>
      <c r="G39" s="12">
        <v>2</v>
      </c>
      <c r="H39" s="8">
        <v>4.55</v>
      </c>
      <c r="I39" s="12">
        <v>0</v>
      </c>
    </row>
    <row r="40" spans="2:9" ht="15" customHeight="1" x14ac:dyDescent="0.2">
      <c r="B40" t="s">
        <v>70</v>
      </c>
      <c r="C40" s="12">
        <v>2</v>
      </c>
      <c r="D40" s="8">
        <v>1.37</v>
      </c>
      <c r="E40" s="12">
        <v>1</v>
      </c>
      <c r="F40" s="8">
        <v>1.05</v>
      </c>
      <c r="G40" s="12">
        <v>1</v>
      </c>
      <c r="H40" s="8">
        <v>2.27</v>
      </c>
      <c r="I40" s="12">
        <v>0</v>
      </c>
    </row>
    <row r="41" spans="2:9" ht="15" customHeight="1" x14ac:dyDescent="0.2">
      <c r="B41" t="s">
        <v>90</v>
      </c>
      <c r="C41" s="12">
        <v>2</v>
      </c>
      <c r="D41" s="8">
        <v>1.37</v>
      </c>
      <c r="E41" s="12">
        <v>0</v>
      </c>
      <c r="F41" s="8">
        <v>0</v>
      </c>
      <c r="G41" s="12">
        <v>1</v>
      </c>
      <c r="H41" s="8">
        <v>2.27</v>
      </c>
      <c r="I41" s="12">
        <v>0</v>
      </c>
    </row>
    <row r="42" spans="2:9" ht="15" customHeight="1" x14ac:dyDescent="0.2">
      <c r="B42" t="s">
        <v>81</v>
      </c>
      <c r="C42" s="12">
        <v>2</v>
      </c>
      <c r="D42" s="8">
        <v>1.37</v>
      </c>
      <c r="E42" s="12">
        <v>0</v>
      </c>
      <c r="F42" s="8">
        <v>0</v>
      </c>
      <c r="G42" s="12">
        <v>1</v>
      </c>
      <c r="H42" s="8">
        <v>2.27</v>
      </c>
      <c r="I42" s="12">
        <v>0</v>
      </c>
    </row>
    <row r="43" spans="2:9" ht="15" customHeight="1" x14ac:dyDescent="0.2">
      <c r="B43" t="s">
        <v>102</v>
      </c>
      <c r="C43" s="12">
        <v>1</v>
      </c>
      <c r="D43" s="8">
        <v>0.68</v>
      </c>
      <c r="E43" s="12">
        <v>1</v>
      </c>
      <c r="F43" s="8">
        <v>1.05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98</v>
      </c>
      <c r="C44" s="12">
        <v>1</v>
      </c>
      <c r="D44" s="8">
        <v>0.68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117</v>
      </c>
      <c r="C45" s="12">
        <v>1</v>
      </c>
      <c r="D45" s="8">
        <v>0.68</v>
      </c>
      <c r="E45" s="12">
        <v>0</v>
      </c>
      <c r="F45" s="8">
        <v>0</v>
      </c>
      <c r="G45" s="12">
        <v>1</v>
      </c>
      <c r="H45" s="8">
        <v>2.27</v>
      </c>
      <c r="I45" s="12">
        <v>0</v>
      </c>
    </row>
    <row r="46" spans="2:9" ht="15" customHeight="1" x14ac:dyDescent="0.2">
      <c r="B46" t="s">
        <v>67</v>
      </c>
      <c r="C46" s="12">
        <v>1</v>
      </c>
      <c r="D46" s="8">
        <v>0.68</v>
      </c>
      <c r="E46" s="12">
        <v>1</v>
      </c>
      <c r="F46" s="8">
        <v>1.05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84</v>
      </c>
      <c r="C47" s="12">
        <v>1</v>
      </c>
      <c r="D47" s="8">
        <v>0.68</v>
      </c>
      <c r="E47" s="12">
        <v>0</v>
      </c>
      <c r="F47" s="8">
        <v>0</v>
      </c>
      <c r="G47" s="12">
        <v>1</v>
      </c>
      <c r="H47" s="8">
        <v>2.27</v>
      </c>
      <c r="I47" s="12">
        <v>0</v>
      </c>
    </row>
    <row r="48" spans="2:9" ht="15" customHeight="1" x14ac:dyDescent="0.2">
      <c r="B48" t="s">
        <v>69</v>
      </c>
      <c r="C48" s="12">
        <v>1</v>
      </c>
      <c r="D48" s="8">
        <v>0.68</v>
      </c>
      <c r="E48" s="12">
        <v>1</v>
      </c>
      <c r="F48" s="8">
        <v>1.05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75</v>
      </c>
      <c r="C49" s="12">
        <v>1</v>
      </c>
      <c r="D49" s="8">
        <v>0.68</v>
      </c>
      <c r="E49" s="12">
        <v>0</v>
      </c>
      <c r="F49" s="8">
        <v>0</v>
      </c>
      <c r="G49" s="12">
        <v>1</v>
      </c>
      <c r="H49" s="8">
        <v>2.27</v>
      </c>
      <c r="I49" s="12">
        <v>0</v>
      </c>
    </row>
    <row r="50" spans="2:9" ht="15" customHeight="1" x14ac:dyDescent="0.2">
      <c r="B50" t="s">
        <v>76</v>
      </c>
      <c r="C50" s="12">
        <v>1</v>
      </c>
      <c r="D50" s="8">
        <v>0.68</v>
      </c>
      <c r="E50" s="12">
        <v>1</v>
      </c>
      <c r="F50" s="8">
        <v>1.05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79</v>
      </c>
      <c r="C51" s="12">
        <v>1</v>
      </c>
      <c r="D51" s="8">
        <v>0.68</v>
      </c>
      <c r="E51" s="12">
        <v>1</v>
      </c>
      <c r="F51" s="8">
        <v>1.05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89</v>
      </c>
      <c r="C52" s="12">
        <v>1</v>
      </c>
      <c r="D52" s="8">
        <v>0.68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82</v>
      </c>
      <c r="C53" s="12">
        <v>1</v>
      </c>
      <c r="D53" s="8">
        <v>0.68</v>
      </c>
      <c r="E53" s="12">
        <v>0</v>
      </c>
      <c r="F53" s="8">
        <v>0</v>
      </c>
      <c r="G53" s="12">
        <v>1</v>
      </c>
      <c r="H53" s="8">
        <v>2.27</v>
      </c>
      <c r="I53" s="12">
        <v>0</v>
      </c>
    </row>
    <row r="54" spans="2:9" ht="15" customHeight="1" x14ac:dyDescent="0.2">
      <c r="B54" t="s">
        <v>101</v>
      </c>
      <c r="C54" s="12">
        <v>1</v>
      </c>
      <c r="D54" s="8">
        <v>0.68</v>
      </c>
      <c r="E54" s="12">
        <v>1</v>
      </c>
      <c r="F54" s="8">
        <v>1.05</v>
      </c>
      <c r="G54" s="12">
        <v>0</v>
      </c>
      <c r="H54" s="8">
        <v>0</v>
      </c>
      <c r="I54" s="12">
        <v>0</v>
      </c>
    </row>
    <row r="57" spans="2:9" ht="33" customHeight="1" x14ac:dyDescent="0.2">
      <c r="B57" t="s">
        <v>256</v>
      </c>
      <c r="C57" s="10" t="s">
        <v>57</v>
      </c>
      <c r="D57" s="10" t="s">
        <v>58</v>
      </c>
      <c r="E57" s="10" t="s">
        <v>59</v>
      </c>
      <c r="F57" s="10" t="s">
        <v>60</v>
      </c>
      <c r="G57" s="10" t="s">
        <v>61</v>
      </c>
      <c r="H57" s="10" t="s">
        <v>62</v>
      </c>
      <c r="I57" s="10" t="s">
        <v>63</v>
      </c>
    </row>
    <row r="58" spans="2:9" ht="15" customHeight="1" x14ac:dyDescent="0.2">
      <c r="B58" t="s">
        <v>136</v>
      </c>
      <c r="C58" s="12">
        <v>14</v>
      </c>
      <c r="D58" s="8">
        <v>9.59</v>
      </c>
      <c r="E58" s="12">
        <v>13</v>
      </c>
      <c r="F58" s="8">
        <v>13.68</v>
      </c>
      <c r="G58" s="12">
        <v>1</v>
      </c>
      <c r="H58" s="8">
        <v>2.27</v>
      </c>
      <c r="I58" s="12">
        <v>0</v>
      </c>
    </row>
    <row r="59" spans="2:9" ht="15" customHeight="1" x14ac:dyDescent="0.2">
      <c r="B59" t="s">
        <v>137</v>
      </c>
      <c r="C59" s="12">
        <v>11</v>
      </c>
      <c r="D59" s="8">
        <v>7.53</v>
      </c>
      <c r="E59" s="12">
        <v>10</v>
      </c>
      <c r="F59" s="8">
        <v>10.53</v>
      </c>
      <c r="G59" s="12">
        <v>1</v>
      </c>
      <c r="H59" s="8">
        <v>2.27</v>
      </c>
      <c r="I59" s="12">
        <v>0</v>
      </c>
    </row>
    <row r="60" spans="2:9" ht="15" customHeight="1" x14ac:dyDescent="0.2">
      <c r="B60" t="s">
        <v>121</v>
      </c>
      <c r="C60" s="12">
        <v>8</v>
      </c>
      <c r="D60" s="8">
        <v>5.48</v>
      </c>
      <c r="E60" s="12">
        <v>3</v>
      </c>
      <c r="F60" s="8">
        <v>3.16</v>
      </c>
      <c r="G60" s="12">
        <v>5</v>
      </c>
      <c r="H60" s="8">
        <v>11.36</v>
      </c>
      <c r="I60" s="12">
        <v>0</v>
      </c>
    </row>
    <row r="61" spans="2:9" ht="15" customHeight="1" x14ac:dyDescent="0.2">
      <c r="B61" t="s">
        <v>122</v>
      </c>
      <c r="C61" s="12">
        <v>7</v>
      </c>
      <c r="D61" s="8">
        <v>4.79</v>
      </c>
      <c r="E61" s="12">
        <v>5</v>
      </c>
      <c r="F61" s="8">
        <v>5.26</v>
      </c>
      <c r="G61" s="12">
        <v>2</v>
      </c>
      <c r="H61" s="8">
        <v>4.55</v>
      </c>
      <c r="I61" s="12">
        <v>0</v>
      </c>
    </row>
    <row r="62" spans="2:9" ht="15" customHeight="1" x14ac:dyDescent="0.2">
      <c r="B62" t="s">
        <v>125</v>
      </c>
      <c r="C62" s="12">
        <v>6</v>
      </c>
      <c r="D62" s="8">
        <v>4.1100000000000003</v>
      </c>
      <c r="E62" s="12">
        <v>6</v>
      </c>
      <c r="F62" s="8">
        <v>6.32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172</v>
      </c>
      <c r="C63" s="12">
        <v>4</v>
      </c>
      <c r="D63" s="8">
        <v>2.74</v>
      </c>
      <c r="E63" s="12">
        <v>4</v>
      </c>
      <c r="F63" s="8">
        <v>4.21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124</v>
      </c>
      <c r="C64" s="12">
        <v>4</v>
      </c>
      <c r="D64" s="8">
        <v>2.74</v>
      </c>
      <c r="E64" s="12">
        <v>3</v>
      </c>
      <c r="F64" s="8">
        <v>3.16</v>
      </c>
      <c r="G64" s="12">
        <v>1</v>
      </c>
      <c r="H64" s="8">
        <v>2.27</v>
      </c>
      <c r="I64" s="12">
        <v>0</v>
      </c>
    </row>
    <row r="65" spans="2:9" ht="15" customHeight="1" x14ac:dyDescent="0.2">
      <c r="B65" t="s">
        <v>134</v>
      </c>
      <c r="C65" s="12">
        <v>4</v>
      </c>
      <c r="D65" s="8">
        <v>2.74</v>
      </c>
      <c r="E65" s="12">
        <v>4</v>
      </c>
      <c r="F65" s="8">
        <v>4.21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155</v>
      </c>
      <c r="C66" s="12">
        <v>3</v>
      </c>
      <c r="D66" s="8">
        <v>2.0499999999999998</v>
      </c>
      <c r="E66" s="12">
        <v>0</v>
      </c>
      <c r="F66" s="8">
        <v>0</v>
      </c>
      <c r="G66" s="12">
        <v>3</v>
      </c>
      <c r="H66" s="8">
        <v>6.82</v>
      </c>
      <c r="I66" s="12">
        <v>0</v>
      </c>
    </row>
    <row r="67" spans="2:9" ht="15" customHeight="1" x14ac:dyDescent="0.2">
      <c r="B67" t="s">
        <v>169</v>
      </c>
      <c r="C67" s="12">
        <v>3</v>
      </c>
      <c r="D67" s="8">
        <v>2.0499999999999998</v>
      </c>
      <c r="E67" s="12">
        <v>1</v>
      </c>
      <c r="F67" s="8">
        <v>1.05</v>
      </c>
      <c r="G67" s="12">
        <v>2</v>
      </c>
      <c r="H67" s="8">
        <v>4.55</v>
      </c>
      <c r="I67" s="12">
        <v>0</v>
      </c>
    </row>
    <row r="68" spans="2:9" ht="15" customHeight="1" x14ac:dyDescent="0.2">
      <c r="B68" t="s">
        <v>205</v>
      </c>
      <c r="C68" s="12">
        <v>3</v>
      </c>
      <c r="D68" s="8">
        <v>2.0499999999999998</v>
      </c>
      <c r="E68" s="12">
        <v>1</v>
      </c>
      <c r="F68" s="8">
        <v>1.05</v>
      </c>
      <c r="G68" s="12">
        <v>2</v>
      </c>
      <c r="H68" s="8">
        <v>4.55</v>
      </c>
      <c r="I68" s="12">
        <v>0</v>
      </c>
    </row>
    <row r="69" spans="2:9" ht="15" customHeight="1" x14ac:dyDescent="0.2">
      <c r="B69" t="s">
        <v>127</v>
      </c>
      <c r="C69" s="12">
        <v>3</v>
      </c>
      <c r="D69" s="8">
        <v>2.0499999999999998</v>
      </c>
      <c r="E69" s="12">
        <v>1</v>
      </c>
      <c r="F69" s="8">
        <v>1.05</v>
      </c>
      <c r="G69" s="12">
        <v>2</v>
      </c>
      <c r="H69" s="8">
        <v>4.55</v>
      </c>
      <c r="I69" s="12">
        <v>0</v>
      </c>
    </row>
    <row r="70" spans="2:9" ht="15" customHeight="1" x14ac:dyDescent="0.2">
      <c r="B70" t="s">
        <v>157</v>
      </c>
      <c r="C70" s="12">
        <v>3</v>
      </c>
      <c r="D70" s="8">
        <v>2.0499999999999998</v>
      </c>
      <c r="E70" s="12">
        <v>1</v>
      </c>
      <c r="F70" s="8">
        <v>1.05</v>
      </c>
      <c r="G70" s="12">
        <v>2</v>
      </c>
      <c r="H70" s="8">
        <v>4.55</v>
      </c>
      <c r="I70" s="12">
        <v>0</v>
      </c>
    </row>
    <row r="71" spans="2:9" ht="15" customHeight="1" x14ac:dyDescent="0.2">
      <c r="B71" t="s">
        <v>129</v>
      </c>
      <c r="C71" s="12">
        <v>3</v>
      </c>
      <c r="D71" s="8">
        <v>2.0499999999999998</v>
      </c>
      <c r="E71" s="12">
        <v>1</v>
      </c>
      <c r="F71" s="8">
        <v>1.05</v>
      </c>
      <c r="G71" s="12">
        <v>2</v>
      </c>
      <c r="H71" s="8">
        <v>4.55</v>
      </c>
      <c r="I71" s="12">
        <v>0</v>
      </c>
    </row>
    <row r="72" spans="2:9" ht="15" customHeight="1" x14ac:dyDescent="0.2">
      <c r="B72" t="s">
        <v>130</v>
      </c>
      <c r="C72" s="12">
        <v>3</v>
      </c>
      <c r="D72" s="8">
        <v>2.0499999999999998</v>
      </c>
      <c r="E72" s="12">
        <v>3</v>
      </c>
      <c r="F72" s="8">
        <v>3.16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152</v>
      </c>
      <c r="C73" s="12">
        <v>3</v>
      </c>
      <c r="D73" s="8">
        <v>2.0499999999999998</v>
      </c>
      <c r="E73" s="12">
        <v>3</v>
      </c>
      <c r="F73" s="8">
        <v>3.16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132</v>
      </c>
      <c r="C74" s="12">
        <v>3</v>
      </c>
      <c r="D74" s="8">
        <v>2.0499999999999998</v>
      </c>
      <c r="E74" s="12">
        <v>3</v>
      </c>
      <c r="F74" s="8">
        <v>3.16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203</v>
      </c>
      <c r="C75" s="12">
        <v>3</v>
      </c>
      <c r="D75" s="8">
        <v>2.0499999999999998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140</v>
      </c>
      <c r="C76" s="12">
        <v>3</v>
      </c>
      <c r="D76" s="8">
        <v>2.0499999999999998</v>
      </c>
      <c r="E76" s="12">
        <v>2</v>
      </c>
      <c r="F76" s="8">
        <v>2.11</v>
      </c>
      <c r="G76" s="12">
        <v>1</v>
      </c>
      <c r="H76" s="8">
        <v>2.27</v>
      </c>
      <c r="I76" s="12">
        <v>0</v>
      </c>
    </row>
    <row r="77" spans="2:9" ht="15" customHeight="1" x14ac:dyDescent="0.2">
      <c r="B77" t="s">
        <v>123</v>
      </c>
      <c r="C77" s="12">
        <v>2</v>
      </c>
      <c r="D77" s="8">
        <v>1.37</v>
      </c>
      <c r="E77" s="12">
        <v>0</v>
      </c>
      <c r="F77" s="8">
        <v>0</v>
      </c>
      <c r="G77" s="12">
        <v>2</v>
      </c>
      <c r="H77" s="8">
        <v>4.55</v>
      </c>
      <c r="I77" s="12">
        <v>0</v>
      </c>
    </row>
    <row r="78" spans="2:9" ht="15" customHeight="1" x14ac:dyDescent="0.2">
      <c r="B78" t="s">
        <v>171</v>
      </c>
      <c r="C78" s="12">
        <v>2</v>
      </c>
      <c r="D78" s="8">
        <v>1.37</v>
      </c>
      <c r="E78" s="12">
        <v>0</v>
      </c>
      <c r="F78" s="8">
        <v>0</v>
      </c>
      <c r="G78" s="12">
        <v>2</v>
      </c>
      <c r="H78" s="8">
        <v>4.55</v>
      </c>
      <c r="I78" s="12">
        <v>0</v>
      </c>
    </row>
    <row r="79" spans="2:9" ht="15" customHeight="1" x14ac:dyDescent="0.2">
      <c r="B79" t="s">
        <v>161</v>
      </c>
      <c r="C79" s="12">
        <v>2</v>
      </c>
      <c r="D79" s="8">
        <v>1.37</v>
      </c>
      <c r="E79" s="12">
        <v>1</v>
      </c>
      <c r="F79" s="8">
        <v>1.05</v>
      </c>
      <c r="G79" s="12">
        <v>1</v>
      </c>
      <c r="H79" s="8">
        <v>2.27</v>
      </c>
      <c r="I79" s="12">
        <v>0</v>
      </c>
    </row>
    <row r="80" spans="2:9" ht="15" customHeight="1" x14ac:dyDescent="0.2">
      <c r="B80" t="s">
        <v>156</v>
      </c>
      <c r="C80" s="12">
        <v>2</v>
      </c>
      <c r="D80" s="8">
        <v>1.37</v>
      </c>
      <c r="E80" s="12">
        <v>1</v>
      </c>
      <c r="F80" s="8">
        <v>1.05</v>
      </c>
      <c r="G80" s="12">
        <v>1</v>
      </c>
      <c r="H80" s="8">
        <v>2.27</v>
      </c>
      <c r="I80" s="12">
        <v>0</v>
      </c>
    </row>
    <row r="81" spans="2:9" ht="15" customHeight="1" x14ac:dyDescent="0.2">
      <c r="B81" t="s">
        <v>128</v>
      </c>
      <c r="C81" s="12">
        <v>2</v>
      </c>
      <c r="D81" s="8">
        <v>1.37</v>
      </c>
      <c r="E81" s="12">
        <v>2</v>
      </c>
      <c r="F81" s="8">
        <v>2.11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219</v>
      </c>
      <c r="C82" s="12">
        <v>2</v>
      </c>
      <c r="D82" s="8">
        <v>1.37</v>
      </c>
      <c r="E82" s="12">
        <v>2</v>
      </c>
      <c r="F82" s="8">
        <v>2.11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131</v>
      </c>
      <c r="C83" s="12">
        <v>2</v>
      </c>
      <c r="D83" s="8">
        <v>1.37</v>
      </c>
      <c r="E83" s="12">
        <v>2</v>
      </c>
      <c r="F83" s="8">
        <v>2.11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199</v>
      </c>
      <c r="C84" s="12">
        <v>2</v>
      </c>
      <c r="D84" s="8">
        <v>1.37</v>
      </c>
      <c r="E84" s="12">
        <v>2</v>
      </c>
      <c r="F84" s="8">
        <v>2.11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188</v>
      </c>
      <c r="C85" s="12">
        <v>2</v>
      </c>
      <c r="D85" s="8">
        <v>1.37</v>
      </c>
      <c r="E85" s="12">
        <v>0</v>
      </c>
      <c r="F85" s="8">
        <v>0</v>
      </c>
      <c r="G85" s="12">
        <v>1</v>
      </c>
      <c r="H85" s="8">
        <v>2.27</v>
      </c>
      <c r="I85" s="12">
        <v>0</v>
      </c>
    </row>
    <row r="87" spans="2:9" ht="15" customHeight="1" x14ac:dyDescent="0.2">
      <c r="B87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2761-4B60-410B-B782-6C0F63D5783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52</v>
      </c>
      <c r="D6" s="8">
        <v>15.25</v>
      </c>
      <c r="E6" s="12">
        <v>22</v>
      </c>
      <c r="F6" s="8">
        <v>10.43</v>
      </c>
      <c r="G6" s="12">
        <v>30</v>
      </c>
      <c r="H6" s="8">
        <v>23.81</v>
      </c>
      <c r="I6" s="12">
        <v>0</v>
      </c>
    </row>
    <row r="7" spans="2:9" ht="15" customHeight="1" x14ac:dyDescent="0.2">
      <c r="B7" t="s">
        <v>43</v>
      </c>
      <c r="C7" s="12">
        <v>31</v>
      </c>
      <c r="D7" s="8">
        <v>9.09</v>
      </c>
      <c r="E7" s="12">
        <v>18</v>
      </c>
      <c r="F7" s="8">
        <v>8.5299999999999994</v>
      </c>
      <c r="G7" s="12">
        <v>13</v>
      </c>
      <c r="H7" s="8">
        <v>10.32</v>
      </c>
      <c r="I7" s="12">
        <v>0</v>
      </c>
    </row>
    <row r="8" spans="2:9" ht="15" customHeight="1" x14ac:dyDescent="0.2">
      <c r="B8" t="s">
        <v>44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5</v>
      </c>
      <c r="D10" s="8">
        <v>1.47</v>
      </c>
      <c r="E10" s="12">
        <v>1</v>
      </c>
      <c r="F10" s="8">
        <v>0.47</v>
      </c>
      <c r="G10" s="12">
        <v>3</v>
      </c>
      <c r="H10" s="8">
        <v>2.38</v>
      </c>
      <c r="I10" s="12">
        <v>0</v>
      </c>
    </row>
    <row r="11" spans="2:9" ht="15" customHeight="1" x14ac:dyDescent="0.2">
      <c r="B11" t="s">
        <v>47</v>
      </c>
      <c r="C11" s="12">
        <v>110</v>
      </c>
      <c r="D11" s="8">
        <v>32.26</v>
      </c>
      <c r="E11" s="12">
        <v>70</v>
      </c>
      <c r="F11" s="8">
        <v>33.18</v>
      </c>
      <c r="G11" s="12">
        <v>40</v>
      </c>
      <c r="H11" s="8">
        <v>31.75</v>
      </c>
      <c r="I11" s="12">
        <v>0</v>
      </c>
    </row>
    <row r="12" spans="2:9" ht="15" customHeight="1" x14ac:dyDescent="0.2">
      <c r="B12" t="s">
        <v>48</v>
      </c>
      <c r="C12" s="12">
        <v>2</v>
      </c>
      <c r="D12" s="8">
        <v>0.59</v>
      </c>
      <c r="E12" s="12">
        <v>2</v>
      </c>
      <c r="F12" s="8">
        <v>0.95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6</v>
      </c>
      <c r="D13" s="8">
        <v>1.76</v>
      </c>
      <c r="E13" s="12">
        <v>1</v>
      </c>
      <c r="F13" s="8">
        <v>0.47</v>
      </c>
      <c r="G13" s="12">
        <v>5</v>
      </c>
      <c r="H13" s="8">
        <v>3.97</v>
      </c>
      <c r="I13" s="12">
        <v>0</v>
      </c>
    </row>
    <row r="14" spans="2:9" ht="15" customHeight="1" x14ac:dyDescent="0.2">
      <c r="B14" t="s">
        <v>50</v>
      </c>
      <c r="C14" s="12">
        <v>6</v>
      </c>
      <c r="D14" s="8">
        <v>1.76</v>
      </c>
      <c r="E14" s="12">
        <v>3</v>
      </c>
      <c r="F14" s="8">
        <v>1.42</v>
      </c>
      <c r="G14" s="12">
        <v>3</v>
      </c>
      <c r="H14" s="8">
        <v>2.38</v>
      </c>
      <c r="I14" s="12">
        <v>0</v>
      </c>
    </row>
    <row r="15" spans="2:9" ht="15" customHeight="1" x14ac:dyDescent="0.2">
      <c r="B15" t="s">
        <v>51</v>
      </c>
      <c r="C15" s="12">
        <v>21</v>
      </c>
      <c r="D15" s="8">
        <v>6.16</v>
      </c>
      <c r="E15" s="12">
        <v>14</v>
      </c>
      <c r="F15" s="8">
        <v>6.64</v>
      </c>
      <c r="G15" s="12">
        <v>6</v>
      </c>
      <c r="H15" s="8">
        <v>4.76</v>
      </c>
      <c r="I15" s="12">
        <v>0</v>
      </c>
    </row>
    <row r="16" spans="2:9" ht="15" customHeight="1" x14ac:dyDescent="0.2">
      <c r="B16" t="s">
        <v>52</v>
      </c>
      <c r="C16" s="12">
        <v>66</v>
      </c>
      <c r="D16" s="8">
        <v>19.350000000000001</v>
      </c>
      <c r="E16" s="12">
        <v>61</v>
      </c>
      <c r="F16" s="8">
        <v>28.91</v>
      </c>
      <c r="G16" s="12">
        <v>5</v>
      </c>
      <c r="H16" s="8">
        <v>3.97</v>
      </c>
      <c r="I16" s="12">
        <v>0</v>
      </c>
    </row>
    <row r="17" spans="2:9" ht="15" customHeight="1" x14ac:dyDescent="0.2">
      <c r="B17" t="s">
        <v>53</v>
      </c>
      <c r="C17" s="12">
        <v>4</v>
      </c>
      <c r="D17" s="8">
        <v>1.17</v>
      </c>
      <c r="E17" s="12">
        <v>3</v>
      </c>
      <c r="F17" s="8">
        <v>1.42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24</v>
      </c>
      <c r="D18" s="8">
        <v>7.04</v>
      </c>
      <c r="E18" s="12">
        <v>8</v>
      </c>
      <c r="F18" s="8">
        <v>3.79</v>
      </c>
      <c r="G18" s="12">
        <v>16</v>
      </c>
      <c r="H18" s="8">
        <v>12.7</v>
      </c>
      <c r="I18" s="12">
        <v>0</v>
      </c>
    </row>
    <row r="19" spans="2:9" ht="15" customHeight="1" x14ac:dyDescent="0.2">
      <c r="B19" t="s">
        <v>55</v>
      </c>
      <c r="C19" s="12">
        <v>14</v>
      </c>
      <c r="D19" s="8">
        <v>4.1100000000000003</v>
      </c>
      <c r="E19" s="12">
        <v>8</v>
      </c>
      <c r="F19" s="8">
        <v>3.79</v>
      </c>
      <c r="G19" s="12">
        <v>5</v>
      </c>
      <c r="H19" s="8">
        <v>3.97</v>
      </c>
      <c r="I19" s="12">
        <v>0</v>
      </c>
    </row>
    <row r="20" spans="2:9" ht="15" customHeight="1" x14ac:dyDescent="0.2">
      <c r="B20" s="9" t="s">
        <v>254</v>
      </c>
      <c r="C20" s="12">
        <f>SUM(LTBL_02445[総数／事業所数])</f>
        <v>341</v>
      </c>
      <c r="E20" s="12">
        <f>SUBTOTAL(109,LTBL_02445[個人／事業所数])</f>
        <v>211</v>
      </c>
      <c r="G20" s="12">
        <f>SUBTOTAL(109,LTBL_02445[法人／事業所数])</f>
        <v>126</v>
      </c>
      <c r="I20" s="12">
        <f>SUBTOTAL(109,LTBL_02445[法人以外の団体／事業所数])</f>
        <v>0</v>
      </c>
    </row>
    <row r="21" spans="2:9" ht="15" customHeight="1" x14ac:dyDescent="0.2">
      <c r="E21" s="11">
        <f>LTBL_02445[[#Totals],[個人／事業所数]]/LTBL_02445[[#Totals],[総数／事業所数]]</f>
        <v>0.61876832844574781</v>
      </c>
      <c r="G21" s="11">
        <f>LTBL_02445[[#Totals],[法人／事業所数]]/LTBL_02445[[#Totals],[総数／事業所数]]</f>
        <v>0.36950146627565983</v>
      </c>
      <c r="I21" s="11">
        <f>LTBL_02445[[#Totals],[法人以外の団体／事業所数]]/LTBL_02445[[#Totals],[総数／事業所数]]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60</v>
      </c>
      <c r="D24" s="8">
        <v>17.600000000000001</v>
      </c>
      <c r="E24" s="12">
        <v>57</v>
      </c>
      <c r="F24" s="8">
        <v>27.01</v>
      </c>
      <c r="G24" s="12">
        <v>3</v>
      </c>
      <c r="H24" s="8">
        <v>2.38</v>
      </c>
      <c r="I24" s="12">
        <v>0</v>
      </c>
    </row>
    <row r="25" spans="2:9" ht="15" customHeight="1" x14ac:dyDescent="0.2">
      <c r="B25" t="s">
        <v>71</v>
      </c>
      <c r="C25" s="12">
        <v>36</v>
      </c>
      <c r="D25" s="8">
        <v>10.56</v>
      </c>
      <c r="E25" s="12">
        <v>32</v>
      </c>
      <c r="F25" s="8">
        <v>15.17</v>
      </c>
      <c r="G25" s="12">
        <v>4</v>
      </c>
      <c r="H25" s="8">
        <v>3.17</v>
      </c>
      <c r="I25" s="12">
        <v>0</v>
      </c>
    </row>
    <row r="26" spans="2:9" ht="15" customHeight="1" x14ac:dyDescent="0.2">
      <c r="B26" t="s">
        <v>64</v>
      </c>
      <c r="C26" s="12">
        <v>33</v>
      </c>
      <c r="D26" s="8">
        <v>9.68</v>
      </c>
      <c r="E26" s="12">
        <v>12</v>
      </c>
      <c r="F26" s="8">
        <v>5.69</v>
      </c>
      <c r="G26" s="12">
        <v>21</v>
      </c>
      <c r="H26" s="8">
        <v>16.670000000000002</v>
      </c>
      <c r="I26" s="12">
        <v>0</v>
      </c>
    </row>
    <row r="27" spans="2:9" ht="15" customHeight="1" x14ac:dyDescent="0.2">
      <c r="B27" t="s">
        <v>73</v>
      </c>
      <c r="C27" s="12">
        <v>25</v>
      </c>
      <c r="D27" s="8">
        <v>7.33</v>
      </c>
      <c r="E27" s="12">
        <v>18</v>
      </c>
      <c r="F27" s="8">
        <v>8.5299999999999994</v>
      </c>
      <c r="G27" s="12">
        <v>7</v>
      </c>
      <c r="H27" s="8">
        <v>5.56</v>
      </c>
      <c r="I27" s="12">
        <v>0</v>
      </c>
    </row>
    <row r="28" spans="2:9" ht="15" customHeight="1" x14ac:dyDescent="0.2">
      <c r="B28" t="s">
        <v>67</v>
      </c>
      <c r="C28" s="12">
        <v>19</v>
      </c>
      <c r="D28" s="8">
        <v>5.57</v>
      </c>
      <c r="E28" s="12">
        <v>8</v>
      </c>
      <c r="F28" s="8">
        <v>3.79</v>
      </c>
      <c r="G28" s="12">
        <v>11</v>
      </c>
      <c r="H28" s="8">
        <v>8.73</v>
      </c>
      <c r="I28" s="12">
        <v>0</v>
      </c>
    </row>
    <row r="29" spans="2:9" ht="15" customHeight="1" x14ac:dyDescent="0.2">
      <c r="B29" t="s">
        <v>82</v>
      </c>
      <c r="C29" s="12">
        <v>16</v>
      </c>
      <c r="D29" s="8">
        <v>4.6900000000000004</v>
      </c>
      <c r="E29" s="12">
        <v>0</v>
      </c>
      <c r="F29" s="8">
        <v>0</v>
      </c>
      <c r="G29" s="12">
        <v>16</v>
      </c>
      <c r="H29" s="8">
        <v>12.7</v>
      </c>
      <c r="I29" s="12">
        <v>0</v>
      </c>
    </row>
    <row r="30" spans="2:9" ht="15" customHeight="1" x14ac:dyDescent="0.2">
      <c r="B30" t="s">
        <v>65</v>
      </c>
      <c r="C30" s="12">
        <v>15</v>
      </c>
      <c r="D30" s="8">
        <v>4.4000000000000004</v>
      </c>
      <c r="E30" s="12">
        <v>8</v>
      </c>
      <c r="F30" s="8">
        <v>3.79</v>
      </c>
      <c r="G30" s="12">
        <v>7</v>
      </c>
      <c r="H30" s="8">
        <v>5.56</v>
      </c>
      <c r="I30" s="12">
        <v>0</v>
      </c>
    </row>
    <row r="31" spans="2:9" ht="15" customHeight="1" x14ac:dyDescent="0.2">
      <c r="B31" t="s">
        <v>77</v>
      </c>
      <c r="C31" s="12">
        <v>15</v>
      </c>
      <c r="D31" s="8">
        <v>4.4000000000000004</v>
      </c>
      <c r="E31" s="12">
        <v>12</v>
      </c>
      <c r="F31" s="8">
        <v>5.69</v>
      </c>
      <c r="G31" s="12">
        <v>3</v>
      </c>
      <c r="H31" s="8">
        <v>2.38</v>
      </c>
      <c r="I31" s="12">
        <v>0</v>
      </c>
    </row>
    <row r="32" spans="2:9" ht="15" customHeight="1" x14ac:dyDescent="0.2">
      <c r="B32" t="s">
        <v>70</v>
      </c>
      <c r="C32" s="12">
        <v>9</v>
      </c>
      <c r="D32" s="8">
        <v>2.64</v>
      </c>
      <c r="E32" s="12">
        <v>5</v>
      </c>
      <c r="F32" s="8">
        <v>2.37</v>
      </c>
      <c r="G32" s="12">
        <v>4</v>
      </c>
      <c r="H32" s="8">
        <v>3.17</v>
      </c>
      <c r="I32" s="12">
        <v>0</v>
      </c>
    </row>
    <row r="33" spans="2:9" ht="15" customHeight="1" x14ac:dyDescent="0.2">
      <c r="B33" t="s">
        <v>72</v>
      </c>
      <c r="C33" s="12">
        <v>9</v>
      </c>
      <c r="D33" s="8">
        <v>2.64</v>
      </c>
      <c r="E33" s="12">
        <v>6</v>
      </c>
      <c r="F33" s="8">
        <v>2.84</v>
      </c>
      <c r="G33" s="12">
        <v>3</v>
      </c>
      <c r="H33" s="8">
        <v>2.38</v>
      </c>
      <c r="I33" s="12">
        <v>0</v>
      </c>
    </row>
    <row r="34" spans="2:9" ht="15" customHeight="1" x14ac:dyDescent="0.2">
      <c r="B34" t="s">
        <v>83</v>
      </c>
      <c r="C34" s="12">
        <v>9</v>
      </c>
      <c r="D34" s="8">
        <v>2.64</v>
      </c>
      <c r="E34" s="12">
        <v>7</v>
      </c>
      <c r="F34" s="8">
        <v>3.32</v>
      </c>
      <c r="G34" s="12">
        <v>2</v>
      </c>
      <c r="H34" s="8">
        <v>1.59</v>
      </c>
      <c r="I34" s="12">
        <v>0</v>
      </c>
    </row>
    <row r="35" spans="2:9" ht="15" customHeight="1" x14ac:dyDescent="0.2">
      <c r="B35" t="s">
        <v>81</v>
      </c>
      <c r="C35" s="12">
        <v>8</v>
      </c>
      <c r="D35" s="8">
        <v>2.35</v>
      </c>
      <c r="E35" s="12">
        <v>8</v>
      </c>
      <c r="F35" s="8">
        <v>3.79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115</v>
      </c>
      <c r="C36" s="12">
        <v>6</v>
      </c>
      <c r="D36" s="8">
        <v>1.76</v>
      </c>
      <c r="E36" s="12">
        <v>5</v>
      </c>
      <c r="F36" s="8">
        <v>2.37</v>
      </c>
      <c r="G36" s="12">
        <v>1</v>
      </c>
      <c r="H36" s="8">
        <v>0.79</v>
      </c>
      <c r="I36" s="12">
        <v>0</v>
      </c>
    </row>
    <row r="37" spans="2:9" ht="15" customHeight="1" x14ac:dyDescent="0.2">
      <c r="B37" t="s">
        <v>84</v>
      </c>
      <c r="C37" s="12">
        <v>6</v>
      </c>
      <c r="D37" s="8">
        <v>1.76</v>
      </c>
      <c r="E37" s="12">
        <v>1</v>
      </c>
      <c r="F37" s="8">
        <v>0.47</v>
      </c>
      <c r="G37" s="12">
        <v>5</v>
      </c>
      <c r="H37" s="8">
        <v>3.97</v>
      </c>
      <c r="I37" s="12">
        <v>0</v>
      </c>
    </row>
    <row r="38" spans="2:9" ht="15" customHeight="1" x14ac:dyDescent="0.2">
      <c r="B38" t="s">
        <v>76</v>
      </c>
      <c r="C38" s="12">
        <v>6</v>
      </c>
      <c r="D38" s="8">
        <v>1.76</v>
      </c>
      <c r="E38" s="12">
        <v>3</v>
      </c>
      <c r="F38" s="8">
        <v>1.42</v>
      </c>
      <c r="G38" s="12">
        <v>3</v>
      </c>
      <c r="H38" s="8">
        <v>2.38</v>
      </c>
      <c r="I38" s="12">
        <v>0</v>
      </c>
    </row>
    <row r="39" spans="2:9" ht="15" customHeight="1" x14ac:dyDescent="0.2">
      <c r="B39" t="s">
        <v>90</v>
      </c>
      <c r="C39" s="12">
        <v>6</v>
      </c>
      <c r="D39" s="8">
        <v>1.76</v>
      </c>
      <c r="E39" s="12">
        <v>2</v>
      </c>
      <c r="F39" s="8">
        <v>0.95</v>
      </c>
      <c r="G39" s="12">
        <v>3</v>
      </c>
      <c r="H39" s="8">
        <v>2.38</v>
      </c>
      <c r="I39" s="12">
        <v>0</v>
      </c>
    </row>
    <row r="40" spans="2:9" ht="15" customHeight="1" x14ac:dyDescent="0.2">
      <c r="B40" t="s">
        <v>88</v>
      </c>
      <c r="C40" s="12">
        <v>5</v>
      </c>
      <c r="D40" s="8">
        <v>1.47</v>
      </c>
      <c r="E40" s="12">
        <v>4</v>
      </c>
      <c r="F40" s="8">
        <v>1.9</v>
      </c>
      <c r="G40" s="12">
        <v>1</v>
      </c>
      <c r="H40" s="8">
        <v>0.79</v>
      </c>
      <c r="I40" s="12">
        <v>0</v>
      </c>
    </row>
    <row r="41" spans="2:9" ht="15" customHeight="1" x14ac:dyDescent="0.2">
      <c r="B41" t="s">
        <v>74</v>
      </c>
      <c r="C41" s="12">
        <v>5</v>
      </c>
      <c r="D41" s="8">
        <v>1.47</v>
      </c>
      <c r="E41" s="12">
        <v>1</v>
      </c>
      <c r="F41" s="8">
        <v>0.47</v>
      </c>
      <c r="G41" s="12">
        <v>4</v>
      </c>
      <c r="H41" s="8">
        <v>3.17</v>
      </c>
      <c r="I41" s="12">
        <v>0</v>
      </c>
    </row>
    <row r="42" spans="2:9" ht="15" customHeight="1" x14ac:dyDescent="0.2">
      <c r="B42" t="s">
        <v>66</v>
      </c>
      <c r="C42" s="12">
        <v>4</v>
      </c>
      <c r="D42" s="8">
        <v>1.17</v>
      </c>
      <c r="E42" s="12">
        <v>2</v>
      </c>
      <c r="F42" s="8">
        <v>0.95</v>
      </c>
      <c r="G42" s="12">
        <v>2</v>
      </c>
      <c r="H42" s="8">
        <v>1.59</v>
      </c>
      <c r="I42" s="12">
        <v>0</v>
      </c>
    </row>
    <row r="43" spans="2:9" ht="15" customHeight="1" x14ac:dyDescent="0.2">
      <c r="B43" t="s">
        <v>94</v>
      </c>
      <c r="C43" s="12">
        <v>4</v>
      </c>
      <c r="D43" s="8">
        <v>1.17</v>
      </c>
      <c r="E43" s="12">
        <v>2</v>
      </c>
      <c r="F43" s="8">
        <v>0.95</v>
      </c>
      <c r="G43" s="12">
        <v>2</v>
      </c>
      <c r="H43" s="8">
        <v>1.59</v>
      </c>
      <c r="I43" s="12">
        <v>0</v>
      </c>
    </row>
    <row r="44" spans="2:9" ht="15" customHeight="1" x14ac:dyDescent="0.2">
      <c r="B44" t="s">
        <v>79</v>
      </c>
      <c r="C44" s="12">
        <v>4</v>
      </c>
      <c r="D44" s="8">
        <v>1.17</v>
      </c>
      <c r="E44" s="12">
        <v>4</v>
      </c>
      <c r="F44" s="8">
        <v>1.9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80</v>
      </c>
      <c r="C45" s="12">
        <v>4</v>
      </c>
      <c r="D45" s="8">
        <v>1.17</v>
      </c>
      <c r="E45" s="12">
        <v>3</v>
      </c>
      <c r="F45" s="8">
        <v>1.42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256</v>
      </c>
      <c r="C48" s="10" t="s">
        <v>57</v>
      </c>
      <c r="D48" s="10" t="s">
        <v>58</v>
      </c>
      <c r="E48" s="10" t="s">
        <v>59</v>
      </c>
      <c r="F48" s="10" t="s">
        <v>60</v>
      </c>
      <c r="G48" s="10" t="s">
        <v>61</v>
      </c>
      <c r="H48" s="10" t="s">
        <v>62</v>
      </c>
      <c r="I48" s="10" t="s">
        <v>63</v>
      </c>
    </row>
    <row r="49" spans="2:9" ht="15" customHeight="1" x14ac:dyDescent="0.2">
      <c r="B49" t="s">
        <v>137</v>
      </c>
      <c r="C49" s="12">
        <v>28</v>
      </c>
      <c r="D49" s="8">
        <v>8.2100000000000009</v>
      </c>
      <c r="E49" s="12">
        <v>28</v>
      </c>
      <c r="F49" s="8">
        <v>13.27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136</v>
      </c>
      <c r="C50" s="12">
        <v>24</v>
      </c>
      <c r="D50" s="8">
        <v>7.04</v>
      </c>
      <c r="E50" s="12">
        <v>24</v>
      </c>
      <c r="F50" s="8">
        <v>11.37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162</v>
      </c>
      <c r="C51" s="12">
        <v>17</v>
      </c>
      <c r="D51" s="8">
        <v>4.99</v>
      </c>
      <c r="E51" s="12">
        <v>7</v>
      </c>
      <c r="F51" s="8">
        <v>3.32</v>
      </c>
      <c r="G51" s="12">
        <v>10</v>
      </c>
      <c r="H51" s="8">
        <v>7.94</v>
      </c>
      <c r="I51" s="12">
        <v>0</v>
      </c>
    </row>
    <row r="52" spans="2:9" ht="15" customHeight="1" x14ac:dyDescent="0.2">
      <c r="B52" t="s">
        <v>124</v>
      </c>
      <c r="C52" s="12">
        <v>14</v>
      </c>
      <c r="D52" s="8">
        <v>4.1100000000000003</v>
      </c>
      <c r="E52" s="12">
        <v>13</v>
      </c>
      <c r="F52" s="8">
        <v>6.16</v>
      </c>
      <c r="G52" s="12">
        <v>1</v>
      </c>
      <c r="H52" s="8">
        <v>0.79</v>
      </c>
      <c r="I52" s="12">
        <v>0</v>
      </c>
    </row>
    <row r="53" spans="2:9" ht="15" customHeight="1" x14ac:dyDescent="0.2">
      <c r="B53" t="s">
        <v>121</v>
      </c>
      <c r="C53" s="12">
        <v>11</v>
      </c>
      <c r="D53" s="8">
        <v>3.23</v>
      </c>
      <c r="E53" s="12">
        <v>2</v>
      </c>
      <c r="F53" s="8">
        <v>0.95</v>
      </c>
      <c r="G53" s="12">
        <v>9</v>
      </c>
      <c r="H53" s="8">
        <v>7.14</v>
      </c>
      <c r="I53" s="12">
        <v>0</v>
      </c>
    </row>
    <row r="54" spans="2:9" ht="15" customHeight="1" x14ac:dyDescent="0.2">
      <c r="B54" t="s">
        <v>122</v>
      </c>
      <c r="C54" s="12">
        <v>9</v>
      </c>
      <c r="D54" s="8">
        <v>2.64</v>
      </c>
      <c r="E54" s="12">
        <v>5</v>
      </c>
      <c r="F54" s="8">
        <v>2.37</v>
      </c>
      <c r="G54" s="12">
        <v>4</v>
      </c>
      <c r="H54" s="8">
        <v>3.17</v>
      </c>
      <c r="I54" s="12">
        <v>0</v>
      </c>
    </row>
    <row r="55" spans="2:9" ht="15" customHeight="1" x14ac:dyDescent="0.2">
      <c r="B55" t="s">
        <v>140</v>
      </c>
      <c r="C55" s="12">
        <v>9</v>
      </c>
      <c r="D55" s="8">
        <v>2.64</v>
      </c>
      <c r="E55" s="12">
        <v>7</v>
      </c>
      <c r="F55" s="8">
        <v>3.32</v>
      </c>
      <c r="G55" s="12">
        <v>2</v>
      </c>
      <c r="H55" s="8">
        <v>1.59</v>
      </c>
      <c r="I55" s="12">
        <v>0</v>
      </c>
    </row>
    <row r="56" spans="2:9" ht="15" customHeight="1" x14ac:dyDescent="0.2">
      <c r="B56" t="s">
        <v>131</v>
      </c>
      <c r="C56" s="12">
        <v>8</v>
      </c>
      <c r="D56" s="8">
        <v>2.35</v>
      </c>
      <c r="E56" s="12">
        <v>5</v>
      </c>
      <c r="F56" s="8">
        <v>2.37</v>
      </c>
      <c r="G56" s="12">
        <v>3</v>
      </c>
      <c r="H56" s="8">
        <v>2.38</v>
      </c>
      <c r="I56" s="12">
        <v>0</v>
      </c>
    </row>
    <row r="57" spans="2:9" ht="15" customHeight="1" x14ac:dyDescent="0.2">
      <c r="B57" t="s">
        <v>139</v>
      </c>
      <c r="C57" s="12">
        <v>8</v>
      </c>
      <c r="D57" s="8">
        <v>2.35</v>
      </c>
      <c r="E57" s="12">
        <v>8</v>
      </c>
      <c r="F57" s="8">
        <v>3.79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155</v>
      </c>
      <c r="C58" s="12">
        <v>7</v>
      </c>
      <c r="D58" s="8">
        <v>2.0499999999999998</v>
      </c>
      <c r="E58" s="12">
        <v>3</v>
      </c>
      <c r="F58" s="8">
        <v>1.42</v>
      </c>
      <c r="G58" s="12">
        <v>4</v>
      </c>
      <c r="H58" s="8">
        <v>3.17</v>
      </c>
      <c r="I58" s="12">
        <v>0</v>
      </c>
    </row>
    <row r="59" spans="2:9" ht="15" customHeight="1" x14ac:dyDescent="0.2">
      <c r="B59" t="s">
        <v>156</v>
      </c>
      <c r="C59" s="12">
        <v>7</v>
      </c>
      <c r="D59" s="8">
        <v>2.0499999999999998</v>
      </c>
      <c r="E59" s="12">
        <v>6</v>
      </c>
      <c r="F59" s="8">
        <v>2.84</v>
      </c>
      <c r="G59" s="12">
        <v>1</v>
      </c>
      <c r="H59" s="8">
        <v>0.79</v>
      </c>
      <c r="I59" s="12">
        <v>0</v>
      </c>
    </row>
    <row r="60" spans="2:9" ht="15" customHeight="1" x14ac:dyDescent="0.2">
      <c r="B60" t="s">
        <v>125</v>
      </c>
      <c r="C60" s="12">
        <v>7</v>
      </c>
      <c r="D60" s="8">
        <v>2.0499999999999998</v>
      </c>
      <c r="E60" s="12">
        <v>6</v>
      </c>
      <c r="F60" s="8">
        <v>2.84</v>
      </c>
      <c r="G60" s="12">
        <v>1</v>
      </c>
      <c r="H60" s="8">
        <v>0.79</v>
      </c>
      <c r="I60" s="12">
        <v>0</v>
      </c>
    </row>
    <row r="61" spans="2:9" ht="15" customHeight="1" x14ac:dyDescent="0.2">
      <c r="B61" t="s">
        <v>129</v>
      </c>
      <c r="C61" s="12">
        <v>7</v>
      </c>
      <c r="D61" s="8">
        <v>2.0499999999999998</v>
      </c>
      <c r="E61" s="12">
        <v>6</v>
      </c>
      <c r="F61" s="8">
        <v>2.84</v>
      </c>
      <c r="G61" s="12">
        <v>1</v>
      </c>
      <c r="H61" s="8">
        <v>0.79</v>
      </c>
      <c r="I61" s="12">
        <v>0</v>
      </c>
    </row>
    <row r="62" spans="2:9" ht="15" customHeight="1" x14ac:dyDescent="0.2">
      <c r="B62" t="s">
        <v>142</v>
      </c>
      <c r="C62" s="12">
        <v>6</v>
      </c>
      <c r="D62" s="8">
        <v>1.76</v>
      </c>
      <c r="E62" s="12">
        <v>4</v>
      </c>
      <c r="F62" s="8">
        <v>1.9</v>
      </c>
      <c r="G62" s="12">
        <v>2</v>
      </c>
      <c r="H62" s="8">
        <v>1.59</v>
      </c>
      <c r="I62" s="12">
        <v>0</v>
      </c>
    </row>
    <row r="63" spans="2:9" ht="15" customHeight="1" x14ac:dyDescent="0.2">
      <c r="B63" t="s">
        <v>128</v>
      </c>
      <c r="C63" s="12">
        <v>6</v>
      </c>
      <c r="D63" s="8">
        <v>1.76</v>
      </c>
      <c r="E63" s="12">
        <v>1</v>
      </c>
      <c r="F63" s="8">
        <v>0.47</v>
      </c>
      <c r="G63" s="12">
        <v>5</v>
      </c>
      <c r="H63" s="8">
        <v>3.97</v>
      </c>
      <c r="I63" s="12">
        <v>0</v>
      </c>
    </row>
    <row r="64" spans="2:9" ht="15" customHeight="1" x14ac:dyDescent="0.2">
      <c r="B64" t="s">
        <v>146</v>
      </c>
      <c r="C64" s="12">
        <v>6</v>
      </c>
      <c r="D64" s="8">
        <v>1.76</v>
      </c>
      <c r="E64" s="12">
        <v>0</v>
      </c>
      <c r="F64" s="8">
        <v>0</v>
      </c>
      <c r="G64" s="12">
        <v>6</v>
      </c>
      <c r="H64" s="8">
        <v>4.76</v>
      </c>
      <c r="I64" s="12">
        <v>0</v>
      </c>
    </row>
    <row r="65" spans="2:9" ht="15" customHeight="1" x14ac:dyDescent="0.2">
      <c r="B65" t="s">
        <v>194</v>
      </c>
      <c r="C65" s="12">
        <v>5</v>
      </c>
      <c r="D65" s="8">
        <v>1.47</v>
      </c>
      <c r="E65" s="12">
        <v>2</v>
      </c>
      <c r="F65" s="8">
        <v>0.95</v>
      </c>
      <c r="G65" s="12">
        <v>3</v>
      </c>
      <c r="H65" s="8">
        <v>2.38</v>
      </c>
      <c r="I65" s="12">
        <v>0</v>
      </c>
    </row>
    <row r="66" spans="2:9" ht="15" customHeight="1" x14ac:dyDescent="0.2">
      <c r="B66" t="s">
        <v>188</v>
      </c>
      <c r="C66" s="12">
        <v>5</v>
      </c>
      <c r="D66" s="8">
        <v>1.47</v>
      </c>
      <c r="E66" s="12">
        <v>2</v>
      </c>
      <c r="F66" s="8">
        <v>0.95</v>
      </c>
      <c r="G66" s="12">
        <v>2</v>
      </c>
      <c r="H66" s="8">
        <v>1.59</v>
      </c>
      <c r="I66" s="12">
        <v>0</v>
      </c>
    </row>
    <row r="67" spans="2:9" ht="15" customHeight="1" x14ac:dyDescent="0.2">
      <c r="B67" t="s">
        <v>243</v>
      </c>
      <c r="C67" s="12">
        <v>5</v>
      </c>
      <c r="D67" s="8">
        <v>1.47</v>
      </c>
      <c r="E67" s="12">
        <v>0</v>
      </c>
      <c r="F67" s="8">
        <v>0</v>
      </c>
      <c r="G67" s="12">
        <v>5</v>
      </c>
      <c r="H67" s="8">
        <v>3.97</v>
      </c>
      <c r="I67" s="12">
        <v>0</v>
      </c>
    </row>
    <row r="68" spans="2:9" ht="15" customHeight="1" x14ac:dyDescent="0.2">
      <c r="B68" t="s">
        <v>166</v>
      </c>
      <c r="C68" s="12">
        <v>5</v>
      </c>
      <c r="D68" s="8">
        <v>1.47</v>
      </c>
      <c r="E68" s="12">
        <v>0</v>
      </c>
      <c r="F68" s="8">
        <v>0</v>
      </c>
      <c r="G68" s="12">
        <v>5</v>
      </c>
      <c r="H68" s="8">
        <v>3.97</v>
      </c>
      <c r="I68" s="12">
        <v>0</v>
      </c>
    </row>
    <row r="70" spans="2:9" ht="15" customHeight="1" x14ac:dyDescent="0.2">
      <c r="B70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6D1A-EEC2-4102-B284-D56AF36C6BC8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99</v>
      </c>
      <c r="D6" s="8">
        <v>31.33</v>
      </c>
      <c r="E6" s="12">
        <v>65</v>
      </c>
      <c r="F6" s="8">
        <v>27.9</v>
      </c>
      <c r="G6" s="12">
        <v>34</v>
      </c>
      <c r="H6" s="8">
        <v>42.5</v>
      </c>
      <c r="I6" s="12">
        <v>0</v>
      </c>
    </row>
    <row r="7" spans="2:9" ht="15" customHeight="1" x14ac:dyDescent="0.2">
      <c r="B7" t="s">
        <v>43</v>
      </c>
      <c r="C7" s="12">
        <v>16</v>
      </c>
      <c r="D7" s="8">
        <v>5.0599999999999996</v>
      </c>
      <c r="E7" s="12">
        <v>10</v>
      </c>
      <c r="F7" s="8">
        <v>4.29</v>
      </c>
      <c r="G7" s="12">
        <v>6</v>
      </c>
      <c r="H7" s="8">
        <v>7.5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0.32</v>
      </c>
      <c r="E8" s="12">
        <v>1</v>
      </c>
      <c r="F8" s="8">
        <v>0.43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46</v>
      </c>
      <c r="C10" s="12">
        <v>9</v>
      </c>
      <c r="D10" s="8">
        <v>2.85</v>
      </c>
      <c r="E10" s="12">
        <v>4</v>
      </c>
      <c r="F10" s="8">
        <v>1.72</v>
      </c>
      <c r="G10" s="12">
        <v>5</v>
      </c>
      <c r="H10" s="8">
        <v>6.25</v>
      </c>
      <c r="I10" s="12">
        <v>0</v>
      </c>
    </row>
    <row r="11" spans="2:9" ht="15" customHeight="1" x14ac:dyDescent="0.2">
      <c r="B11" t="s">
        <v>47</v>
      </c>
      <c r="C11" s="12">
        <v>56</v>
      </c>
      <c r="D11" s="8">
        <v>17.72</v>
      </c>
      <c r="E11" s="12">
        <v>45</v>
      </c>
      <c r="F11" s="8">
        <v>19.309999999999999</v>
      </c>
      <c r="G11" s="12">
        <v>11</v>
      </c>
      <c r="H11" s="8">
        <v>13.75</v>
      </c>
      <c r="I11" s="12">
        <v>0</v>
      </c>
    </row>
    <row r="12" spans="2:9" ht="15" customHeight="1" x14ac:dyDescent="0.2">
      <c r="B12" t="s">
        <v>48</v>
      </c>
      <c r="C12" s="12">
        <v>5</v>
      </c>
      <c r="D12" s="8">
        <v>1.58</v>
      </c>
      <c r="E12" s="12">
        <v>4</v>
      </c>
      <c r="F12" s="8">
        <v>1.72</v>
      </c>
      <c r="G12" s="12">
        <v>1</v>
      </c>
      <c r="H12" s="8">
        <v>1.25</v>
      </c>
      <c r="I12" s="12">
        <v>0</v>
      </c>
    </row>
    <row r="13" spans="2:9" ht="15" customHeight="1" x14ac:dyDescent="0.2">
      <c r="B13" t="s">
        <v>49</v>
      </c>
      <c r="C13" s="12">
        <v>12</v>
      </c>
      <c r="D13" s="8">
        <v>3.8</v>
      </c>
      <c r="E13" s="12">
        <v>9</v>
      </c>
      <c r="F13" s="8">
        <v>3.86</v>
      </c>
      <c r="G13" s="12">
        <v>3</v>
      </c>
      <c r="H13" s="8">
        <v>3.75</v>
      </c>
      <c r="I13" s="12">
        <v>0</v>
      </c>
    </row>
    <row r="14" spans="2:9" ht="15" customHeight="1" x14ac:dyDescent="0.2">
      <c r="B14" t="s">
        <v>50</v>
      </c>
      <c r="C14" s="12">
        <v>10</v>
      </c>
      <c r="D14" s="8">
        <v>3.16</v>
      </c>
      <c r="E14" s="12">
        <v>9</v>
      </c>
      <c r="F14" s="8">
        <v>3.86</v>
      </c>
      <c r="G14" s="12">
        <v>1</v>
      </c>
      <c r="H14" s="8">
        <v>1.25</v>
      </c>
      <c r="I14" s="12">
        <v>0</v>
      </c>
    </row>
    <row r="15" spans="2:9" ht="15" customHeight="1" x14ac:dyDescent="0.2">
      <c r="B15" t="s">
        <v>51</v>
      </c>
      <c r="C15" s="12">
        <v>37</v>
      </c>
      <c r="D15" s="8">
        <v>11.71</v>
      </c>
      <c r="E15" s="12">
        <v>32</v>
      </c>
      <c r="F15" s="8">
        <v>13.73</v>
      </c>
      <c r="G15" s="12">
        <v>4</v>
      </c>
      <c r="H15" s="8">
        <v>5</v>
      </c>
      <c r="I15" s="12">
        <v>0</v>
      </c>
    </row>
    <row r="16" spans="2:9" ht="15" customHeight="1" x14ac:dyDescent="0.2">
      <c r="B16" t="s">
        <v>52</v>
      </c>
      <c r="C16" s="12">
        <v>37</v>
      </c>
      <c r="D16" s="8">
        <v>11.71</v>
      </c>
      <c r="E16" s="12">
        <v>34</v>
      </c>
      <c r="F16" s="8">
        <v>14.59</v>
      </c>
      <c r="G16" s="12">
        <v>3</v>
      </c>
      <c r="H16" s="8">
        <v>3.75</v>
      </c>
      <c r="I16" s="12">
        <v>0</v>
      </c>
    </row>
    <row r="17" spans="2:9" ht="15" customHeight="1" x14ac:dyDescent="0.2">
      <c r="B17" t="s">
        <v>53</v>
      </c>
      <c r="C17" s="12">
        <v>7</v>
      </c>
      <c r="D17" s="8">
        <v>2.2200000000000002</v>
      </c>
      <c r="E17" s="12">
        <v>6</v>
      </c>
      <c r="F17" s="8">
        <v>2.58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54</v>
      </c>
      <c r="C18" s="12">
        <v>12</v>
      </c>
      <c r="D18" s="8">
        <v>3.8</v>
      </c>
      <c r="E18" s="12">
        <v>5</v>
      </c>
      <c r="F18" s="8">
        <v>2.15</v>
      </c>
      <c r="G18" s="12">
        <v>7</v>
      </c>
      <c r="H18" s="8">
        <v>8.75</v>
      </c>
      <c r="I18" s="12">
        <v>0</v>
      </c>
    </row>
    <row r="19" spans="2:9" ht="15" customHeight="1" x14ac:dyDescent="0.2">
      <c r="B19" t="s">
        <v>55</v>
      </c>
      <c r="C19" s="12">
        <v>15</v>
      </c>
      <c r="D19" s="8">
        <v>4.75</v>
      </c>
      <c r="E19" s="12">
        <v>9</v>
      </c>
      <c r="F19" s="8">
        <v>3.86</v>
      </c>
      <c r="G19" s="12">
        <v>5</v>
      </c>
      <c r="H19" s="8">
        <v>6.25</v>
      </c>
      <c r="I19" s="12">
        <v>0</v>
      </c>
    </row>
    <row r="20" spans="2:9" ht="15" customHeight="1" x14ac:dyDescent="0.2">
      <c r="B20" s="9" t="s">
        <v>254</v>
      </c>
      <c r="C20" s="12">
        <f>SUM(LTBL_02446[総数／事業所数])</f>
        <v>316</v>
      </c>
      <c r="E20" s="12">
        <f>SUBTOTAL(109,LTBL_02446[個人／事業所数])</f>
        <v>233</v>
      </c>
      <c r="G20" s="12">
        <f>SUBTOTAL(109,LTBL_02446[法人／事業所数])</f>
        <v>80</v>
      </c>
      <c r="I20" s="12">
        <f>SUBTOTAL(109,LTBL_02446[法人以外の団体／事業所数])</f>
        <v>0</v>
      </c>
    </row>
    <row r="21" spans="2:9" ht="15" customHeight="1" x14ac:dyDescent="0.2">
      <c r="E21" s="11">
        <f>LTBL_02446[[#Totals],[個人／事業所数]]/LTBL_02446[[#Totals],[総数／事業所数]]</f>
        <v>0.73734177215189878</v>
      </c>
      <c r="G21" s="11">
        <f>LTBL_02446[[#Totals],[法人／事業所数]]/LTBL_02446[[#Totals],[総数／事業所数]]</f>
        <v>0.25316455696202533</v>
      </c>
      <c r="I21" s="11">
        <f>LTBL_02446[[#Totals],[法人以外の団体／事業所数]]/LTBL_02446[[#Totals],[総数／事業所数]]</f>
        <v>0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64</v>
      </c>
      <c r="C24" s="12">
        <v>49</v>
      </c>
      <c r="D24" s="8">
        <v>15.51</v>
      </c>
      <c r="E24" s="12">
        <v>30</v>
      </c>
      <c r="F24" s="8">
        <v>12.88</v>
      </c>
      <c r="G24" s="12">
        <v>19</v>
      </c>
      <c r="H24" s="8">
        <v>23.75</v>
      </c>
      <c r="I24" s="12">
        <v>0</v>
      </c>
    </row>
    <row r="25" spans="2:9" ht="15" customHeight="1" x14ac:dyDescent="0.2">
      <c r="B25" t="s">
        <v>65</v>
      </c>
      <c r="C25" s="12">
        <v>37</v>
      </c>
      <c r="D25" s="8">
        <v>11.71</v>
      </c>
      <c r="E25" s="12">
        <v>26</v>
      </c>
      <c r="F25" s="8">
        <v>11.16</v>
      </c>
      <c r="G25" s="12">
        <v>11</v>
      </c>
      <c r="H25" s="8">
        <v>13.75</v>
      </c>
      <c r="I25" s="12">
        <v>0</v>
      </c>
    </row>
    <row r="26" spans="2:9" ht="15" customHeight="1" x14ac:dyDescent="0.2">
      <c r="B26" t="s">
        <v>78</v>
      </c>
      <c r="C26" s="12">
        <v>28</v>
      </c>
      <c r="D26" s="8">
        <v>8.86</v>
      </c>
      <c r="E26" s="12">
        <v>27</v>
      </c>
      <c r="F26" s="8">
        <v>11.59</v>
      </c>
      <c r="G26" s="12">
        <v>1</v>
      </c>
      <c r="H26" s="8">
        <v>1.25</v>
      </c>
      <c r="I26" s="12">
        <v>0</v>
      </c>
    </row>
    <row r="27" spans="2:9" ht="15" customHeight="1" x14ac:dyDescent="0.2">
      <c r="B27" t="s">
        <v>71</v>
      </c>
      <c r="C27" s="12">
        <v>19</v>
      </c>
      <c r="D27" s="8">
        <v>6.01</v>
      </c>
      <c r="E27" s="12">
        <v>16</v>
      </c>
      <c r="F27" s="8">
        <v>6.87</v>
      </c>
      <c r="G27" s="12">
        <v>3</v>
      </c>
      <c r="H27" s="8">
        <v>3.75</v>
      </c>
      <c r="I27" s="12">
        <v>0</v>
      </c>
    </row>
    <row r="28" spans="2:9" ht="15" customHeight="1" x14ac:dyDescent="0.2">
      <c r="B28" t="s">
        <v>77</v>
      </c>
      <c r="C28" s="12">
        <v>19</v>
      </c>
      <c r="D28" s="8">
        <v>6.01</v>
      </c>
      <c r="E28" s="12">
        <v>18</v>
      </c>
      <c r="F28" s="8">
        <v>7.73</v>
      </c>
      <c r="G28" s="12">
        <v>1</v>
      </c>
      <c r="H28" s="8">
        <v>1.25</v>
      </c>
      <c r="I28" s="12">
        <v>0</v>
      </c>
    </row>
    <row r="29" spans="2:9" ht="15" customHeight="1" x14ac:dyDescent="0.2">
      <c r="B29" t="s">
        <v>86</v>
      </c>
      <c r="C29" s="12">
        <v>15</v>
      </c>
      <c r="D29" s="8">
        <v>4.75</v>
      </c>
      <c r="E29" s="12">
        <v>12</v>
      </c>
      <c r="F29" s="8">
        <v>5.15</v>
      </c>
      <c r="G29" s="12">
        <v>3</v>
      </c>
      <c r="H29" s="8">
        <v>3.75</v>
      </c>
      <c r="I29" s="12">
        <v>0</v>
      </c>
    </row>
    <row r="30" spans="2:9" ht="15" customHeight="1" x14ac:dyDescent="0.2">
      <c r="B30" t="s">
        <v>66</v>
      </c>
      <c r="C30" s="12">
        <v>13</v>
      </c>
      <c r="D30" s="8">
        <v>4.1100000000000003</v>
      </c>
      <c r="E30" s="12">
        <v>9</v>
      </c>
      <c r="F30" s="8">
        <v>3.86</v>
      </c>
      <c r="G30" s="12">
        <v>4</v>
      </c>
      <c r="H30" s="8">
        <v>5</v>
      </c>
      <c r="I30" s="12">
        <v>0</v>
      </c>
    </row>
    <row r="31" spans="2:9" ht="15" customHeight="1" x14ac:dyDescent="0.2">
      <c r="B31" t="s">
        <v>73</v>
      </c>
      <c r="C31" s="12">
        <v>11</v>
      </c>
      <c r="D31" s="8">
        <v>3.48</v>
      </c>
      <c r="E31" s="12">
        <v>10</v>
      </c>
      <c r="F31" s="8">
        <v>4.29</v>
      </c>
      <c r="G31" s="12">
        <v>1</v>
      </c>
      <c r="H31" s="8">
        <v>1.25</v>
      </c>
      <c r="I31" s="12">
        <v>0</v>
      </c>
    </row>
    <row r="32" spans="2:9" ht="15" customHeight="1" x14ac:dyDescent="0.2">
      <c r="B32" t="s">
        <v>74</v>
      </c>
      <c r="C32" s="12">
        <v>8</v>
      </c>
      <c r="D32" s="8">
        <v>2.5299999999999998</v>
      </c>
      <c r="E32" s="12">
        <v>6</v>
      </c>
      <c r="F32" s="8">
        <v>2.58</v>
      </c>
      <c r="G32" s="12">
        <v>2</v>
      </c>
      <c r="H32" s="8">
        <v>2.5</v>
      </c>
      <c r="I32" s="12">
        <v>0</v>
      </c>
    </row>
    <row r="33" spans="2:9" ht="15" customHeight="1" x14ac:dyDescent="0.2">
      <c r="B33" t="s">
        <v>80</v>
      </c>
      <c r="C33" s="12">
        <v>7</v>
      </c>
      <c r="D33" s="8">
        <v>2.2200000000000002</v>
      </c>
      <c r="E33" s="12">
        <v>6</v>
      </c>
      <c r="F33" s="8">
        <v>2.58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81</v>
      </c>
      <c r="C34" s="12">
        <v>7</v>
      </c>
      <c r="D34" s="8">
        <v>2.2200000000000002</v>
      </c>
      <c r="E34" s="12">
        <v>5</v>
      </c>
      <c r="F34" s="8">
        <v>2.15</v>
      </c>
      <c r="G34" s="12">
        <v>2</v>
      </c>
      <c r="H34" s="8">
        <v>2.5</v>
      </c>
      <c r="I34" s="12">
        <v>0</v>
      </c>
    </row>
    <row r="35" spans="2:9" ht="15" customHeight="1" x14ac:dyDescent="0.2">
      <c r="B35" t="s">
        <v>83</v>
      </c>
      <c r="C35" s="12">
        <v>7</v>
      </c>
      <c r="D35" s="8">
        <v>2.2200000000000002</v>
      </c>
      <c r="E35" s="12">
        <v>5</v>
      </c>
      <c r="F35" s="8">
        <v>2.15</v>
      </c>
      <c r="G35" s="12">
        <v>2</v>
      </c>
      <c r="H35" s="8">
        <v>2.5</v>
      </c>
      <c r="I35" s="12">
        <v>0</v>
      </c>
    </row>
    <row r="36" spans="2:9" ht="15" customHeight="1" x14ac:dyDescent="0.2">
      <c r="B36" t="s">
        <v>67</v>
      </c>
      <c r="C36" s="12">
        <v>6</v>
      </c>
      <c r="D36" s="8">
        <v>1.9</v>
      </c>
      <c r="E36" s="12">
        <v>3</v>
      </c>
      <c r="F36" s="8">
        <v>1.29</v>
      </c>
      <c r="G36" s="12">
        <v>3</v>
      </c>
      <c r="H36" s="8">
        <v>3.75</v>
      </c>
      <c r="I36" s="12">
        <v>0</v>
      </c>
    </row>
    <row r="37" spans="2:9" ht="15" customHeight="1" x14ac:dyDescent="0.2">
      <c r="B37" t="s">
        <v>72</v>
      </c>
      <c r="C37" s="12">
        <v>6</v>
      </c>
      <c r="D37" s="8">
        <v>1.9</v>
      </c>
      <c r="E37" s="12">
        <v>5</v>
      </c>
      <c r="F37" s="8">
        <v>2.15</v>
      </c>
      <c r="G37" s="12">
        <v>1</v>
      </c>
      <c r="H37" s="8">
        <v>1.25</v>
      </c>
      <c r="I37" s="12">
        <v>0</v>
      </c>
    </row>
    <row r="38" spans="2:9" ht="15" customHeight="1" x14ac:dyDescent="0.2">
      <c r="B38" t="s">
        <v>89</v>
      </c>
      <c r="C38" s="12">
        <v>6</v>
      </c>
      <c r="D38" s="8">
        <v>1.9</v>
      </c>
      <c r="E38" s="12">
        <v>5</v>
      </c>
      <c r="F38" s="8">
        <v>2.15</v>
      </c>
      <c r="G38" s="12">
        <v>1</v>
      </c>
      <c r="H38" s="8">
        <v>1.25</v>
      </c>
      <c r="I38" s="12">
        <v>0</v>
      </c>
    </row>
    <row r="39" spans="2:9" ht="15" customHeight="1" x14ac:dyDescent="0.2">
      <c r="B39" t="s">
        <v>104</v>
      </c>
      <c r="C39" s="12">
        <v>5</v>
      </c>
      <c r="D39" s="8">
        <v>1.58</v>
      </c>
      <c r="E39" s="12">
        <v>3</v>
      </c>
      <c r="F39" s="8">
        <v>1.29</v>
      </c>
      <c r="G39" s="12">
        <v>2</v>
      </c>
      <c r="H39" s="8">
        <v>2.5</v>
      </c>
      <c r="I39" s="12">
        <v>0</v>
      </c>
    </row>
    <row r="40" spans="2:9" ht="15" customHeight="1" x14ac:dyDescent="0.2">
      <c r="B40" t="s">
        <v>70</v>
      </c>
      <c r="C40" s="12">
        <v>5</v>
      </c>
      <c r="D40" s="8">
        <v>1.58</v>
      </c>
      <c r="E40" s="12">
        <v>4</v>
      </c>
      <c r="F40" s="8">
        <v>1.72</v>
      </c>
      <c r="G40" s="12">
        <v>1</v>
      </c>
      <c r="H40" s="8">
        <v>1.25</v>
      </c>
      <c r="I40" s="12">
        <v>0</v>
      </c>
    </row>
    <row r="41" spans="2:9" ht="15" customHeight="1" x14ac:dyDescent="0.2">
      <c r="B41" t="s">
        <v>87</v>
      </c>
      <c r="C41" s="12">
        <v>5</v>
      </c>
      <c r="D41" s="8">
        <v>1.58</v>
      </c>
      <c r="E41" s="12">
        <v>4</v>
      </c>
      <c r="F41" s="8">
        <v>1.72</v>
      </c>
      <c r="G41" s="12">
        <v>1</v>
      </c>
      <c r="H41" s="8">
        <v>1.25</v>
      </c>
      <c r="I41" s="12">
        <v>0</v>
      </c>
    </row>
    <row r="42" spans="2:9" ht="15" customHeight="1" x14ac:dyDescent="0.2">
      <c r="B42" t="s">
        <v>75</v>
      </c>
      <c r="C42" s="12">
        <v>5</v>
      </c>
      <c r="D42" s="8">
        <v>1.58</v>
      </c>
      <c r="E42" s="12">
        <v>4</v>
      </c>
      <c r="F42" s="8">
        <v>1.72</v>
      </c>
      <c r="G42" s="12">
        <v>1</v>
      </c>
      <c r="H42" s="8">
        <v>1.25</v>
      </c>
      <c r="I42" s="12">
        <v>0</v>
      </c>
    </row>
    <row r="43" spans="2:9" ht="15" customHeight="1" x14ac:dyDescent="0.2">
      <c r="B43" t="s">
        <v>76</v>
      </c>
      <c r="C43" s="12">
        <v>5</v>
      </c>
      <c r="D43" s="8">
        <v>1.58</v>
      </c>
      <c r="E43" s="12">
        <v>5</v>
      </c>
      <c r="F43" s="8">
        <v>2.15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82</v>
      </c>
      <c r="C44" s="12">
        <v>5</v>
      </c>
      <c r="D44" s="8">
        <v>1.58</v>
      </c>
      <c r="E44" s="12">
        <v>0</v>
      </c>
      <c r="F44" s="8">
        <v>0</v>
      </c>
      <c r="G44" s="12">
        <v>5</v>
      </c>
      <c r="H44" s="8">
        <v>6.25</v>
      </c>
      <c r="I44" s="12">
        <v>0</v>
      </c>
    </row>
    <row r="47" spans="2:9" ht="33" customHeight="1" x14ac:dyDescent="0.2">
      <c r="B47" t="s">
        <v>256</v>
      </c>
      <c r="C47" s="10" t="s">
        <v>57</v>
      </c>
      <c r="D47" s="10" t="s">
        <v>58</v>
      </c>
      <c r="E47" s="10" t="s">
        <v>59</v>
      </c>
      <c r="F47" s="10" t="s">
        <v>60</v>
      </c>
      <c r="G47" s="10" t="s">
        <v>61</v>
      </c>
      <c r="H47" s="10" t="s">
        <v>62</v>
      </c>
      <c r="I47" s="10" t="s">
        <v>63</v>
      </c>
    </row>
    <row r="48" spans="2:9" ht="15" customHeight="1" x14ac:dyDescent="0.2">
      <c r="B48" t="s">
        <v>122</v>
      </c>
      <c r="C48" s="12">
        <v>21</v>
      </c>
      <c r="D48" s="8">
        <v>6.65</v>
      </c>
      <c r="E48" s="12">
        <v>18</v>
      </c>
      <c r="F48" s="8">
        <v>7.73</v>
      </c>
      <c r="G48" s="12">
        <v>3</v>
      </c>
      <c r="H48" s="8">
        <v>3.75</v>
      </c>
      <c r="I48" s="12">
        <v>0</v>
      </c>
    </row>
    <row r="49" spans="2:9" ht="15" customHeight="1" x14ac:dyDescent="0.2">
      <c r="B49" t="s">
        <v>121</v>
      </c>
      <c r="C49" s="12">
        <v>14</v>
      </c>
      <c r="D49" s="8">
        <v>4.43</v>
      </c>
      <c r="E49" s="12">
        <v>3</v>
      </c>
      <c r="F49" s="8">
        <v>1.29</v>
      </c>
      <c r="G49" s="12">
        <v>11</v>
      </c>
      <c r="H49" s="8">
        <v>13.75</v>
      </c>
      <c r="I49" s="12">
        <v>0</v>
      </c>
    </row>
    <row r="50" spans="2:9" ht="15" customHeight="1" x14ac:dyDescent="0.2">
      <c r="B50" t="s">
        <v>136</v>
      </c>
      <c r="C50" s="12">
        <v>14</v>
      </c>
      <c r="D50" s="8">
        <v>4.43</v>
      </c>
      <c r="E50" s="12">
        <v>14</v>
      </c>
      <c r="F50" s="8">
        <v>6.01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244</v>
      </c>
      <c r="C51" s="12">
        <v>13</v>
      </c>
      <c r="D51" s="8">
        <v>4.1100000000000003</v>
      </c>
      <c r="E51" s="12">
        <v>12</v>
      </c>
      <c r="F51" s="8">
        <v>5.15</v>
      </c>
      <c r="G51" s="12">
        <v>1</v>
      </c>
      <c r="H51" s="8">
        <v>1.25</v>
      </c>
      <c r="I51" s="12">
        <v>0</v>
      </c>
    </row>
    <row r="52" spans="2:9" ht="15" customHeight="1" x14ac:dyDescent="0.2">
      <c r="B52" t="s">
        <v>137</v>
      </c>
      <c r="C52" s="12">
        <v>12</v>
      </c>
      <c r="D52" s="8">
        <v>3.8</v>
      </c>
      <c r="E52" s="12">
        <v>12</v>
      </c>
      <c r="F52" s="8">
        <v>5.15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194</v>
      </c>
      <c r="C53" s="12">
        <v>9</v>
      </c>
      <c r="D53" s="8">
        <v>2.85</v>
      </c>
      <c r="E53" s="12">
        <v>8</v>
      </c>
      <c r="F53" s="8">
        <v>3.43</v>
      </c>
      <c r="G53" s="12">
        <v>1</v>
      </c>
      <c r="H53" s="8">
        <v>1.25</v>
      </c>
      <c r="I53" s="12">
        <v>0</v>
      </c>
    </row>
    <row r="54" spans="2:9" ht="15" customHeight="1" x14ac:dyDescent="0.2">
      <c r="B54" t="s">
        <v>169</v>
      </c>
      <c r="C54" s="12">
        <v>9</v>
      </c>
      <c r="D54" s="8">
        <v>2.85</v>
      </c>
      <c r="E54" s="12">
        <v>5</v>
      </c>
      <c r="F54" s="8">
        <v>2.15</v>
      </c>
      <c r="G54" s="12">
        <v>4</v>
      </c>
      <c r="H54" s="8">
        <v>5</v>
      </c>
      <c r="I54" s="12">
        <v>0</v>
      </c>
    </row>
    <row r="55" spans="2:9" ht="15" customHeight="1" x14ac:dyDescent="0.2">
      <c r="B55" t="s">
        <v>149</v>
      </c>
      <c r="C55" s="12">
        <v>7</v>
      </c>
      <c r="D55" s="8">
        <v>2.2200000000000002</v>
      </c>
      <c r="E55" s="12">
        <v>6</v>
      </c>
      <c r="F55" s="8">
        <v>2.58</v>
      </c>
      <c r="G55" s="12">
        <v>1</v>
      </c>
      <c r="H55" s="8">
        <v>1.25</v>
      </c>
      <c r="I55" s="12">
        <v>0</v>
      </c>
    </row>
    <row r="56" spans="2:9" ht="15" customHeight="1" x14ac:dyDescent="0.2">
      <c r="B56" t="s">
        <v>150</v>
      </c>
      <c r="C56" s="12">
        <v>7</v>
      </c>
      <c r="D56" s="8">
        <v>2.2200000000000002</v>
      </c>
      <c r="E56" s="12">
        <v>6</v>
      </c>
      <c r="F56" s="8">
        <v>2.58</v>
      </c>
      <c r="G56" s="12">
        <v>1</v>
      </c>
      <c r="H56" s="8">
        <v>1.25</v>
      </c>
      <c r="I56" s="12">
        <v>0</v>
      </c>
    </row>
    <row r="57" spans="2:9" ht="15" customHeight="1" x14ac:dyDescent="0.2">
      <c r="B57" t="s">
        <v>140</v>
      </c>
      <c r="C57" s="12">
        <v>7</v>
      </c>
      <c r="D57" s="8">
        <v>2.2200000000000002</v>
      </c>
      <c r="E57" s="12">
        <v>5</v>
      </c>
      <c r="F57" s="8">
        <v>2.15</v>
      </c>
      <c r="G57" s="12">
        <v>2</v>
      </c>
      <c r="H57" s="8">
        <v>2.5</v>
      </c>
      <c r="I57" s="12">
        <v>0</v>
      </c>
    </row>
    <row r="58" spans="2:9" ht="15" customHeight="1" x14ac:dyDescent="0.2">
      <c r="B58" t="s">
        <v>123</v>
      </c>
      <c r="C58" s="12">
        <v>6</v>
      </c>
      <c r="D58" s="8">
        <v>1.9</v>
      </c>
      <c r="E58" s="12">
        <v>4</v>
      </c>
      <c r="F58" s="8">
        <v>1.72</v>
      </c>
      <c r="G58" s="12">
        <v>2</v>
      </c>
      <c r="H58" s="8">
        <v>2.5</v>
      </c>
      <c r="I58" s="12">
        <v>0</v>
      </c>
    </row>
    <row r="59" spans="2:9" ht="15" customHeight="1" x14ac:dyDescent="0.2">
      <c r="B59" t="s">
        <v>141</v>
      </c>
      <c r="C59" s="12">
        <v>6</v>
      </c>
      <c r="D59" s="8">
        <v>1.9</v>
      </c>
      <c r="E59" s="12">
        <v>5</v>
      </c>
      <c r="F59" s="8">
        <v>2.15</v>
      </c>
      <c r="G59" s="12">
        <v>1</v>
      </c>
      <c r="H59" s="8">
        <v>1.25</v>
      </c>
      <c r="I59" s="12">
        <v>0</v>
      </c>
    </row>
    <row r="60" spans="2:9" ht="15" customHeight="1" x14ac:dyDescent="0.2">
      <c r="B60" t="s">
        <v>164</v>
      </c>
      <c r="C60" s="12">
        <v>6</v>
      </c>
      <c r="D60" s="8">
        <v>1.9</v>
      </c>
      <c r="E60" s="12">
        <v>6</v>
      </c>
      <c r="F60" s="8">
        <v>2.58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130</v>
      </c>
      <c r="C61" s="12">
        <v>6</v>
      </c>
      <c r="D61" s="8">
        <v>1.9</v>
      </c>
      <c r="E61" s="12">
        <v>6</v>
      </c>
      <c r="F61" s="8">
        <v>2.58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131</v>
      </c>
      <c r="C62" s="12">
        <v>6</v>
      </c>
      <c r="D62" s="8">
        <v>1.9</v>
      </c>
      <c r="E62" s="12">
        <v>6</v>
      </c>
      <c r="F62" s="8">
        <v>2.58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132</v>
      </c>
      <c r="C63" s="12">
        <v>6</v>
      </c>
      <c r="D63" s="8">
        <v>1.9</v>
      </c>
      <c r="E63" s="12">
        <v>6</v>
      </c>
      <c r="F63" s="8">
        <v>2.58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129</v>
      </c>
      <c r="C64" s="12">
        <v>5</v>
      </c>
      <c r="D64" s="8">
        <v>1.58</v>
      </c>
      <c r="E64" s="12">
        <v>5</v>
      </c>
      <c r="F64" s="8">
        <v>2.15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147</v>
      </c>
      <c r="C65" s="12">
        <v>5</v>
      </c>
      <c r="D65" s="8">
        <v>1.58</v>
      </c>
      <c r="E65" s="12">
        <v>4</v>
      </c>
      <c r="F65" s="8">
        <v>1.72</v>
      </c>
      <c r="G65" s="12">
        <v>1</v>
      </c>
      <c r="H65" s="8">
        <v>1.25</v>
      </c>
      <c r="I65" s="12">
        <v>0</v>
      </c>
    </row>
    <row r="66" spans="2:9" ht="15" customHeight="1" x14ac:dyDescent="0.2">
      <c r="B66" t="s">
        <v>138</v>
      </c>
      <c r="C66" s="12">
        <v>5</v>
      </c>
      <c r="D66" s="8">
        <v>1.58</v>
      </c>
      <c r="E66" s="12">
        <v>5</v>
      </c>
      <c r="F66" s="8">
        <v>2.15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196</v>
      </c>
      <c r="C67" s="12">
        <v>4</v>
      </c>
      <c r="D67" s="8">
        <v>1.27</v>
      </c>
      <c r="E67" s="12">
        <v>2</v>
      </c>
      <c r="F67" s="8">
        <v>0.86</v>
      </c>
      <c r="G67" s="12">
        <v>2</v>
      </c>
      <c r="H67" s="8">
        <v>2.5</v>
      </c>
      <c r="I67" s="12">
        <v>0</v>
      </c>
    </row>
    <row r="68" spans="2:9" ht="15" customHeight="1" x14ac:dyDescent="0.2">
      <c r="B68" t="s">
        <v>159</v>
      </c>
      <c r="C68" s="12">
        <v>4</v>
      </c>
      <c r="D68" s="8">
        <v>1.27</v>
      </c>
      <c r="E68" s="12">
        <v>3</v>
      </c>
      <c r="F68" s="8">
        <v>1.29</v>
      </c>
      <c r="G68" s="12">
        <v>1</v>
      </c>
      <c r="H68" s="8">
        <v>1.25</v>
      </c>
      <c r="I68" s="12">
        <v>0</v>
      </c>
    </row>
    <row r="69" spans="2:9" ht="15" customHeight="1" x14ac:dyDescent="0.2">
      <c r="B69" t="s">
        <v>162</v>
      </c>
      <c r="C69" s="12">
        <v>4</v>
      </c>
      <c r="D69" s="8">
        <v>1.27</v>
      </c>
      <c r="E69" s="12">
        <v>2</v>
      </c>
      <c r="F69" s="8">
        <v>0.86</v>
      </c>
      <c r="G69" s="12">
        <v>2</v>
      </c>
      <c r="H69" s="8">
        <v>2.5</v>
      </c>
      <c r="I69" s="12">
        <v>0</v>
      </c>
    </row>
    <row r="70" spans="2:9" ht="15" customHeight="1" x14ac:dyDescent="0.2">
      <c r="B70" t="s">
        <v>124</v>
      </c>
      <c r="C70" s="12">
        <v>4</v>
      </c>
      <c r="D70" s="8">
        <v>1.27</v>
      </c>
      <c r="E70" s="12">
        <v>3</v>
      </c>
      <c r="F70" s="8">
        <v>1.29</v>
      </c>
      <c r="G70" s="12">
        <v>1</v>
      </c>
      <c r="H70" s="8">
        <v>1.25</v>
      </c>
      <c r="I70" s="12">
        <v>0</v>
      </c>
    </row>
    <row r="71" spans="2:9" ht="15" customHeight="1" x14ac:dyDescent="0.2">
      <c r="B71" t="s">
        <v>126</v>
      </c>
      <c r="C71" s="12">
        <v>4</v>
      </c>
      <c r="D71" s="8">
        <v>1.27</v>
      </c>
      <c r="E71" s="12">
        <v>3</v>
      </c>
      <c r="F71" s="8">
        <v>1.29</v>
      </c>
      <c r="G71" s="12">
        <v>1</v>
      </c>
      <c r="H71" s="8">
        <v>1.25</v>
      </c>
      <c r="I71" s="12">
        <v>0</v>
      </c>
    </row>
    <row r="72" spans="2:9" ht="15" customHeight="1" x14ac:dyDescent="0.2">
      <c r="B72" t="s">
        <v>144</v>
      </c>
      <c r="C72" s="12">
        <v>4</v>
      </c>
      <c r="D72" s="8">
        <v>1.27</v>
      </c>
      <c r="E72" s="12">
        <v>4</v>
      </c>
      <c r="F72" s="8">
        <v>1.72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191</v>
      </c>
      <c r="C73" s="12">
        <v>4</v>
      </c>
      <c r="D73" s="8">
        <v>1.27</v>
      </c>
      <c r="E73" s="12">
        <v>4</v>
      </c>
      <c r="F73" s="8">
        <v>1.72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139</v>
      </c>
      <c r="C74" s="12">
        <v>4</v>
      </c>
      <c r="D74" s="8">
        <v>1.27</v>
      </c>
      <c r="E74" s="12">
        <v>4</v>
      </c>
      <c r="F74" s="8">
        <v>1.72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3376-D338-47C5-8C93-76DD58B9EFDE}">
  <sheetPr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6</v>
      </c>
      <c r="D6" s="8">
        <v>9.09</v>
      </c>
      <c r="E6" s="12">
        <v>4</v>
      </c>
      <c r="F6" s="8">
        <v>9.52</v>
      </c>
      <c r="G6" s="12">
        <v>2</v>
      </c>
      <c r="H6" s="8">
        <v>10</v>
      </c>
      <c r="I6" s="12">
        <v>0</v>
      </c>
    </row>
    <row r="7" spans="2:9" ht="15" customHeight="1" x14ac:dyDescent="0.2">
      <c r="B7" t="s">
        <v>43</v>
      </c>
      <c r="C7" s="12">
        <v>5</v>
      </c>
      <c r="D7" s="8">
        <v>7.58</v>
      </c>
      <c r="E7" s="12">
        <v>2</v>
      </c>
      <c r="F7" s="8">
        <v>4.76</v>
      </c>
      <c r="G7" s="12">
        <v>2</v>
      </c>
      <c r="H7" s="8">
        <v>10</v>
      </c>
      <c r="I7" s="12">
        <v>1</v>
      </c>
    </row>
    <row r="8" spans="2:9" ht="15" customHeight="1" x14ac:dyDescent="0.2">
      <c r="B8" t="s">
        <v>44</v>
      </c>
      <c r="C8" s="12">
        <v>1</v>
      </c>
      <c r="D8" s="8">
        <v>1.52</v>
      </c>
      <c r="E8" s="12">
        <v>0</v>
      </c>
      <c r="F8" s="8">
        <v>0</v>
      </c>
      <c r="G8" s="12">
        <v>1</v>
      </c>
      <c r="H8" s="8">
        <v>5</v>
      </c>
      <c r="I8" s="12">
        <v>0</v>
      </c>
    </row>
    <row r="9" spans="2:9" ht="15" customHeight="1" x14ac:dyDescent="0.2">
      <c r="B9" t="s">
        <v>45</v>
      </c>
      <c r="C9" s="12">
        <v>1</v>
      </c>
      <c r="D9" s="8">
        <v>1.52</v>
      </c>
      <c r="E9" s="12">
        <v>0</v>
      </c>
      <c r="F9" s="8">
        <v>0</v>
      </c>
      <c r="G9" s="12">
        <v>1</v>
      </c>
      <c r="H9" s="8">
        <v>5</v>
      </c>
      <c r="I9" s="12">
        <v>0</v>
      </c>
    </row>
    <row r="10" spans="2:9" ht="15" customHeight="1" x14ac:dyDescent="0.2">
      <c r="B10" t="s">
        <v>46</v>
      </c>
      <c r="C10" s="12">
        <v>2</v>
      </c>
      <c r="D10" s="8">
        <v>3.03</v>
      </c>
      <c r="E10" s="12">
        <v>1</v>
      </c>
      <c r="F10" s="8">
        <v>2.38</v>
      </c>
      <c r="G10" s="12">
        <v>1</v>
      </c>
      <c r="H10" s="8">
        <v>5</v>
      </c>
      <c r="I10" s="12">
        <v>0</v>
      </c>
    </row>
    <row r="11" spans="2:9" ht="15" customHeight="1" x14ac:dyDescent="0.2">
      <c r="B11" t="s">
        <v>47</v>
      </c>
      <c r="C11" s="12">
        <v>23</v>
      </c>
      <c r="D11" s="8">
        <v>34.85</v>
      </c>
      <c r="E11" s="12">
        <v>16</v>
      </c>
      <c r="F11" s="8">
        <v>38.1</v>
      </c>
      <c r="G11" s="12">
        <v>7</v>
      </c>
      <c r="H11" s="8">
        <v>35</v>
      </c>
      <c r="I11" s="12">
        <v>0</v>
      </c>
    </row>
    <row r="12" spans="2:9" ht="15" customHeight="1" x14ac:dyDescent="0.2">
      <c r="B12" t="s">
        <v>48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49</v>
      </c>
      <c r="C13" s="12">
        <v>2</v>
      </c>
      <c r="D13" s="8">
        <v>3.03</v>
      </c>
      <c r="E13" s="12">
        <v>0</v>
      </c>
      <c r="F13" s="8">
        <v>0</v>
      </c>
      <c r="G13" s="12">
        <v>2</v>
      </c>
      <c r="H13" s="8">
        <v>10</v>
      </c>
      <c r="I13" s="12">
        <v>0</v>
      </c>
    </row>
    <row r="14" spans="2:9" ht="15" customHeight="1" x14ac:dyDescent="0.2">
      <c r="B14" t="s">
        <v>50</v>
      </c>
      <c r="C14" s="12">
        <v>1</v>
      </c>
      <c r="D14" s="8">
        <v>1.52</v>
      </c>
      <c r="E14" s="12">
        <v>1</v>
      </c>
      <c r="F14" s="8">
        <v>2.38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51</v>
      </c>
      <c r="C15" s="12">
        <v>5</v>
      </c>
      <c r="D15" s="8">
        <v>7.58</v>
      </c>
      <c r="E15" s="12">
        <v>4</v>
      </c>
      <c r="F15" s="8">
        <v>9.52</v>
      </c>
      <c r="G15" s="12">
        <v>1</v>
      </c>
      <c r="H15" s="8">
        <v>5</v>
      </c>
      <c r="I15" s="12">
        <v>0</v>
      </c>
    </row>
    <row r="16" spans="2:9" ht="15" customHeight="1" x14ac:dyDescent="0.2">
      <c r="B16" t="s">
        <v>52</v>
      </c>
      <c r="C16" s="12">
        <v>13</v>
      </c>
      <c r="D16" s="8">
        <v>19.7</v>
      </c>
      <c r="E16" s="12">
        <v>11</v>
      </c>
      <c r="F16" s="8">
        <v>26.19</v>
      </c>
      <c r="G16" s="12">
        <v>1</v>
      </c>
      <c r="H16" s="8">
        <v>5</v>
      </c>
      <c r="I16" s="12">
        <v>1</v>
      </c>
    </row>
    <row r="17" spans="2:9" ht="15" customHeight="1" x14ac:dyDescent="0.2">
      <c r="B17" t="s">
        <v>53</v>
      </c>
      <c r="C17" s="12">
        <v>4</v>
      </c>
      <c r="D17" s="8">
        <v>6.06</v>
      </c>
      <c r="E17" s="12">
        <v>1</v>
      </c>
      <c r="F17" s="8">
        <v>2.38</v>
      </c>
      <c r="G17" s="12">
        <v>1</v>
      </c>
      <c r="H17" s="8">
        <v>5</v>
      </c>
      <c r="I17" s="12">
        <v>0</v>
      </c>
    </row>
    <row r="18" spans="2:9" ht="15" customHeight="1" x14ac:dyDescent="0.2">
      <c r="B18" t="s">
        <v>54</v>
      </c>
      <c r="C18" s="12">
        <v>2</v>
      </c>
      <c r="D18" s="8">
        <v>3.03</v>
      </c>
      <c r="E18" s="12">
        <v>1</v>
      </c>
      <c r="F18" s="8">
        <v>2.38</v>
      </c>
      <c r="G18" s="12">
        <v>1</v>
      </c>
      <c r="H18" s="8">
        <v>5</v>
      </c>
      <c r="I18" s="12">
        <v>0</v>
      </c>
    </row>
    <row r="19" spans="2:9" ht="15" customHeight="1" x14ac:dyDescent="0.2">
      <c r="B19" t="s">
        <v>55</v>
      </c>
      <c r="C19" s="12">
        <v>1</v>
      </c>
      <c r="D19" s="8">
        <v>1.52</v>
      </c>
      <c r="E19" s="12">
        <v>1</v>
      </c>
      <c r="F19" s="8">
        <v>2.38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254</v>
      </c>
      <c r="C20" s="12">
        <f>SUM(LTBL_02450[総数／事業所数])</f>
        <v>66</v>
      </c>
      <c r="E20" s="12">
        <f>SUBTOTAL(109,LTBL_02450[個人／事業所数])</f>
        <v>42</v>
      </c>
      <c r="G20" s="12">
        <f>SUBTOTAL(109,LTBL_02450[法人／事業所数])</f>
        <v>20</v>
      </c>
      <c r="I20" s="12">
        <f>SUBTOTAL(109,LTBL_02450[法人以外の団体／事業所数])</f>
        <v>2</v>
      </c>
    </row>
    <row r="21" spans="2:9" ht="15" customHeight="1" x14ac:dyDescent="0.2">
      <c r="E21" s="11">
        <f>LTBL_02450[[#Totals],[個人／事業所数]]/LTBL_02450[[#Totals],[総数／事業所数]]</f>
        <v>0.63636363636363635</v>
      </c>
      <c r="G21" s="11">
        <f>LTBL_02450[[#Totals],[法人／事業所数]]/LTBL_02450[[#Totals],[総数／事業所数]]</f>
        <v>0.30303030303030304</v>
      </c>
      <c r="I21" s="11">
        <f>LTBL_02450[[#Totals],[法人以外の団体／事業所数]]/LTBL_02450[[#Totals],[総数／事業所数]]</f>
        <v>3.0303030303030304E-2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71</v>
      </c>
      <c r="C24" s="12">
        <v>14</v>
      </c>
      <c r="D24" s="8">
        <v>21.21</v>
      </c>
      <c r="E24" s="12">
        <v>12</v>
      </c>
      <c r="F24" s="8">
        <v>28.57</v>
      </c>
      <c r="G24" s="12">
        <v>2</v>
      </c>
      <c r="H24" s="8">
        <v>10</v>
      </c>
      <c r="I24" s="12">
        <v>0</v>
      </c>
    </row>
    <row r="25" spans="2:9" ht="15" customHeight="1" x14ac:dyDescent="0.2">
      <c r="B25" t="s">
        <v>78</v>
      </c>
      <c r="C25" s="12">
        <v>10</v>
      </c>
      <c r="D25" s="8">
        <v>15.15</v>
      </c>
      <c r="E25" s="12">
        <v>10</v>
      </c>
      <c r="F25" s="8">
        <v>23.81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73</v>
      </c>
      <c r="C26" s="12">
        <v>7</v>
      </c>
      <c r="D26" s="8">
        <v>10.61</v>
      </c>
      <c r="E26" s="12">
        <v>3</v>
      </c>
      <c r="F26" s="8">
        <v>7.14</v>
      </c>
      <c r="G26" s="12">
        <v>4</v>
      </c>
      <c r="H26" s="8">
        <v>20</v>
      </c>
      <c r="I26" s="12">
        <v>0</v>
      </c>
    </row>
    <row r="27" spans="2:9" ht="15" customHeight="1" x14ac:dyDescent="0.2">
      <c r="B27" t="s">
        <v>77</v>
      </c>
      <c r="C27" s="12">
        <v>5</v>
      </c>
      <c r="D27" s="8">
        <v>7.58</v>
      </c>
      <c r="E27" s="12">
        <v>4</v>
      </c>
      <c r="F27" s="8">
        <v>9.52</v>
      </c>
      <c r="G27" s="12">
        <v>1</v>
      </c>
      <c r="H27" s="8">
        <v>5</v>
      </c>
      <c r="I27" s="12">
        <v>0</v>
      </c>
    </row>
    <row r="28" spans="2:9" ht="15" customHeight="1" x14ac:dyDescent="0.2">
      <c r="B28" t="s">
        <v>88</v>
      </c>
      <c r="C28" s="12">
        <v>4</v>
      </c>
      <c r="D28" s="8">
        <v>6.06</v>
      </c>
      <c r="E28" s="12">
        <v>2</v>
      </c>
      <c r="F28" s="8">
        <v>4.76</v>
      </c>
      <c r="G28" s="12">
        <v>2</v>
      </c>
      <c r="H28" s="8">
        <v>10</v>
      </c>
      <c r="I28" s="12">
        <v>0</v>
      </c>
    </row>
    <row r="29" spans="2:9" ht="15" customHeight="1" x14ac:dyDescent="0.2">
      <c r="B29" t="s">
        <v>80</v>
      </c>
      <c r="C29" s="12">
        <v>4</v>
      </c>
      <c r="D29" s="8">
        <v>6.06</v>
      </c>
      <c r="E29" s="12">
        <v>1</v>
      </c>
      <c r="F29" s="8">
        <v>2.38</v>
      </c>
      <c r="G29" s="12">
        <v>1</v>
      </c>
      <c r="H29" s="8">
        <v>5</v>
      </c>
      <c r="I29" s="12">
        <v>0</v>
      </c>
    </row>
    <row r="30" spans="2:9" ht="15" customHeight="1" x14ac:dyDescent="0.2">
      <c r="B30" t="s">
        <v>65</v>
      </c>
      <c r="C30" s="12">
        <v>3</v>
      </c>
      <c r="D30" s="8">
        <v>4.55</v>
      </c>
      <c r="E30" s="12">
        <v>2</v>
      </c>
      <c r="F30" s="8">
        <v>4.76</v>
      </c>
      <c r="G30" s="12">
        <v>1</v>
      </c>
      <c r="H30" s="8">
        <v>5</v>
      </c>
      <c r="I30" s="12">
        <v>0</v>
      </c>
    </row>
    <row r="31" spans="2:9" ht="15" customHeight="1" x14ac:dyDescent="0.2">
      <c r="B31" t="s">
        <v>64</v>
      </c>
      <c r="C31" s="12">
        <v>2</v>
      </c>
      <c r="D31" s="8">
        <v>3.03</v>
      </c>
      <c r="E31" s="12">
        <v>1</v>
      </c>
      <c r="F31" s="8">
        <v>2.38</v>
      </c>
      <c r="G31" s="12">
        <v>1</v>
      </c>
      <c r="H31" s="8">
        <v>5</v>
      </c>
      <c r="I31" s="12">
        <v>0</v>
      </c>
    </row>
    <row r="32" spans="2:9" ht="15" customHeight="1" x14ac:dyDescent="0.2">
      <c r="B32" t="s">
        <v>104</v>
      </c>
      <c r="C32" s="12">
        <v>2</v>
      </c>
      <c r="D32" s="8">
        <v>3.03</v>
      </c>
      <c r="E32" s="12">
        <v>1</v>
      </c>
      <c r="F32" s="8">
        <v>2.38</v>
      </c>
      <c r="G32" s="12">
        <v>1</v>
      </c>
      <c r="H32" s="8">
        <v>5</v>
      </c>
      <c r="I32" s="12">
        <v>0</v>
      </c>
    </row>
    <row r="33" spans="2:9" ht="15" customHeight="1" x14ac:dyDescent="0.2">
      <c r="B33" t="s">
        <v>89</v>
      </c>
      <c r="C33" s="12">
        <v>2</v>
      </c>
      <c r="D33" s="8">
        <v>3.03</v>
      </c>
      <c r="E33" s="12">
        <v>0</v>
      </c>
      <c r="F33" s="8">
        <v>0</v>
      </c>
      <c r="G33" s="12">
        <v>1</v>
      </c>
      <c r="H33" s="8">
        <v>5</v>
      </c>
      <c r="I33" s="12">
        <v>1</v>
      </c>
    </row>
    <row r="34" spans="2:9" ht="15" customHeight="1" x14ac:dyDescent="0.2">
      <c r="B34" t="s">
        <v>66</v>
      </c>
      <c r="C34" s="12">
        <v>1</v>
      </c>
      <c r="D34" s="8">
        <v>1.52</v>
      </c>
      <c r="E34" s="12">
        <v>1</v>
      </c>
      <c r="F34" s="8">
        <v>2.38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114</v>
      </c>
      <c r="C35" s="12">
        <v>1</v>
      </c>
      <c r="D35" s="8">
        <v>1.52</v>
      </c>
      <c r="E35" s="12">
        <v>0</v>
      </c>
      <c r="F35" s="8">
        <v>0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98</v>
      </c>
      <c r="C36" s="12">
        <v>1</v>
      </c>
      <c r="D36" s="8">
        <v>1.52</v>
      </c>
      <c r="E36" s="12">
        <v>0</v>
      </c>
      <c r="F36" s="8">
        <v>0</v>
      </c>
      <c r="G36" s="12">
        <v>1</v>
      </c>
      <c r="H36" s="8">
        <v>5</v>
      </c>
      <c r="I36" s="12">
        <v>0</v>
      </c>
    </row>
    <row r="37" spans="2:9" ht="15" customHeight="1" x14ac:dyDescent="0.2">
      <c r="B37" t="s">
        <v>117</v>
      </c>
      <c r="C37" s="12">
        <v>1</v>
      </c>
      <c r="D37" s="8">
        <v>1.52</v>
      </c>
      <c r="E37" s="12">
        <v>0</v>
      </c>
      <c r="F37" s="8">
        <v>0</v>
      </c>
      <c r="G37" s="12">
        <v>1</v>
      </c>
      <c r="H37" s="8">
        <v>5</v>
      </c>
      <c r="I37" s="12">
        <v>0</v>
      </c>
    </row>
    <row r="38" spans="2:9" ht="15" customHeight="1" x14ac:dyDescent="0.2">
      <c r="B38" t="s">
        <v>84</v>
      </c>
      <c r="C38" s="12">
        <v>1</v>
      </c>
      <c r="D38" s="8">
        <v>1.52</v>
      </c>
      <c r="E38" s="12">
        <v>0</v>
      </c>
      <c r="F38" s="8">
        <v>0</v>
      </c>
      <c r="G38" s="12">
        <v>1</v>
      </c>
      <c r="H38" s="8">
        <v>5</v>
      </c>
      <c r="I38" s="12">
        <v>0</v>
      </c>
    </row>
    <row r="39" spans="2:9" ht="15" customHeight="1" x14ac:dyDescent="0.2">
      <c r="B39" t="s">
        <v>72</v>
      </c>
      <c r="C39" s="12">
        <v>1</v>
      </c>
      <c r="D39" s="8">
        <v>1.52</v>
      </c>
      <c r="E39" s="12">
        <v>1</v>
      </c>
      <c r="F39" s="8">
        <v>2.38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74</v>
      </c>
      <c r="C40" s="12">
        <v>1</v>
      </c>
      <c r="D40" s="8">
        <v>1.52</v>
      </c>
      <c r="E40" s="12">
        <v>0</v>
      </c>
      <c r="F40" s="8">
        <v>0</v>
      </c>
      <c r="G40" s="12">
        <v>1</v>
      </c>
      <c r="H40" s="8">
        <v>5</v>
      </c>
      <c r="I40" s="12">
        <v>0</v>
      </c>
    </row>
    <row r="41" spans="2:9" ht="15" customHeight="1" x14ac:dyDescent="0.2">
      <c r="B41" t="s">
        <v>100</v>
      </c>
      <c r="C41" s="12">
        <v>1</v>
      </c>
      <c r="D41" s="8">
        <v>1.52</v>
      </c>
      <c r="E41" s="12">
        <v>0</v>
      </c>
      <c r="F41" s="8">
        <v>0</v>
      </c>
      <c r="G41" s="12">
        <v>1</v>
      </c>
      <c r="H41" s="8">
        <v>5</v>
      </c>
      <c r="I41" s="12">
        <v>0</v>
      </c>
    </row>
    <row r="42" spans="2:9" ht="15" customHeight="1" x14ac:dyDescent="0.2">
      <c r="B42" t="s">
        <v>76</v>
      </c>
      <c r="C42" s="12">
        <v>1</v>
      </c>
      <c r="D42" s="8">
        <v>1.52</v>
      </c>
      <c r="E42" s="12">
        <v>1</v>
      </c>
      <c r="F42" s="8">
        <v>2.38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79</v>
      </c>
      <c r="C43" s="12">
        <v>1</v>
      </c>
      <c r="D43" s="8">
        <v>1.52</v>
      </c>
      <c r="E43" s="12">
        <v>1</v>
      </c>
      <c r="F43" s="8">
        <v>2.38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81</v>
      </c>
      <c r="C44" s="12">
        <v>1</v>
      </c>
      <c r="D44" s="8">
        <v>1.52</v>
      </c>
      <c r="E44" s="12">
        <v>1</v>
      </c>
      <c r="F44" s="8">
        <v>2.38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82</v>
      </c>
      <c r="C45" s="12">
        <v>1</v>
      </c>
      <c r="D45" s="8">
        <v>1.52</v>
      </c>
      <c r="E45" s="12">
        <v>0</v>
      </c>
      <c r="F45" s="8">
        <v>0</v>
      </c>
      <c r="G45" s="12">
        <v>1</v>
      </c>
      <c r="H45" s="8">
        <v>5</v>
      </c>
      <c r="I45" s="12">
        <v>0</v>
      </c>
    </row>
    <row r="46" spans="2:9" ht="15" customHeight="1" x14ac:dyDescent="0.2">
      <c r="B46" t="s">
        <v>96</v>
      </c>
      <c r="C46" s="12">
        <v>1</v>
      </c>
      <c r="D46" s="8">
        <v>1.52</v>
      </c>
      <c r="E46" s="12">
        <v>1</v>
      </c>
      <c r="F46" s="8">
        <v>2.38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256</v>
      </c>
      <c r="C49" s="10" t="s">
        <v>57</v>
      </c>
      <c r="D49" s="10" t="s">
        <v>58</v>
      </c>
      <c r="E49" s="10" t="s">
        <v>59</v>
      </c>
      <c r="F49" s="10" t="s">
        <v>60</v>
      </c>
      <c r="G49" s="10" t="s">
        <v>61</v>
      </c>
      <c r="H49" s="10" t="s">
        <v>62</v>
      </c>
      <c r="I49" s="10" t="s">
        <v>63</v>
      </c>
    </row>
    <row r="50" spans="2:9" ht="15" customHeight="1" x14ac:dyDescent="0.2">
      <c r="B50" t="s">
        <v>136</v>
      </c>
      <c r="C50" s="12">
        <v>5</v>
      </c>
      <c r="D50" s="8">
        <v>7.58</v>
      </c>
      <c r="E50" s="12">
        <v>5</v>
      </c>
      <c r="F50" s="8">
        <v>11.9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156</v>
      </c>
      <c r="C51" s="12">
        <v>4</v>
      </c>
      <c r="D51" s="8">
        <v>6.06</v>
      </c>
      <c r="E51" s="12">
        <v>4</v>
      </c>
      <c r="F51" s="8">
        <v>9.52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125</v>
      </c>
      <c r="C52" s="12">
        <v>4</v>
      </c>
      <c r="D52" s="8">
        <v>6.06</v>
      </c>
      <c r="E52" s="12">
        <v>4</v>
      </c>
      <c r="F52" s="8">
        <v>9.52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131</v>
      </c>
      <c r="C53" s="12">
        <v>4</v>
      </c>
      <c r="D53" s="8">
        <v>6.06</v>
      </c>
      <c r="E53" s="12">
        <v>4</v>
      </c>
      <c r="F53" s="8">
        <v>9.52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137</v>
      </c>
      <c r="C54" s="12">
        <v>4</v>
      </c>
      <c r="D54" s="8">
        <v>6.06</v>
      </c>
      <c r="E54" s="12">
        <v>4</v>
      </c>
      <c r="F54" s="8">
        <v>9.52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128</v>
      </c>
      <c r="C55" s="12">
        <v>3</v>
      </c>
      <c r="D55" s="8">
        <v>4.55</v>
      </c>
      <c r="E55" s="12">
        <v>1</v>
      </c>
      <c r="F55" s="8">
        <v>2.38</v>
      </c>
      <c r="G55" s="12">
        <v>2</v>
      </c>
      <c r="H55" s="8">
        <v>10</v>
      </c>
      <c r="I55" s="12">
        <v>0</v>
      </c>
    </row>
    <row r="56" spans="2:9" ht="15" customHeight="1" x14ac:dyDescent="0.2">
      <c r="B56" t="s">
        <v>203</v>
      </c>
      <c r="C56" s="12">
        <v>3</v>
      </c>
      <c r="D56" s="8">
        <v>4.55</v>
      </c>
      <c r="E56" s="12">
        <v>0</v>
      </c>
      <c r="F56" s="8">
        <v>0</v>
      </c>
      <c r="G56" s="12">
        <v>1</v>
      </c>
      <c r="H56" s="8">
        <v>5</v>
      </c>
      <c r="I56" s="12">
        <v>0</v>
      </c>
    </row>
    <row r="57" spans="2:9" ht="15" customHeight="1" x14ac:dyDescent="0.2">
      <c r="B57" t="s">
        <v>172</v>
      </c>
      <c r="C57" s="12">
        <v>2</v>
      </c>
      <c r="D57" s="8">
        <v>3.03</v>
      </c>
      <c r="E57" s="12">
        <v>1</v>
      </c>
      <c r="F57" s="8">
        <v>2.38</v>
      </c>
      <c r="G57" s="12">
        <v>1</v>
      </c>
      <c r="H57" s="8">
        <v>5</v>
      </c>
      <c r="I57" s="12">
        <v>0</v>
      </c>
    </row>
    <row r="58" spans="2:9" ht="15" customHeight="1" x14ac:dyDescent="0.2">
      <c r="B58" t="s">
        <v>198</v>
      </c>
      <c r="C58" s="12">
        <v>2</v>
      </c>
      <c r="D58" s="8">
        <v>3.03</v>
      </c>
      <c r="E58" s="12">
        <v>1</v>
      </c>
      <c r="F58" s="8">
        <v>2.38</v>
      </c>
      <c r="G58" s="12">
        <v>1</v>
      </c>
      <c r="H58" s="8">
        <v>5</v>
      </c>
      <c r="I58" s="12">
        <v>0</v>
      </c>
    </row>
    <row r="59" spans="2:9" ht="15" customHeight="1" x14ac:dyDescent="0.2">
      <c r="B59" t="s">
        <v>163</v>
      </c>
      <c r="C59" s="12">
        <v>2</v>
      </c>
      <c r="D59" s="8">
        <v>3.03</v>
      </c>
      <c r="E59" s="12">
        <v>0</v>
      </c>
      <c r="F59" s="8">
        <v>0</v>
      </c>
      <c r="G59" s="12">
        <v>2</v>
      </c>
      <c r="H59" s="8">
        <v>10</v>
      </c>
      <c r="I59" s="12">
        <v>0</v>
      </c>
    </row>
    <row r="60" spans="2:9" ht="15" customHeight="1" x14ac:dyDescent="0.2">
      <c r="B60" t="s">
        <v>124</v>
      </c>
      <c r="C60" s="12">
        <v>2</v>
      </c>
      <c r="D60" s="8">
        <v>3.03</v>
      </c>
      <c r="E60" s="12">
        <v>2</v>
      </c>
      <c r="F60" s="8">
        <v>4.76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121</v>
      </c>
      <c r="C61" s="12">
        <v>1</v>
      </c>
      <c r="D61" s="8">
        <v>1.52</v>
      </c>
      <c r="E61" s="12">
        <v>0</v>
      </c>
      <c r="F61" s="8">
        <v>0</v>
      </c>
      <c r="G61" s="12">
        <v>1</v>
      </c>
      <c r="H61" s="8">
        <v>5</v>
      </c>
      <c r="I61" s="12">
        <v>0</v>
      </c>
    </row>
    <row r="62" spans="2:9" ht="15" customHeight="1" x14ac:dyDescent="0.2">
      <c r="B62" t="s">
        <v>122</v>
      </c>
      <c r="C62" s="12">
        <v>1</v>
      </c>
      <c r="D62" s="8">
        <v>1.52</v>
      </c>
      <c r="E62" s="12">
        <v>1</v>
      </c>
      <c r="F62" s="8">
        <v>2.38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195</v>
      </c>
      <c r="C63" s="12">
        <v>1</v>
      </c>
      <c r="D63" s="8">
        <v>1.52</v>
      </c>
      <c r="E63" s="12">
        <v>1</v>
      </c>
      <c r="F63" s="8">
        <v>2.38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158</v>
      </c>
      <c r="C64" s="12">
        <v>1</v>
      </c>
      <c r="D64" s="8">
        <v>1.52</v>
      </c>
      <c r="E64" s="12">
        <v>1</v>
      </c>
      <c r="F64" s="8">
        <v>2.38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159</v>
      </c>
      <c r="C65" s="12">
        <v>1</v>
      </c>
      <c r="D65" s="8">
        <v>1.52</v>
      </c>
      <c r="E65" s="12">
        <v>0</v>
      </c>
      <c r="F65" s="8">
        <v>0</v>
      </c>
      <c r="G65" s="12">
        <v>1</v>
      </c>
      <c r="H65" s="8">
        <v>5</v>
      </c>
      <c r="I65" s="12">
        <v>0</v>
      </c>
    </row>
    <row r="66" spans="2:9" ht="15" customHeight="1" x14ac:dyDescent="0.2">
      <c r="B66" t="s">
        <v>123</v>
      </c>
      <c r="C66" s="12">
        <v>1</v>
      </c>
      <c r="D66" s="8">
        <v>1.52</v>
      </c>
      <c r="E66" s="12">
        <v>1</v>
      </c>
      <c r="F66" s="8">
        <v>2.38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245</v>
      </c>
      <c r="C67" s="12">
        <v>1</v>
      </c>
      <c r="D67" s="8">
        <v>1.52</v>
      </c>
      <c r="E67" s="12">
        <v>0</v>
      </c>
      <c r="F67" s="8">
        <v>0</v>
      </c>
      <c r="G67" s="12">
        <v>1</v>
      </c>
      <c r="H67" s="8">
        <v>5</v>
      </c>
      <c r="I67" s="12">
        <v>0</v>
      </c>
    </row>
    <row r="68" spans="2:9" ht="15" customHeight="1" x14ac:dyDescent="0.2">
      <c r="B68" t="s">
        <v>171</v>
      </c>
      <c r="C68" s="12">
        <v>1</v>
      </c>
      <c r="D68" s="8">
        <v>1.52</v>
      </c>
      <c r="E68" s="12">
        <v>1</v>
      </c>
      <c r="F68" s="8">
        <v>2.38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222</v>
      </c>
      <c r="C69" s="12">
        <v>1</v>
      </c>
      <c r="D69" s="8">
        <v>1.52</v>
      </c>
      <c r="E69" s="12">
        <v>0</v>
      </c>
      <c r="F69" s="8">
        <v>0</v>
      </c>
      <c r="G69" s="12">
        <v>0</v>
      </c>
      <c r="H69" s="8">
        <v>0</v>
      </c>
      <c r="I69" s="12">
        <v>1</v>
      </c>
    </row>
    <row r="70" spans="2:9" ht="15" customHeight="1" x14ac:dyDescent="0.2">
      <c r="B70" t="s">
        <v>246</v>
      </c>
      <c r="C70" s="12">
        <v>1</v>
      </c>
      <c r="D70" s="8">
        <v>1.52</v>
      </c>
      <c r="E70" s="12">
        <v>0</v>
      </c>
      <c r="F70" s="8">
        <v>0</v>
      </c>
      <c r="G70" s="12">
        <v>1</v>
      </c>
      <c r="H70" s="8">
        <v>5</v>
      </c>
      <c r="I70" s="12">
        <v>0</v>
      </c>
    </row>
    <row r="71" spans="2:9" ht="15" customHeight="1" x14ac:dyDescent="0.2">
      <c r="B71" t="s">
        <v>247</v>
      </c>
      <c r="C71" s="12">
        <v>1</v>
      </c>
      <c r="D71" s="8">
        <v>1.52</v>
      </c>
      <c r="E71" s="12">
        <v>0</v>
      </c>
      <c r="F71" s="8">
        <v>0</v>
      </c>
      <c r="G71" s="12">
        <v>1</v>
      </c>
      <c r="H71" s="8">
        <v>5</v>
      </c>
      <c r="I71" s="12">
        <v>0</v>
      </c>
    </row>
    <row r="72" spans="2:9" ht="15" customHeight="1" x14ac:dyDescent="0.2">
      <c r="B72" t="s">
        <v>248</v>
      </c>
      <c r="C72" s="12">
        <v>1</v>
      </c>
      <c r="D72" s="8">
        <v>1.52</v>
      </c>
      <c r="E72" s="12">
        <v>0</v>
      </c>
      <c r="F72" s="8">
        <v>0</v>
      </c>
      <c r="G72" s="12">
        <v>1</v>
      </c>
      <c r="H72" s="8">
        <v>5</v>
      </c>
      <c r="I72" s="12">
        <v>0</v>
      </c>
    </row>
    <row r="73" spans="2:9" ht="15" customHeight="1" x14ac:dyDescent="0.2">
      <c r="B73" t="s">
        <v>178</v>
      </c>
      <c r="C73" s="12">
        <v>1</v>
      </c>
      <c r="D73" s="8">
        <v>1.52</v>
      </c>
      <c r="E73" s="12">
        <v>1</v>
      </c>
      <c r="F73" s="8">
        <v>2.38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179</v>
      </c>
      <c r="C74" s="12">
        <v>1</v>
      </c>
      <c r="D74" s="8">
        <v>1.52</v>
      </c>
      <c r="E74" s="12">
        <v>1</v>
      </c>
      <c r="F74" s="8">
        <v>2.38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126</v>
      </c>
      <c r="C75" s="12">
        <v>1</v>
      </c>
      <c r="D75" s="8">
        <v>1.52</v>
      </c>
      <c r="E75" s="12">
        <v>1</v>
      </c>
      <c r="F75" s="8">
        <v>2.38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217</v>
      </c>
      <c r="C76" s="12">
        <v>1</v>
      </c>
      <c r="D76" s="8">
        <v>1.52</v>
      </c>
      <c r="E76" s="12">
        <v>0</v>
      </c>
      <c r="F76" s="8">
        <v>0</v>
      </c>
      <c r="G76" s="12">
        <v>1</v>
      </c>
      <c r="H76" s="8">
        <v>5</v>
      </c>
      <c r="I76" s="12">
        <v>0</v>
      </c>
    </row>
    <row r="77" spans="2:9" ht="15" customHeight="1" x14ac:dyDescent="0.2">
      <c r="B77" t="s">
        <v>157</v>
      </c>
      <c r="C77" s="12">
        <v>1</v>
      </c>
      <c r="D77" s="8">
        <v>1.52</v>
      </c>
      <c r="E77" s="12">
        <v>0</v>
      </c>
      <c r="F77" s="8">
        <v>0</v>
      </c>
      <c r="G77" s="12">
        <v>1</v>
      </c>
      <c r="H77" s="8">
        <v>5</v>
      </c>
      <c r="I77" s="12">
        <v>0</v>
      </c>
    </row>
    <row r="78" spans="2:9" ht="15" customHeight="1" x14ac:dyDescent="0.2">
      <c r="B78" t="s">
        <v>182</v>
      </c>
      <c r="C78" s="12">
        <v>1</v>
      </c>
      <c r="D78" s="8">
        <v>1.52</v>
      </c>
      <c r="E78" s="12">
        <v>1</v>
      </c>
      <c r="F78" s="8">
        <v>2.38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129</v>
      </c>
      <c r="C79" s="12">
        <v>1</v>
      </c>
      <c r="D79" s="8">
        <v>1.52</v>
      </c>
      <c r="E79" s="12">
        <v>1</v>
      </c>
      <c r="F79" s="8">
        <v>2.38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143</v>
      </c>
      <c r="C80" s="12">
        <v>1</v>
      </c>
      <c r="D80" s="8">
        <v>1.52</v>
      </c>
      <c r="E80" s="12">
        <v>0</v>
      </c>
      <c r="F80" s="8">
        <v>0</v>
      </c>
      <c r="G80" s="12">
        <v>1</v>
      </c>
      <c r="H80" s="8">
        <v>5</v>
      </c>
      <c r="I80" s="12">
        <v>0</v>
      </c>
    </row>
    <row r="81" spans="2:9" ht="15" customHeight="1" x14ac:dyDescent="0.2">
      <c r="B81" t="s">
        <v>249</v>
      </c>
      <c r="C81" s="12">
        <v>1</v>
      </c>
      <c r="D81" s="8">
        <v>1.52</v>
      </c>
      <c r="E81" s="12">
        <v>0</v>
      </c>
      <c r="F81" s="8">
        <v>0</v>
      </c>
      <c r="G81" s="12">
        <v>1</v>
      </c>
      <c r="H81" s="8">
        <v>5</v>
      </c>
      <c r="I81" s="12">
        <v>0</v>
      </c>
    </row>
    <row r="82" spans="2:9" ht="15" customHeight="1" x14ac:dyDescent="0.2">
      <c r="B82" t="s">
        <v>250</v>
      </c>
      <c r="C82" s="12">
        <v>1</v>
      </c>
      <c r="D82" s="8">
        <v>1.52</v>
      </c>
      <c r="E82" s="12">
        <v>1</v>
      </c>
      <c r="F82" s="8">
        <v>2.38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132</v>
      </c>
      <c r="C83" s="12">
        <v>1</v>
      </c>
      <c r="D83" s="8">
        <v>1.52</v>
      </c>
      <c r="E83" s="12">
        <v>0</v>
      </c>
      <c r="F83" s="8">
        <v>0</v>
      </c>
      <c r="G83" s="12">
        <v>1</v>
      </c>
      <c r="H83" s="8">
        <v>5</v>
      </c>
      <c r="I83" s="12">
        <v>0</v>
      </c>
    </row>
    <row r="84" spans="2:9" ht="15" customHeight="1" x14ac:dyDescent="0.2">
      <c r="B84" t="s">
        <v>135</v>
      </c>
      <c r="C84" s="12">
        <v>1</v>
      </c>
      <c r="D84" s="8">
        <v>1.52</v>
      </c>
      <c r="E84" s="12">
        <v>1</v>
      </c>
      <c r="F84" s="8">
        <v>2.38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165</v>
      </c>
      <c r="C85" s="12">
        <v>1</v>
      </c>
      <c r="D85" s="8">
        <v>1.52</v>
      </c>
      <c r="E85" s="12">
        <v>1</v>
      </c>
      <c r="F85" s="8">
        <v>2.38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228</v>
      </c>
      <c r="C86" s="12">
        <v>1</v>
      </c>
      <c r="D86" s="8">
        <v>1.52</v>
      </c>
      <c r="E86" s="12">
        <v>0</v>
      </c>
      <c r="F86" s="8">
        <v>0</v>
      </c>
      <c r="G86" s="12">
        <v>0</v>
      </c>
      <c r="H86" s="8">
        <v>0</v>
      </c>
      <c r="I86" s="12">
        <v>1</v>
      </c>
    </row>
    <row r="87" spans="2:9" ht="15" customHeight="1" x14ac:dyDescent="0.2">
      <c r="B87" t="s">
        <v>209</v>
      </c>
      <c r="C87" s="12">
        <v>1</v>
      </c>
      <c r="D87" s="8">
        <v>1.52</v>
      </c>
      <c r="E87" s="12">
        <v>0</v>
      </c>
      <c r="F87" s="8">
        <v>0</v>
      </c>
      <c r="G87" s="12">
        <v>1</v>
      </c>
      <c r="H87" s="8">
        <v>5</v>
      </c>
      <c r="I87" s="12">
        <v>0</v>
      </c>
    </row>
    <row r="88" spans="2:9" ht="15" customHeight="1" x14ac:dyDescent="0.2">
      <c r="B88" t="s">
        <v>138</v>
      </c>
      <c r="C88" s="12">
        <v>1</v>
      </c>
      <c r="D88" s="8">
        <v>1.52</v>
      </c>
      <c r="E88" s="12">
        <v>1</v>
      </c>
      <c r="F88" s="8">
        <v>2.38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139</v>
      </c>
      <c r="C89" s="12">
        <v>1</v>
      </c>
      <c r="D89" s="8">
        <v>1.52</v>
      </c>
      <c r="E89" s="12">
        <v>1</v>
      </c>
      <c r="F89" s="8">
        <v>2.38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243</v>
      </c>
      <c r="C90" s="12">
        <v>1</v>
      </c>
      <c r="D90" s="8">
        <v>1.52</v>
      </c>
      <c r="E90" s="12">
        <v>0</v>
      </c>
      <c r="F90" s="8">
        <v>0</v>
      </c>
      <c r="G90" s="12">
        <v>1</v>
      </c>
      <c r="H90" s="8">
        <v>5</v>
      </c>
      <c r="I90" s="12">
        <v>0</v>
      </c>
    </row>
    <row r="91" spans="2:9" ht="15" customHeight="1" x14ac:dyDescent="0.2">
      <c r="B91" t="s">
        <v>167</v>
      </c>
      <c r="C91" s="12">
        <v>1</v>
      </c>
      <c r="D91" s="8">
        <v>1.52</v>
      </c>
      <c r="E91" s="12">
        <v>1</v>
      </c>
      <c r="F91" s="8">
        <v>2.38</v>
      </c>
      <c r="G91" s="12">
        <v>0</v>
      </c>
      <c r="H91" s="8">
        <v>0</v>
      </c>
      <c r="I91" s="12">
        <v>0</v>
      </c>
    </row>
    <row r="93" spans="2:9" ht="15" customHeight="1" x14ac:dyDescent="0.2">
      <c r="B93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8D49-B267-41AE-8F5B-36BFE866E65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6</v>
      </c>
      <c r="D5" s="8">
        <v>0.02</v>
      </c>
      <c r="E5" s="12">
        <v>0</v>
      </c>
      <c r="F5" s="8">
        <v>0</v>
      </c>
      <c r="G5" s="12">
        <v>6</v>
      </c>
      <c r="H5" s="8">
        <v>0.05</v>
      </c>
      <c r="I5" s="12">
        <v>0</v>
      </c>
    </row>
    <row r="6" spans="2:9" ht="15" customHeight="1" x14ac:dyDescent="0.2">
      <c r="B6" t="s">
        <v>42</v>
      </c>
      <c r="C6" s="12">
        <v>4090</v>
      </c>
      <c r="D6" s="8">
        <v>12.57</v>
      </c>
      <c r="E6" s="12">
        <v>1590</v>
      </c>
      <c r="F6" s="8">
        <v>8.15</v>
      </c>
      <c r="G6" s="12">
        <v>2500</v>
      </c>
      <c r="H6" s="8">
        <v>19.66</v>
      </c>
      <c r="I6" s="12">
        <v>0</v>
      </c>
    </row>
    <row r="7" spans="2:9" ht="15" customHeight="1" x14ac:dyDescent="0.2">
      <c r="B7" t="s">
        <v>43</v>
      </c>
      <c r="C7" s="12">
        <v>1634</v>
      </c>
      <c r="D7" s="8">
        <v>5.0199999999999996</v>
      </c>
      <c r="E7" s="12">
        <v>753</v>
      </c>
      <c r="F7" s="8">
        <v>3.86</v>
      </c>
      <c r="G7" s="12">
        <v>873</v>
      </c>
      <c r="H7" s="8">
        <v>6.87</v>
      </c>
      <c r="I7" s="12">
        <v>8</v>
      </c>
    </row>
    <row r="8" spans="2:9" ht="15" customHeight="1" x14ac:dyDescent="0.2">
      <c r="B8" t="s">
        <v>44</v>
      </c>
      <c r="C8" s="12">
        <v>75</v>
      </c>
      <c r="D8" s="8">
        <v>0.23</v>
      </c>
      <c r="E8" s="12">
        <v>1</v>
      </c>
      <c r="F8" s="8">
        <v>0.01</v>
      </c>
      <c r="G8" s="12">
        <v>60</v>
      </c>
      <c r="H8" s="8">
        <v>0.47</v>
      </c>
      <c r="I8" s="12">
        <v>0</v>
      </c>
    </row>
    <row r="9" spans="2:9" ht="15" customHeight="1" x14ac:dyDescent="0.2">
      <c r="B9" t="s">
        <v>45</v>
      </c>
      <c r="C9" s="12">
        <v>213</v>
      </c>
      <c r="D9" s="8">
        <v>0.65</v>
      </c>
      <c r="E9" s="12">
        <v>32</v>
      </c>
      <c r="F9" s="8">
        <v>0.16</v>
      </c>
      <c r="G9" s="12">
        <v>178</v>
      </c>
      <c r="H9" s="8">
        <v>1.4</v>
      </c>
      <c r="I9" s="12">
        <v>2</v>
      </c>
    </row>
    <row r="10" spans="2:9" ht="15" customHeight="1" x14ac:dyDescent="0.2">
      <c r="B10" t="s">
        <v>46</v>
      </c>
      <c r="C10" s="12">
        <v>367</v>
      </c>
      <c r="D10" s="8">
        <v>1.1299999999999999</v>
      </c>
      <c r="E10" s="12">
        <v>118</v>
      </c>
      <c r="F10" s="8">
        <v>0.6</v>
      </c>
      <c r="G10" s="12">
        <v>238</v>
      </c>
      <c r="H10" s="8">
        <v>1.87</v>
      </c>
      <c r="I10" s="12">
        <v>4</v>
      </c>
    </row>
    <row r="11" spans="2:9" ht="15" customHeight="1" x14ac:dyDescent="0.2">
      <c r="B11" t="s">
        <v>47</v>
      </c>
      <c r="C11" s="12">
        <v>8060</v>
      </c>
      <c r="D11" s="8">
        <v>24.76</v>
      </c>
      <c r="E11" s="12">
        <v>4198</v>
      </c>
      <c r="F11" s="8">
        <v>21.52</v>
      </c>
      <c r="G11" s="12">
        <v>3849</v>
      </c>
      <c r="H11" s="8">
        <v>30.28</v>
      </c>
      <c r="I11" s="12">
        <v>12</v>
      </c>
    </row>
    <row r="12" spans="2:9" ht="15" customHeight="1" x14ac:dyDescent="0.2">
      <c r="B12" t="s">
        <v>48</v>
      </c>
      <c r="C12" s="12">
        <v>326</v>
      </c>
      <c r="D12" s="8">
        <v>1</v>
      </c>
      <c r="E12" s="12">
        <v>76</v>
      </c>
      <c r="F12" s="8">
        <v>0.39</v>
      </c>
      <c r="G12" s="12">
        <v>249</v>
      </c>
      <c r="H12" s="8">
        <v>1.96</v>
      </c>
      <c r="I12" s="12">
        <v>1</v>
      </c>
    </row>
    <row r="13" spans="2:9" ht="15" customHeight="1" x14ac:dyDescent="0.2">
      <c r="B13" t="s">
        <v>49</v>
      </c>
      <c r="C13" s="12">
        <v>2544</v>
      </c>
      <c r="D13" s="8">
        <v>7.82</v>
      </c>
      <c r="E13" s="12">
        <v>1309</v>
      </c>
      <c r="F13" s="8">
        <v>6.71</v>
      </c>
      <c r="G13" s="12">
        <v>1229</v>
      </c>
      <c r="H13" s="8">
        <v>9.67</v>
      </c>
      <c r="I13" s="12">
        <v>0</v>
      </c>
    </row>
    <row r="14" spans="2:9" ht="15" customHeight="1" x14ac:dyDescent="0.2">
      <c r="B14" t="s">
        <v>50</v>
      </c>
      <c r="C14" s="12">
        <v>1204</v>
      </c>
      <c r="D14" s="8">
        <v>3.7</v>
      </c>
      <c r="E14" s="12">
        <v>665</v>
      </c>
      <c r="F14" s="8">
        <v>3.41</v>
      </c>
      <c r="G14" s="12">
        <v>530</v>
      </c>
      <c r="H14" s="8">
        <v>4.17</v>
      </c>
      <c r="I14" s="12">
        <v>2</v>
      </c>
    </row>
    <row r="15" spans="2:9" ht="15" customHeight="1" x14ac:dyDescent="0.2">
      <c r="B15" t="s">
        <v>51</v>
      </c>
      <c r="C15" s="12">
        <v>4830</v>
      </c>
      <c r="D15" s="8">
        <v>14.84</v>
      </c>
      <c r="E15" s="12">
        <v>4106</v>
      </c>
      <c r="F15" s="8">
        <v>21.05</v>
      </c>
      <c r="G15" s="12">
        <v>699</v>
      </c>
      <c r="H15" s="8">
        <v>5.5</v>
      </c>
      <c r="I15" s="12">
        <v>0</v>
      </c>
    </row>
    <row r="16" spans="2:9" ht="15" customHeight="1" x14ac:dyDescent="0.2">
      <c r="B16" t="s">
        <v>52</v>
      </c>
      <c r="C16" s="12">
        <v>5035</v>
      </c>
      <c r="D16" s="8">
        <v>15.47</v>
      </c>
      <c r="E16" s="12">
        <v>4276</v>
      </c>
      <c r="F16" s="8">
        <v>21.92</v>
      </c>
      <c r="G16" s="12">
        <v>721</v>
      </c>
      <c r="H16" s="8">
        <v>5.67</v>
      </c>
      <c r="I16" s="12">
        <v>13</v>
      </c>
    </row>
    <row r="17" spans="2:9" ht="15" customHeight="1" x14ac:dyDescent="0.2">
      <c r="B17" t="s">
        <v>53</v>
      </c>
      <c r="C17" s="12">
        <v>1128</v>
      </c>
      <c r="D17" s="8">
        <v>3.47</v>
      </c>
      <c r="E17" s="12">
        <v>830</v>
      </c>
      <c r="F17" s="8">
        <v>4.25</v>
      </c>
      <c r="G17" s="12">
        <v>195</v>
      </c>
      <c r="H17" s="8">
        <v>1.53</v>
      </c>
      <c r="I17" s="12">
        <v>16</v>
      </c>
    </row>
    <row r="18" spans="2:9" ht="15" customHeight="1" x14ac:dyDescent="0.2">
      <c r="B18" t="s">
        <v>54</v>
      </c>
      <c r="C18" s="12">
        <v>1587</v>
      </c>
      <c r="D18" s="8">
        <v>4.88</v>
      </c>
      <c r="E18" s="12">
        <v>804</v>
      </c>
      <c r="F18" s="8">
        <v>4.12</v>
      </c>
      <c r="G18" s="12">
        <v>740</v>
      </c>
      <c r="H18" s="8">
        <v>5.82</v>
      </c>
      <c r="I18" s="12">
        <v>15</v>
      </c>
    </row>
    <row r="19" spans="2:9" ht="15" customHeight="1" x14ac:dyDescent="0.2">
      <c r="B19" t="s">
        <v>55</v>
      </c>
      <c r="C19" s="12">
        <v>1449</v>
      </c>
      <c r="D19" s="8">
        <v>4.45</v>
      </c>
      <c r="E19" s="12">
        <v>749</v>
      </c>
      <c r="F19" s="8">
        <v>3.84</v>
      </c>
      <c r="G19" s="12">
        <v>646</v>
      </c>
      <c r="H19" s="8">
        <v>5.08</v>
      </c>
      <c r="I19" s="12">
        <v>25</v>
      </c>
    </row>
    <row r="20" spans="2:9" ht="15" customHeight="1" x14ac:dyDescent="0.2">
      <c r="B20" s="9" t="s">
        <v>254</v>
      </c>
      <c r="C20" s="12">
        <f>SUM(LTBL_02000[総数／事業所数])</f>
        <v>32548</v>
      </c>
      <c r="E20" s="12">
        <f>SUBTOTAL(109,LTBL_02000[個人／事業所数])</f>
        <v>19507</v>
      </c>
      <c r="G20" s="12">
        <f>SUBTOTAL(109,LTBL_02000[法人／事業所数])</f>
        <v>12713</v>
      </c>
      <c r="I20" s="12">
        <f>SUBTOTAL(109,LTBL_02000[法人以外の団体／事業所数])</f>
        <v>98</v>
      </c>
    </row>
    <row r="21" spans="2:9" ht="15" customHeight="1" x14ac:dyDescent="0.2">
      <c r="E21" s="11">
        <f>LTBL_02000[[#Totals],[個人／事業所数]]/LTBL_02000[[#Totals],[総数／事業所数]]</f>
        <v>0.59933021998279468</v>
      </c>
      <c r="G21" s="11">
        <f>LTBL_02000[[#Totals],[法人／事業所数]]/LTBL_02000[[#Totals],[総数／事業所数]]</f>
        <v>0.39059235590512476</v>
      </c>
      <c r="I21" s="11">
        <f>LTBL_02000[[#Totals],[法人以外の団体／事業所数]]/LTBL_02000[[#Totals],[総数／事業所数]]</f>
        <v>3.0109376920240873E-3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4371</v>
      </c>
      <c r="D24" s="8">
        <v>13.43</v>
      </c>
      <c r="E24" s="12">
        <v>3928</v>
      </c>
      <c r="F24" s="8">
        <v>20.14</v>
      </c>
      <c r="G24" s="12">
        <v>438</v>
      </c>
      <c r="H24" s="8">
        <v>3.45</v>
      </c>
      <c r="I24" s="12">
        <v>3</v>
      </c>
    </row>
    <row r="25" spans="2:9" ht="15" customHeight="1" x14ac:dyDescent="0.2">
      <c r="B25" t="s">
        <v>77</v>
      </c>
      <c r="C25" s="12">
        <v>4221</v>
      </c>
      <c r="D25" s="8">
        <v>12.97</v>
      </c>
      <c r="E25" s="12">
        <v>3799</v>
      </c>
      <c r="F25" s="8">
        <v>19.48</v>
      </c>
      <c r="G25" s="12">
        <v>422</v>
      </c>
      <c r="H25" s="8">
        <v>3.32</v>
      </c>
      <c r="I25" s="12">
        <v>0</v>
      </c>
    </row>
    <row r="26" spans="2:9" ht="15" customHeight="1" x14ac:dyDescent="0.2">
      <c r="B26" t="s">
        <v>73</v>
      </c>
      <c r="C26" s="12">
        <v>2301</v>
      </c>
      <c r="D26" s="8">
        <v>7.07</v>
      </c>
      <c r="E26" s="12">
        <v>1237</v>
      </c>
      <c r="F26" s="8">
        <v>6.34</v>
      </c>
      <c r="G26" s="12">
        <v>1061</v>
      </c>
      <c r="H26" s="8">
        <v>8.35</v>
      </c>
      <c r="I26" s="12">
        <v>3</v>
      </c>
    </row>
    <row r="27" spans="2:9" ht="15" customHeight="1" x14ac:dyDescent="0.2">
      <c r="B27" t="s">
        <v>74</v>
      </c>
      <c r="C27" s="12">
        <v>2096</v>
      </c>
      <c r="D27" s="8">
        <v>6.44</v>
      </c>
      <c r="E27" s="12">
        <v>1233</v>
      </c>
      <c r="F27" s="8">
        <v>6.32</v>
      </c>
      <c r="G27" s="12">
        <v>857</v>
      </c>
      <c r="H27" s="8">
        <v>6.74</v>
      </c>
      <c r="I27" s="12">
        <v>0</v>
      </c>
    </row>
    <row r="28" spans="2:9" ht="15" customHeight="1" x14ac:dyDescent="0.2">
      <c r="B28" t="s">
        <v>71</v>
      </c>
      <c r="C28" s="12">
        <v>1985</v>
      </c>
      <c r="D28" s="8">
        <v>6.1</v>
      </c>
      <c r="E28" s="12">
        <v>1505</v>
      </c>
      <c r="F28" s="8">
        <v>7.72</v>
      </c>
      <c r="G28" s="12">
        <v>474</v>
      </c>
      <c r="H28" s="8">
        <v>3.73</v>
      </c>
      <c r="I28" s="12">
        <v>5</v>
      </c>
    </row>
    <row r="29" spans="2:9" ht="15" customHeight="1" x14ac:dyDescent="0.2">
      <c r="B29" t="s">
        <v>64</v>
      </c>
      <c r="C29" s="12">
        <v>1833</v>
      </c>
      <c r="D29" s="8">
        <v>5.63</v>
      </c>
      <c r="E29" s="12">
        <v>628</v>
      </c>
      <c r="F29" s="8">
        <v>3.22</v>
      </c>
      <c r="G29" s="12">
        <v>1205</v>
      </c>
      <c r="H29" s="8">
        <v>9.48</v>
      </c>
      <c r="I29" s="12">
        <v>0</v>
      </c>
    </row>
    <row r="30" spans="2:9" ht="15" customHeight="1" x14ac:dyDescent="0.2">
      <c r="B30" t="s">
        <v>65</v>
      </c>
      <c r="C30" s="12">
        <v>1304</v>
      </c>
      <c r="D30" s="8">
        <v>4.01</v>
      </c>
      <c r="E30" s="12">
        <v>679</v>
      </c>
      <c r="F30" s="8">
        <v>3.48</v>
      </c>
      <c r="G30" s="12">
        <v>625</v>
      </c>
      <c r="H30" s="8">
        <v>4.92</v>
      </c>
      <c r="I30" s="12">
        <v>0</v>
      </c>
    </row>
    <row r="31" spans="2:9" ht="15" customHeight="1" x14ac:dyDescent="0.2">
      <c r="B31" t="s">
        <v>80</v>
      </c>
      <c r="C31" s="12">
        <v>1128</v>
      </c>
      <c r="D31" s="8">
        <v>3.47</v>
      </c>
      <c r="E31" s="12">
        <v>830</v>
      </c>
      <c r="F31" s="8">
        <v>4.25</v>
      </c>
      <c r="G31" s="12">
        <v>195</v>
      </c>
      <c r="H31" s="8">
        <v>1.53</v>
      </c>
      <c r="I31" s="12">
        <v>16</v>
      </c>
    </row>
    <row r="32" spans="2:9" ht="15" customHeight="1" x14ac:dyDescent="0.2">
      <c r="B32" t="s">
        <v>66</v>
      </c>
      <c r="C32" s="12">
        <v>953</v>
      </c>
      <c r="D32" s="8">
        <v>2.93</v>
      </c>
      <c r="E32" s="12">
        <v>283</v>
      </c>
      <c r="F32" s="8">
        <v>1.45</v>
      </c>
      <c r="G32" s="12">
        <v>670</v>
      </c>
      <c r="H32" s="8">
        <v>5.27</v>
      </c>
      <c r="I32" s="12">
        <v>0</v>
      </c>
    </row>
    <row r="33" spans="2:9" ht="15" customHeight="1" x14ac:dyDescent="0.2">
      <c r="B33" t="s">
        <v>72</v>
      </c>
      <c r="C33" s="12">
        <v>949</v>
      </c>
      <c r="D33" s="8">
        <v>2.92</v>
      </c>
      <c r="E33" s="12">
        <v>612</v>
      </c>
      <c r="F33" s="8">
        <v>3.14</v>
      </c>
      <c r="G33" s="12">
        <v>337</v>
      </c>
      <c r="H33" s="8">
        <v>2.65</v>
      </c>
      <c r="I33" s="12">
        <v>0</v>
      </c>
    </row>
    <row r="34" spans="2:9" ht="15" customHeight="1" x14ac:dyDescent="0.2">
      <c r="B34" t="s">
        <v>81</v>
      </c>
      <c r="C34" s="12">
        <v>891</v>
      </c>
      <c r="D34" s="8">
        <v>2.74</v>
      </c>
      <c r="E34" s="12">
        <v>796</v>
      </c>
      <c r="F34" s="8">
        <v>4.08</v>
      </c>
      <c r="G34" s="12">
        <v>91</v>
      </c>
      <c r="H34" s="8">
        <v>0.72</v>
      </c>
      <c r="I34" s="12">
        <v>1</v>
      </c>
    </row>
    <row r="35" spans="2:9" ht="15" customHeight="1" x14ac:dyDescent="0.2">
      <c r="B35" t="s">
        <v>70</v>
      </c>
      <c r="C35" s="12">
        <v>879</v>
      </c>
      <c r="D35" s="8">
        <v>2.7</v>
      </c>
      <c r="E35" s="12">
        <v>416</v>
      </c>
      <c r="F35" s="8">
        <v>2.13</v>
      </c>
      <c r="G35" s="12">
        <v>462</v>
      </c>
      <c r="H35" s="8">
        <v>3.63</v>
      </c>
      <c r="I35" s="12">
        <v>1</v>
      </c>
    </row>
    <row r="36" spans="2:9" ht="15" customHeight="1" x14ac:dyDescent="0.2">
      <c r="B36" t="s">
        <v>82</v>
      </c>
      <c r="C36" s="12">
        <v>696</v>
      </c>
      <c r="D36" s="8">
        <v>2.14</v>
      </c>
      <c r="E36" s="12">
        <v>8</v>
      </c>
      <c r="F36" s="8">
        <v>0.04</v>
      </c>
      <c r="G36" s="12">
        <v>649</v>
      </c>
      <c r="H36" s="8">
        <v>5.1100000000000003</v>
      </c>
      <c r="I36" s="12">
        <v>14</v>
      </c>
    </row>
    <row r="37" spans="2:9" ht="15" customHeight="1" x14ac:dyDescent="0.2">
      <c r="B37" t="s">
        <v>83</v>
      </c>
      <c r="C37" s="12">
        <v>693</v>
      </c>
      <c r="D37" s="8">
        <v>2.13</v>
      </c>
      <c r="E37" s="12">
        <v>537</v>
      </c>
      <c r="F37" s="8">
        <v>2.75</v>
      </c>
      <c r="G37" s="12">
        <v>156</v>
      </c>
      <c r="H37" s="8">
        <v>1.23</v>
      </c>
      <c r="I37" s="12">
        <v>0</v>
      </c>
    </row>
    <row r="38" spans="2:9" ht="15" customHeight="1" x14ac:dyDescent="0.2">
      <c r="B38" t="s">
        <v>75</v>
      </c>
      <c r="C38" s="12">
        <v>582</v>
      </c>
      <c r="D38" s="8">
        <v>1.79</v>
      </c>
      <c r="E38" s="12">
        <v>425</v>
      </c>
      <c r="F38" s="8">
        <v>2.1800000000000002</v>
      </c>
      <c r="G38" s="12">
        <v>157</v>
      </c>
      <c r="H38" s="8">
        <v>1.23</v>
      </c>
      <c r="I38" s="12">
        <v>0</v>
      </c>
    </row>
    <row r="39" spans="2:9" ht="15" customHeight="1" x14ac:dyDescent="0.2">
      <c r="B39" t="s">
        <v>76</v>
      </c>
      <c r="C39" s="12">
        <v>554</v>
      </c>
      <c r="D39" s="8">
        <v>1.7</v>
      </c>
      <c r="E39" s="12">
        <v>238</v>
      </c>
      <c r="F39" s="8">
        <v>1.22</v>
      </c>
      <c r="G39" s="12">
        <v>309</v>
      </c>
      <c r="H39" s="8">
        <v>2.4300000000000002</v>
      </c>
      <c r="I39" s="12">
        <v>1</v>
      </c>
    </row>
    <row r="40" spans="2:9" ht="15" customHeight="1" x14ac:dyDescent="0.2">
      <c r="B40" t="s">
        <v>67</v>
      </c>
      <c r="C40" s="12">
        <v>460</v>
      </c>
      <c r="D40" s="8">
        <v>1.41</v>
      </c>
      <c r="E40" s="12">
        <v>142</v>
      </c>
      <c r="F40" s="8">
        <v>0.73</v>
      </c>
      <c r="G40" s="12">
        <v>318</v>
      </c>
      <c r="H40" s="8">
        <v>2.5</v>
      </c>
      <c r="I40" s="12">
        <v>0</v>
      </c>
    </row>
    <row r="41" spans="2:9" ht="15" customHeight="1" x14ac:dyDescent="0.2">
      <c r="B41" t="s">
        <v>79</v>
      </c>
      <c r="C41" s="12">
        <v>450</v>
      </c>
      <c r="D41" s="8">
        <v>1.38</v>
      </c>
      <c r="E41" s="12">
        <v>267</v>
      </c>
      <c r="F41" s="8">
        <v>1.37</v>
      </c>
      <c r="G41" s="12">
        <v>169</v>
      </c>
      <c r="H41" s="8">
        <v>1.33</v>
      </c>
      <c r="I41" s="12">
        <v>4</v>
      </c>
    </row>
    <row r="42" spans="2:9" ht="15" customHeight="1" x14ac:dyDescent="0.2">
      <c r="B42" t="s">
        <v>68</v>
      </c>
      <c r="C42" s="12">
        <v>419</v>
      </c>
      <c r="D42" s="8">
        <v>1.29</v>
      </c>
      <c r="E42" s="12">
        <v>47</v>
      </c>
      <c r="F42" s="8">
        <v>0.24</v>
      </c>
      <c r="G42" s="12">
        <v>372</v>
      </c>
      <c r="H42" s="8">
        <v>2.93</v>
      </c>
      <c r="I42" s="12">
        <v>0</v>
      </c>
    </row>
    <row r="43" spans="2:9" ht="15" customHeight="1" x14ac:dyDescent="0.2">
      <c r="B43" t="s">
        <v>69</v>
      </c>
      <c r="C43" s="12">
        <v>396</v>
      </c>
      <c r="D43" s="8">
        <v>1.22</v>
      </c>
      <c r="E43" s="12">
        <v>89</v>
      </c>
      <c r="F43" s="8">
        <v>0.46</v>
      </c>
      <c r="G43" s="12">
        <v>307</v>
      </c>
      <c r="H43" s="8">
        <v>2.41</v>
      </c>
      <c r="I43" s="12">
        <v>0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137</v>
      </c>
      <c r="C47" s="12">
        <v>2162</v>
      </c>
      <c r="D47" s="8">
        <v>6.64</v>
      </c>
      <c r="E47" s="12">
        <v>2020</v>
      </c>
      <c r="F47" s="8">
        <v>10.36</v>
      </c>
      <c r="G47" s="12">
        <v>142</v>
      </c>
      <c r="H47" s="8">
        <v>1.1200000000000001</v>
      </c>
      <c r="I47" s="12">
        <v>0</v>
      </c>
    </row>
    <row r="48" spans="2:9" ht="15" customHeight="1" x14ac:dyDescent="0.2">
      <c r="B48" t="s">
        <v>136</v>
      </c>
      <c r="C48" s="12">
        <v>1533</v>
      </c>
      <c r="D48" s="8">
        <v>4.71</v>
      </c>
      <c r="E48" s="12">
        <v>1502</v>
      </c>
      <c r="F48" s="8">
        <v>7.7</v>
      </c>
      <c r="G48" s="12">
        <v>31</v>
      </c>
      <c r="H48" s="8">
        <v>0.24</v>
      </c>
      <c r="I48" s="12">
        <v>0</v>
      </c>
    </row>
    <row r="49" spans="2:9" ht="15" customHeight="1" x14ac:dyDescent="0.2">
      <c r="B49" t="s">
        <v>130</v>
      </c>
      <c r="C49" s="12">
        <v>1430</v>
      </c>
      <c r="D49" s="8">
        <v>4.3899999999999997</v>
      </c>
      <c r="E49" s="12">
        <v>1009</v>
      </c>
      <c r="F49" s="8">
        <v>5.17</v>
      </c>
      <c r="G49" s="12">
        <v>419</v>
      </c>
      <c r="H49" s="8">
        <v>3.3</v>
      </c>
      <c r="I49" s="12">
        <v>0</v>
      </c>
    </row>
    <row r="50" spans="2:9" ht="15" customHeight="1" x14ac:dyDescent="0.2">
      <c r="B50" t="s">
        <v>134</v>
      </c>
      <c r="C50" s="12">
        <v>1303</v>
      </c>
      <c r="D50" s="8">
        <v>4</v>
      </c>
      <c r="E50" s="12">
        <v>1262</v>
      </c>
      <c r="F50" s="8">
        <v>6.47</v>
      </c>
      <c r="G50" s="12">
        <v>41</v>
      </c>
      <c r="H50" s="8">
        <v>0.32</v>
      </c>
      <c r="I50" s="12">
        <v>0</v>
      </c>
    </row>
    <row r="51" spans="2:9" ht="15" customHeight="1" x14ac:dyDescent="0.2">
      <c r="B51" t="s">
        <v>133</v>
      </c>
      <c r="C51" s="12">
        <v>1010</v>
      </c>
      <c r="D51" s="8">
        <v>3.1</v>
      </c>
      <c r="E51" s="12">
        <v>939</v>
      </c>
      <c r="F51" s="8">
        <v>4.8099999999999996</v>
      </c>
      <c r="G51" s="12">
        <v>71</v>
      </c>
      <c r="H51" s="8">
        <v>0.56000000000000005</v>
      </c>
      <c r="I51" s="12">
        <v>0</v>
      </c>
    </row>
    <row r="52" spans="2:9" ht="15" customHeight="1" x14ac:dyDescent="0.2">
      <c r="B52" t="s">
        <v>132</v>
      </c>
      <c r="C52" s="12">
        <v>800</v>
      </c>
      <c r="D52" s="8">
        <v>2.46</v>
      </c>
      <c r="E52" s="12">
        <v>680</v>
      </c>
      <c r="F52" s="8">
        <v>3.49</v>
      </c>
      <c r="G52" s="12">
        <v>120</v>
      </c>
      <c r="H52" s="8">
        <v>0.94</v>
      </c>
      <c r="I52" s="12">
        <v>0</v>
      </c>
    </row>
    <row r="53" spans="2:9" ht="15" customHeight="1" x14ac:dyDescent="0.2">
      <c r="B53" t="s">
        <v>140</v>
      </c>
      <c r="C53" s="12">
        <v>689</v>
      </c>
      <c r="D53" s="8">
        <v>2.12</v>
      </c>
      <c r="E53" s="12">
        <v>536</v>
      </c>
      <c r="F53" s="8">
        <v>2.75</v>
      </c>
      <c r="G53" s="12">
        <v>153</v>
      </c>
      <c r="H53" s="8">
        <v>1.2</v>
      </c>
      <c r="I53" s="12">
        <v>0</v>
      </c>
    </row>
    <row r="54" spans="2:9" ht="15" customHeight="1" x14ac:dyDescent="0.2">
      <c r="B54" t="s">
        <v>138</v>
      </c>
      <c r="C54" s="12">
        <v>673</v>
      </c>
      <c r="D54" s="8">
        <v>2.0699999999999998</v>
      </c>
      <c r="E54" s="12">
        <v>581</v>
      </c>
      <c r="F54" s="8">
        <v>2.98</v>
      </c>
      <c r="G54" s="12">
        <v>90</v>
      </c>
      <c r="H54" s="8">
        <v>0.71</v>
      </c>
      <c r="I54" s="12">
        <v>2</v>
      </c>
    </row>
    <row r="55" spans="2:9" ht="15" customHeight="1" x14ac:dyDescent="0.2">
      <c r="B55" t="s">
        <v>122</v>
      </c>
      <c r="C55" s="12">
        <v>672</v>
      </c>
      <c r="D55" s="8">
        <v>2.06</v>
      </c>
      <c r="E55" s="12">
        <v>389</v>
      </c>
      <c r="F55" s="8">
        <v>1.99</v>
      </c>
      <c r="G55" s="12">
        <v>283</v>
      </c>
      <c r="H55" s="8">
        <v>2.23</v>
      </c>
      <c r="I55" s="12">
        <v>0</v>
      </c>
    </row>
    <row r="56" spans="2:9" ht="15" customHeight="1" x14ac:dyDescent="0.2">
      <c r="B56" t="s">
        <v>139</v>
      </c>
      <c r="C56" s="12">
        <v>660</v>
      </c>
      <c r="D56" s="8">
        <v>2.0299999999999998</v>
      </c>
      <c r="E56" s="12">
        <v>617</v>
      </c>
      <c r="F56" s="8">
        <v>3.16</v>
      </c>
      <c r="G56" s="12">
        <v>43</v>
      </c>
      <c r="H56" s="8">
        <v>0.34</v>
      </c>
      <c r="I56" s="12">
        <v>0</v>
      </c>
    </row>
    <row r="57" spans="2:9" ht="15" customHeight="1" x14ac:dyDescent="0.2">
      <c r="B57" t="s">
        <v>125</v>
      </c>
      <c r="C57" s="12">
        <v>657</v>
      </c>
      <c r="D57" s="8">
        <v>2.02</v>
      </c>
      <c r="E57" s="12">
        <v>494</v>
      </c>
      <c r="F57" s="8">
        <v>2.5299999999999998</v>
      </c>
      <c r="G57" s="12">
        <v>161</v>
      </c>
      <c r="H57" s="8">
        <v>1.27</v>
      </c>
      <c r="I57" s="12">
        <v>1</v>
      </c>
    </row>
    <row r="58" spans="2:9" ht="15" customHeight="1" x14ac:dyDescent="0.2">
      <c r="B58" t="s">
        <v>129</v>
      </c>
      <c r="C58" s="12">
        <v>645</v>
      </c>
      <c r="D58" s="8">
        <v>1.98</v>
      </c>
      <c r="E58" s="12">
        <v>394</v>
      </c>
      <c r="F58" s="8">
        <v>2.02</v>
      </c>
      <c r="G58" s="12">
        <v>251</v>
      </c>
      <c r="H58" s="8">
        <v>1.97</v>
      </c>
      <c r="I58" s="12">
        <v>0</v>
      </c>
    </row>
    <row r="59" spans="2:9" ht="15" customHeight="1" x14ac:dyDescent="0.2">
      <c r="B59" t="s">
        <v>126</v>
      </c>
      <c r="C59" s="12">
        <v>518</v>
      </c>
      <c r="D59" s="8">
        <v>1.59</v>
      </c>
      <c r="E59" s="12">
        <v>288</v>
      </c>
      <c r="F59" s="8">
        <v>1.48</v>
      </c>
      <c r="G59" s="12">
        <v>230</v>
      </c>
      <c r="H59" s="8">
        <v>1.81</v>
      </c>
      <c r="I59" s="12">
        <v>0</v>
      </c>
    </row>
    <row r="60" spans="2:9" ht="15" customHeight="1" x14ac:dyDescent="0.2">
      <c r="B60" t="s">
        <v>121</v>
      </c>
      <c r="C60" s="12">
        <v>507</v>
      </c>
      <c r="D60" s="8">
        <v>1.56</v>
      </c>
      <c r="E60" s="12">
        <v>66</v>
      </c>
      <c r="F60" s="8">
        <v>0.34</v>
      </c>
      <c r="G60" s="12">
        <v>441</v>
      </c>
      <c r="H60" s="8">
        <v>3.47</v>
      </c>
      <c r="I60" s="12">
        <v>0</v>
      </c>
    </row>
    <row r="61" spans="2:9" ht="15" customHeight="1" x14ac:dyDescent="0.2">
      <c r="B61" t="s">
        <v>124</v>
      </c>
      <c r="C61" s="12">
        <v>460</v>
      </c>
      <c r="D61" s="8">
        <v>1.41</v>
      </c>
      <c r="E61" s="12">
        <v>309</v>
      </c>
      <c r="F61" s="8">
        <v>1.58</v>
      </c>
      <c r="G61" s="12">
        <v>151</v>
      </c>
      <c r="H61" s="8">
        <v>1.19</v>
      </c>
      <c r="I61" s="12">
        <v>0</v>
      </c>
    </row>
    <row r="62" spans="2:9" ht="15" customHeight="1" x14ac:dyDescent="0.2">
      <c r="B62" t="s">
        <v>135</v>
      </c>
      <c r="C62" s="12">
        <v>454</v>
      </c>
      <c r="D62" s="8">
        <v>1.39</v>
      </c>
      <c r="E62" s="12">
        <v>260</v>
      </c>
      <c r="F62" s="8">
        <v>1.33</v>
      </c>
      <c r="G62" s="12">
        <v>194</v>
      </c>
      <c r="H62" s="8">
        <v>1.53</v>
      </c>
      <c r="I62" s="12">
        <v>0</v>
      </c>
    </row>
    <row r="63" spans="2:9" ht="15" customHeight="1" x14ac:dyDescent="0.2">
      <c r="B63" t="s">
        <v>131</v>
      </c>
      <c r="C63" s="12">
        <v>452</v>
      </c>
      <c r="D63" s="8">
        <v>1.39</v>
      </c>
      <c r="E63" s="12">
        <v>362</v>
      </c>
      <c r="F63" s="8">
        <v>1.86</v>
      </c>
      <c r="G63" s="12">
        <v>90</v>
      </c>
      <c r="H63" s="8">
        <v>0.71</v>
      </c>
      <c r="I63" s="12">
        <v>0</v>
      </c>
    </row>
    <row r="64" spans="2:9" ht="15" customHeight="1" x14ac:dyDescent="0.2">
      <c r="B64" t="s">
        <v>128</v>
      </c>
      <c r="C64" s="12">
        <v>434</v>
      </c>
      <c r="D64" s="8">
        <v>1.33</v>
      </c>
      <c r="E64" s="12">
        <v>174</v>
      </c>
      <c r="F64" s="8">
        <v>0.89</v>
      </c>
      <c r="G64" s="12">
        <v>260</v>
      </c>
      <c r="H64" s="8">
        <v>2.0499999999999998</v>
      </c>
      <c r="I64" s="12">
        <v>0</v>
      </c>
    </row>
    <row r="65" spans="2:9" ht="15" customHeight="1" x14ac:dyDescent="0.2">
      <c r="B65" t="s">
        <v>123</v>
      </c>
      <c r="C65" s="12">
        <v>426</v>
      </c>
      <c r="D65" s="8">
        <v>1.31</v>
      </c>
      <c r="E65" s="12">
        <v>154</v>
      </c>
      <c r="F65" s="8">
        <v>0.79</v>
      </c>
      <c r="G65" s="12">
        <v>272</v>
      </c>
      <c r="H65" s="8">
        <v>2.14</v>
      </c>
      <c r="I65" s="12">
        <v>0</v>
      </c>
    </row>
    <row r="66" spans="2:9" ht="15" customHeight="1" x14ac:dyDescent="0.2">
      <c r="B66" t="s">
        <v>127</v>
      </c>
      <c r="C66" s="12">
        <v>405</v>
      </c>
      <c r="D66" s="8">
        <v>1.24</v>
      </c>
      <c r="E66" s="12">
        <v>174</v>
      </c>
      <c r="F66" s="8">
        <v>0.89</v>
      </c>
      <c r="G66" s="12">
        <v>231</v>
      </c>
      <c r="H66" s="8">
        <v>1.82</v>
      </c>
      <c r="I66" s="12">
        <v>0</v>
      </c>
    </row>
    <row r="68" spans="2:9" ht="15" customHeight="1" x14ac:dyDescent="0.2">
      <c r="B68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A0C05-61AE-4A9E-84DD-5E6D7C2D74A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42</v>
      </c>
      <c r="C6" s="12">
        <v>855</v>
      </c>
      <c r="D6" s="8">
        <v>12.03</v>
      </c>
      <c r="E6" s="12">
        <v>238</v>
      </c>
      <c r="F6" s="8">
        <v>6.21</v>
      </c>
      <c r="G6" s="12">
        <v>617</v>
      </c>
      <c r="H6" s="8">
        <v>18.940000000000001</v>
      </c>
      <c r="I6" s="12">
        <v>0</v>
      </c>
    </row>
    <row r="7" spans="2:9" ht="15" customHeight="1" x14ac:dyDescent="0.2">
      <c r="B7" t="s">
        <v>43</v>
      </c>
      <c r="C7" s="12">
        <v>228</v>
      </c>
      <c r="D7" s="8">
        <v>3.21</v>
      </c>
      <c r="E7" s="12">
        <v>85</v>
      </c>
      <c r="F7" s="8">
        <v>2.2200000000000002</v>
      </c>
      <c r="G7" s="12">
        <v>143</v>
      </c>
      <c r="H7" s="8">
        <v>4.3899999999999997</v>
      </c>
      <c r="I7" s="12">
        <v>0</v>
      </c>
    </row>
    <row r="8" spans="2:9" ht="15" customHeight="1" x14ac:dyDescent="0.2">
      <c r="B8" t="s">
        <v>44</v>
      </c>
      <c r="C8" s="12">
        <v>12</v>
      </c>
      <c r="D8" s="8">
        <v>0.17</v>
      </c>
      <c r="E8" s="12">
        <v>0</v>
      </c>
      <c r="F8" s="8">
        <v>0</v>
      </c>
      <c r="G8" s="12">
        <v>10</v>
      </c>
      <c r="H8" s="8">
        <v>0.31</v>
      </c>
      <c r="I8" s="12">
        <v>0</v>
      </c>
    </row>
    <row r="9" spans="2:9" ht="15" customHeight="1" x14ac:dyDescent="0.2">
      <c r="B9" t="s">
        <v>45</v>
      </c>
      <c r="C9" s="12">
        <v>69</v>
      </c>
      <c r="D9" s="8">
        <v>0.97</v>
      </c>
      <c r="E9" s="12">
        <v>9</v>
      </c>
      <c r="F9" s="8">
        <v>0.23</v>
      </c>
      <c r="G9" s="12">
        <v>58</v>
      </c>
      <c r="H9" s="8">
        <v>1.78</v>
      </c>
      <c r="I9" s="12">
        <v>2</v>
      </c>
    </row>
    <row r="10" spans="2:9" ht="15" customHeight="1" x14ac:dyDescent="0.2">
      <c r="B10" t="s">
        <v>46</v>
      </c>
      <c r="C10" s="12">
        <v>104</v>
      </c>
      <c r="D10" s="8">
        <v>1.46</v>
      </c>
      <c r="E10" s="12">
        <v>50</v>
      </c>
      <c r="F10" s="8">
        <v>1.31</v>
      </c>
      <c r="G10" s="12">
        <v>51</v>
      </c>
      <c r="H10" s="8">
        <v>1.57</v>
      </c>
      <c r="I10" s="12">
        <v>1</v>
      </c>
    </row>
    <row r="11" spans="2:9" ht="15" customHeight="1" x14ac:dyDescent="0.2">
      <c r="B11" t="s">
        <v>47</v>
      </c>
      <c r="C11" s="12">
        <v>1796</v>
      </c>
      <c r="D11" s="8">
        <v>25.26</v>
      </c>
      <c r="E11" s="12">
        <v>789</v>
      </c>
      <c r="F11" s="8">
        <v>20.6</v>
      </c>
      <c r="G11" s="12">
        <v>1005</v>
      </c>
      <c r="H11" s="8">
        <v>30.86</v>
      </c>
      <c r="I11" s="12">
        <v>2</v>
      </c>
    </row>
    <row r="12" spans="2:9" ht="15" customHeight="1" x14ac:dyDescent="0.2">
      <c r="B12" t="s">
        <v>48</v>
      </c>
      <c r="C12" s="12">
        <v>81</v>
      </c>
      <c r="D12" s="8">
        <v>1.1399999999999999</v>
      </c>
      <c r="E12" s="12">
        <v>12</v>
      </c>
      <c r="F12" s="8">
        <v>0.31</v>
      </c>
      <c r="G12" s="12">
        <v>69</v>
      </c>
      <c r="H12" s="8">
        <v>2.12</v>
      </c>
      <c r="I12" s="12">
        <v>0</v>
      </c>
    </row>
    <row r="13" spans="2:9" ht="15" customHeight="1" x14ac:dyDescent="0.2">
      <c r="B13" t="s">
        <v>49</v>
      </c>
      <c r="C13" s="12">
        <v>751</v>
      </c>
      <c r="D13" s="8">
        <v>10.56</v>
      </c>
      <c r="E13" s="12">
        <v>400</v>
      </c>
      <c r="F13" s="8">
        <v>10.44</v>
      </c>
      <c r="G13" s="12">
        <v>350</v>
      </c>
      <c r="H13" s="8">
        <v>10.75</v>
      </c>
      <c r="I13" s="12">
        <v>0</v>
      </c>
    </row>
    <row r="14" spans="2:9" ht="15" customHeight="1" x14ac:dyDescent="0.2">
      <c r="B14" t="s">
        <v>50</v>
      </c>
      <c r="C14" s="12">
        <v>376</v>
      </c>
      <c r="D14" s="8">
        <v>5.29</v>
      </c>
      <c r="E14" s="12">
        <v>184</v>
      </c>
      <c r="F14" s="8">
        <v>4.8</v>
      </c>
      <c r="G14" s="12">
        <v>191</v>
      </c>
      <c r="H14" s="8">
        <v>5.86</v>
      </c>
      <c r="I14" s="12">
        <v>1</v>
      </c>
    </row>
    <row r="15" spans="2:9" ht="15" customHeight="1" x14ac:dyDescent="0.2">
      <c r="B15" t="s">
        <v>51</v>
      </c>
      <c r="C15" s="12">
        <v>984</v>
      </c>
      <c r="D15" s="8">
        <v>13.84</v>
      </c>
      <c r="E15" s="12">
        <v>809</v>
      </c>
      <c r="F15" s="8">
        <v>21.12</v>
      </c>
      <c r="G15" s="12">
        <v>174</v>
      </c>
      <c r="H15" s="8">
        <v>5.34</v>
      </c>
      <c r="I15" s="12">
        <v>0</v>
      </c>
    </row>
    <row r="16" spans="2:9" ht="15" customHeight="1" x14ac:dyDescent="0.2">
      <c r="B16" t="s">
        <v>52</v>
      </c>
      <c r="C16" s="12">
        <v>973</v>
      </c>
      <c r="D16" s="8">
        <v>13.69</v>
      </c>
      <c r="E16" s="12">
        <v>786</v>
      </c>
      <c r="F16" s="8">
        <v>20.52</v>
      </c>
      <c r="G16" s="12">
        <v>185</v>
      </c>
      <c r="H16" s="8">
        <v>5.68</v>
      </c>
      <c r="I16" s="12">
        <v>2</v>
      </c>
    </row>
    <row r="17" spans="2:9" ht="15" customHeight="1" x14ac:dyDescent="0.2">
      <c r="B17" t="s">
        <v>53</v>
      </c>
      <c r="C17" s="12">
        <v>244</v>
      </c>
      <c r="D17" s="8">
        <v>3.43</v>
      </c>
      <c r="E17" s="12">
        <v>179</v>
      </c>
      <c r="F17" s="8">
        <v>4.67</v>
      </c>
      <c r="G17" s="12">
        <v>61</v>
      </c>
      <c r="H17" s="8">
        <v>1.87</v>
      </c>
      <c r="I17" s="12">
        <v>2</v>
      </c>
    </row>
    <row r="18" spans="2:9" ht="15" customHeight="1" x14ac:dyDescent="0.2">
      <c r="B18" t="s">
        <v>54</v>
      </c>
      <c r="C18" s="12">
        <v>317</v>
      </c>
      <c r="D18" s="8">
        <v>4.46</v>
      </c>
      <c r="E18" s="12">
        <v>160</v>
      </c>
      <c r="F18" s="8">
        <v>4.18</v>
      </c>
      <c r="G18" s="12">
        <v>157</v>
      </c>
      <c r="H18" s="8">
        <v>4.82</v>
      </c>
      <c r="I18" s="12">
        <v>0</v>
      </c>
    </row>
    <row r="19" spans="2:9" ht="15" customHeight="1" x14ac:dyDescent="0.2">
      <c r="B19" t="s">
        <v>55</v>
      </c>
      <c r="C19" s="12">
        <v>318</v>
      </c>
      <c r="D19" s="8">
        <v>4.47</v>
      </c>
      <c r="E19" s="12">
        <v>129</v>
      </c>
      <c r="F19" s="8">
        <v>3.37</v>
      </c>
      <c r="G19" s="12">
        <v>185</v>
      </c>
      <c r="H19" s="8">
        <v>5.68</v>
      </c>
      <c r="I19" s="12">
        <v>3</v>
      </c>
    </row>
    <row r="20" spans="2:9" ht="15" customHeight="1" x14ac:dyDescent="0.2">
      <c r="B20" s="9" t="s">
        <v>254</v>
      </c>
      <c r="C20" s="12">
        <f>SUM(LTBL_02201[総数／事業所数])</f>
        <v>7109</v>
      </c>
      <c r="E20" s="12">
        <f>SUBTOTAL(109,LTBL_02201[個人／事業所数])</f>
        <v>3830</v>
      </c>
      <c r="G20" s="12">
        <f>SUBTOTAL(109,LTBL_02201[法人／事業所数])</f>
        <v>3257</v>
      </c>
      <c r="I20" s="12">
        <f>SUBTOTAL(109,LTBL_02201[法人以外の団体／事業所数])</f>
        <v>13</v>
      </c>
    </row>
    <row r="21" spans="2:9" ht="15" customHeight="1" x14ac:dyDescent="0.2">
      <c r="E21" s="11">
        <f>LTBL_02201[[#Totals],[個人／事業所数]]/LTBL_02201[[#Totals],[総数／事業所数]]</f>
        <v>0.53875369250246163</v>
      </c>
      <c r="G21" s="11">
        <f>LTBL_02201[[#Totals],[法人／事業所数]]/LTBL_02201[[#Totals],[総数／事業所数]]</f>
        <v>0.45815163876775916</v>
      </c>
      <c r="I21" s="11">
        <f>LTBL_02201[[#Totals],[法人以外の団体／事業所数]]/LTBL_02201[[#Totals],[総数／事業所数]]</f>
        <v>1.8286678857785904E-3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891</v>
      </c>
      <c r="D24" s="8">
        <v>12.53</v>
      </c>
      <c r="E24" s="12">
        <v>774</v>
      </c>
      <c r="F24" s="8">
        <v>20.21</v>
      </c>
      <c r="G24" s="12">
        <v>117</v>
      </c>
      <c r="H24" s="8">
        <v>3.59</v>
      </c>
      <c r="I24" s="12">
        <v>0</v>
      </c>
    </row>
    <row r="25" spans="2:9" ht="15" customHeight="1" x14ac:dyDescent="0.2">
      <c r="B25" t="s">
        <v>78</v>
      </c>
      <c r="C25" s="12">
        <v>850</v>
      </c>
      <c r="D25" s="8">
        <v>11.96</v>
      </c>
      <c r="E25" s="12">
        <v>718</v>
      </c>
      <c r="F25" s="8">
        <v>18.75</v>
      </c>
      <c r="G25" s="12">
        <v>132</v>
      </c>
      <c r="H25" s="8">
        <v>4.05</v>
      </c>
      <c r="I25" s="12">
        <v>0</v>
      </c>
    </row>
    <row r="26" spans="2:9" ht="15" customHeight="1" x14ac:dyDescent="0.2">
      <c r="B26" t="s">
        <v>74</v>
      </c>
      <c r="C26" s="12">
        <v>618</v>
      </c>
      <c r="D26" s="8">
        <v>8.69</v>
      </c>
      <c r="E26" s="12">
        <v>384</v>
      </c>
      <c r="F26" s="8">
        <v>10.029999999999999</v>
      </c>
      <c r="G26" s="12">
        <v>233</v>
      </c>
      <c r="H26" s="8">
        <v>7.15</v>
      </c>
      <c r="I26" s="12">
        <v>0</v>
      </c>
    </row>
    <row r="27" spans="2:9" ht="15" customHeight="1" x14ac:dyDescent="0.2">
      <c r="B27" t="s">
        <v>73</v>
      </c>
      <c r="C27" s="12">
        <v>467</v>
      </c>
      <c r="D27" s="8">
        <v>6.57</v>
      </c>
      <c r="E27" s="12">
        <v>248</v>
      </c>
      <c r="F27" s="8">
        <v>6.48</v>
      </c>
      <c r="G27" s="12">
        <v>218</v>
      </c>
      <c r="H27" s="8">
        <v>6.69</v>
      </c>
      <c r="I27" s="12">
        <v>1</v>
      </c>
    </row>
    <row r="28" spans="2:9" ht="15" customHeight="1" x14ac:dyDescent="0.2">
      <c r="B28" t="s">
        <v>71</v>
      </c>
      <c r="C28" s="12">
        <v>384</v>
      </c>
      <c r="D28" s="8">
        <v>5.4</v>
      </c>
      <c r="E28" s="12">
        <v>266</v>
      </c>
      <c r="F28" s="8">
        <v>6.95</v>
      </c>
      <c r="G28" s="12">
        <v>117</v>
      </c>
      <c r="H28" s="8">
        <v>3.59</v>
      </c>
      <c r="I28" s="12">
        <v>1</v>
      </c>
    </row>
    <row r="29" spans="2:9" ht="15" customHeight="1" x14ac:dyDescent="0.2">
      <c r="B29" t="s">
        <v>64</v>
      </c>
      <c r="C29" s="12">
        <v>357</v>
      </c>
      <c r="D29" s="8">
        <v>5.0199999999999996</v>
      </c>
      <c r="E29" s="12">
        <v>86</v>
      </c>
      <c r="F29" s="8">
        <v>2.25</v>
      </c>
      <c r="G29" s="12">
        <v>271</v>
      </c>
      <c r="H29" s="8">
        <v>8.32</v>
      </c>
      <c r="I29" s="12">
        <v>0</v>
      </c>
    </row>
    <row r="30" spans="2:9" ht="15" customHeight="1" x14ac:dyDescent="0.2">
      <c r="B30" t="s">
        <v>65</v>
      </c>
      <c r="C30" s="12">
        <v>250</v>
      </c>
      <c r="D30" s="8">
        <v>3.52</v>
      </c>
      <c r="E30" s="12">
        <v>98</v>
      </c>
      <c r="F30" s="8">
        <v>2.56</v>
      </c>
      <c r="G30" s="12">
        <v>152</v>
      </c>
      <c r="H30" s="8">
        <v>4.67</v>
      </c>
      <c r="I30" s="12">
        <v>0</v>
      </c>
    </row>
    <row r="31" spans="2:9" ht="15" customHeight="1" x14ac:dyDescent="0.2">
      <c r="B31" t="s">
        <v>66</v>
      </c>
      <c r="C31" s="12">
        <v>248</v>
      </c>
      <c r="D31" s="8">
        <v>3.49</v>
      </c>
      <c r="E31" s="12">
        <v>54</v>
      </c>
      <c r="F31" s="8">
        <v>1.41</v>
      </c>
      <c r="G31" s="12">
        <v>194</v>
      </c>
      <c r="H31" s="8">
        <v>5.96</v>
      </c>
      <c r="I31" s="12">
        <v>0</v>
      </c>
    </row>
    <row r="32" spans="2:9" ht="15" customHeight="1" x14ac:dyDescent="0.2">
      <c r="B32" t="s">
        <v>80</v>
      </c>
      <c r="C32" s="12">
        <v>244</v>
      </c>
      <c r="D32" s="8">
        <v>3.43</v>
      </c>
      <c r="E32" s="12">
        <v>179</v>
      </c>
      <c r="F32" s="8">
        <v>4.67</v>
      </c>
      <c r="G32" s="12">
        <v>61</v>
      </c>
      <c r="H32" s="8">
        <v>1.87</v>
      </c>
      <c r="I32" s="12">
        <v>2</v>
      </c>
    </row>
    <row r="33" spans="2:9" ht="15" customHeight="1" x14ac:dyDescent="0.2">
      <c r="B33" t="s">
        <v>70</v>
      </c>
      <c r="C33" s="12">
        <v>206</v>
      </c>
      <c r="D33" s="8">
        <v>2.9</v>
      </c>
      <c r="E33" s="12">
        <v>83</v>
      </c>
      <c r="F33" s="8">
        <v>2.17</v>
      </c>
      <c r="G33" s="12">
        <v>123</v>
      </c>
      <c r="H33" s="8">
        <v>3.78</v>
      </c>
      <c r="I33" s="12">
        <v>0</v>
      </c>
    </row>
    <row r="34" spans="2:9" ht="15" customHeight="1" x14ac:dyDescent="0.2">
      <c r="B34" t="s">
        <v>75</v>
      </c>
      <c r="C34" s="12">
        <v>191</v>
      </c>
      <c r="D34" s="8">
        <v>2.69</v>
      </c>
      <c r="E34" s="12">
        <v>131</v>
      </c>
      <c r="F34" s="8">
        <v>3.42</v>
      </c>
      <c r="G34" s="12">
        <v>60</v>
      </c>
      <c r="H34" s="8">
        <v>1.84</v>
      </c>
      <c r="I34" s="12">
        <v>0</v>
      </c>
    </row>
    <row r="35" spans="2:9" ht="15" customHeight="1" x14ac:dyDescent="0.2">
      <c r="B35" t="s">
        <v>81</v>
      </c>
      <c r="C35" s="12">
        <v>174</v>
      </c>
      <c r="D35" s="8">
        <v>2.4500000000000002</v>
      </c>
      <c r="E35" s="12">
        <v>157</v>
      </c>
      <c r="F35" s="8">
        <v>4.0999999999999996</v>
      </c>
      <c r="G35" s="12">
        <v>17</v>
      </c>
      <c r="H35" s="8">
        <v>0.52</v>
      </c>
      <c r="I35" s="12">
        <v>0</v>
      </c>
    </row>
    <row r="36" spans="2:9" ht="15" customHeight="1" x14ac:dyDescent="0.2">
      <c r="B36" t="s">
        <v>72</v>
      </c>
      <c r="C36" s="12">
        <v>162</v>
      </c>
      <c r="D36" s="8">
        <v>2.2799999999999998</v>
      </c>
      <c r="E36" s="12">
        <v>102</v>
      </c>
      <c r="F36" s="8">
        <v>2.66</v>
      </c>
      <c r="G36" s="12">
        <v>60</v>
      </c>
      <c r="H36" s="8">
        <v>1.84</v>
      </c>
      <c r="I36" s="12">
        <v>0</v>
      </c>
    </row>
    <row r="37" spans="2:9" ht="15" customHeight="1" x14ac:dyDescent="0.2">
      <c r="B37" t="s">
        <v>76</v>
      </c>
      <c r="C37" s="12">
        <v>161</v>
      </c>
      <c r="D37" s="8">
        <v>2.2599999999999998</v>
      </c>
      <c r="E37" s="12">
        <v>53</v>
      </c>
      <c r="F37" s="8">
        <v>1.38</v>
      </c>
      <c r="G37" s="12">
        <v>108</v>
      </c>
      <c r="H37" s="8">
        <v>3.32</v>
      </c>
      <c r="I37" s="12">
        <v>0</v>
      </c>
    </row>
    <row r="38" spans="2:9" ht="15" customHeight="1" x14ac:dyDescent="0.2">
      <c r="B38" t="s">
        <v>68</v>
      </c>
      <c r="C38" s="12">
        <v>152</v>
      </c>
      <c r="D38" s="8">
        <v>2.14</v>
      </c>
      <c r="E38" s="12">
        <v>11</v>
      </c>
      <c r="F38" s="8">
        <v>0.28999999999999998</v>
      </c>
      <c r="G38" s="12">
        <v>141</v>
      </c>
      <c r="H38" s="8">
        <v>4.33</v>
      </c>
      <c r="I38" s="12">
        <v>0</v>
      </c>
    </row>
    <row r="39" spans="2:9" ht="15" customHeight="1" x14ac:dyDescent="0.2">
      <c r="B39" t="s">
        <v>82</v>
      </c>
      <c r="C39" s="12">
        <v>143</v>
      </c>
      <c r="D39" s="8">
        <v>2.0099999999999998</v>
      </c>
      <c r="E39" s="12">
        <v>3</v>
      </c>
      <c r="F39" s="8">
        <v>0.08</v>
      </c>
      <c r="G39" s="12">
        <v>140</v>
      </c>
      <c r="H39" s="8">
        <v>4.3</v>
      </c>
      <c r="I39" s="12">
        <v>0</v>
      </c>
    </row>
    <row r="40" spans="2:9" ht="15" customHeight="1" x14ac:dyDescent="0.2">
      <c r="B40" t="s">
        <v>69</v>
      </c>
      <c r="C40" s="12">
        <v>135</v>
      </c>
      <c r="D40" s="8">
        <v>1.9</v>
      </c>
      <c r="E40" s="12">
        <v>27</v>
      </c>
      <c r="F40" s="8">
        <v>0.7</v>
      </c>
      <c r="G40" s="12">
        <v>108</v>
      </c>
      <c r="H40" s="8">
        <v>3.32</v>
      </c>
      <c r="I40" s="12">
        <v>0</v>
      </c>
    </row>
    <row r="41" spans="2:9" ht="15" customHeight="1" x14ac:dyDescent="0.2">
      <c r="B41" t="s">
        <v>83</v>
      </c>
      <c r="C41" s="12">
        <v>125</v>
      </c>
      <c r="D41" s="8">
        <v>1.76</v>
      </c>
      <c r="E41" s="12">
        <v>89</v>
      </c>
      <c r="F41" s="8">
        <v>2.3199999999999998</v>
      </c>
      <c r="G41" s="12">
        <v>36</v>
      </c>
      <c r="H41" s="8">
        <v>1.1100000000000001</v>
      </c>
      <c r="I41" s="12">
        <v>0</v>
      </c>
    </row>
    <row r="42" spans="2:9" ht="15" customHeight="1" x14ac:dyDescent="0.2">
      <c r="B42" t="s">
        <v>67</v>
      </c>
      <c r="C42" s="12">
        <v>113</v>
      </c>
      <c r="D42" s="8">
        <v>1.59</v>
      </c>
      <c r="E42" s="12">
        <v>25</v>
      </c>
      <c r="F42" s="8">
        <v>0.65</v>
      </c>
      <c r="G42" s="12">
        <v>88</v>
      </c>
      <c r="H42" s="8">
        <v>2.7</v>
      </c>
      <c r="I42" s="12">
        <v>0</v>
      </c>
    </row>
    <row r="43" spans="2:9" ht="15" customHeight="1" x14ac:dyDescent="0.2">
      <c r="B43" t="s">
        <v>84</v>
      </c>
      <c r="C43" s="12">
        <v>98</v>
      </c>
      <c r="D43" s="8">
        <v>1.38</v>
      </c>
      <c r="E43" s="12">
        <v>14</v>
      </c>
      <c r="F43" s="8">
        <v>0.37</v>
      </c>
      <c r="G43" s="12">
        <v>84</v>
      </c>
      <c r="H43" s="8">
        <v>2.58</v>
      </c>
      <c r="I43" s="12">
        <v>0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130</v>
      </c>
      <c r="C47" s="12">
        <v>449</v>
      </c>
      <c r="D47" s="8">
        <v>6.32</v>
      </c>
      <c r="E47" s="12">
        <v>331</v>
      </c>
      <c r="F47" s="8">
        <v>8.64</v>
      </c>
      <c r="G47" s="12">
        <v>118</v>
      </c>
      <c r="H47" s="8">
        <v>3.62</v>
      </c>
      <c r="I47" s="12">
        <v>0</v>
      </c>
    </row>
    <row r="48" spans="2:9" ht="15" customHeight="1" x14ac:dyDescent="0.2">
      <c r="B48" t="s">
        <v>137</v>
      </c>
      <c r="C48" s="12">
        <v>424</v>
      </c>
      <c r="D48" s="8">
        <v>5.96</v>
      </c>
      <c r="E48" s="12">
        <v>390</v>
      </c>
      <c r="F48" s="8">
        <v>10.18</v>
      </c>
      <c r="G48" s="12">
        <v>34</v>
      </c>
      <c r="H48" s="8">
        <v>1.04</v>
      </c>
      <c r="I48" s="12">
        <v>0</v>
      </c>
    </row>
    <row r="49" spans="2:9" ht="15" customHeight="1" x14ac:dyDescent="0.2">
      <c r="B49" t="s">
        <v>136</v>
      </c>
      <c r="C49" s="12">
        <v>271</v>
      </c>
      <c r="D49" s="8">
        <v>3.81</v>
      </c>
      <c r="E49" s="12">
        <v>261</v>
      </c>
      <c r="F49" s="8">
        <v>6.81</v>
      </c>
      <c r="G49" s="12">
        <v>10</v>
      </c>
      <c r="H49" s="8">
        <v>0.31</v>
      </c>
      <c r="I49" s="12">
        <v>0</v>
      </c>
    </row>
    <row r="50" spans="2:9" ht="15" customHeight="1" x14ac:dyDescent="0.2">
      <c r="B50" t="s">
        <v>133</v>
      </c>
      <c r="C50" s="12">
        <v>237</v>
      </c>
      <c r="D50" s="8">
        <v>3.33</v>
      </c>
      <c r="E50" s="12">
        <v>215</v>
      </c>
      <c r="F50" s="8">
        <v>5.61</v>
      </c>
      <c r="G50" s="12">
        <v>22</v>
      </c>
      <c r="H50" s="8">
        <v>0.68</v>
      </c>
      <c r="I50" s="12">
        <v>0</v>
      </c>
    </row>
    <row r="51" spans="2:9" ht="15" customHeight="1" x14ac:dyDescent="0.2">
      <c r="B51" t="s">
        <v>134</v>
      </c>
      <c r="C51" s="12">
        <v>229</v>
      </c>
      <c r="D51" s="8">
        <v>3.22</v>
      </c>
      <c r="E51" s="12">
        <v>216</v>
      </c>
      <c r="F51" s="8">
        <v>5.64</v>
      </c>
      <c r="G51" s="12">
        <v>13</v>
      </c>
      <c r="H51" s="8">
        <v>0.4</v>
      </c>
      <c r="I51" s="12">
        <v>0</v>
      </c>
    </row>
    <row r="52" spans="2:9" ht="15" customHeight="1" x14ac:dyDescent="0.2">
      <c r="B52" t="s">
        <v>132</v>
      </c>
      <c r="C52" s="12">
        <v>211</v>
      </c>
      <c r="D52" s="8">
        <v>2.97</v>
      </c>
      <c r="E52" s="12">
        <v>169</v>
      </c>
      <c r="F52" s="8">
        <v>4.41</v>
      </c>
      <c r="G52" s="12">
        <v>42</v>
      </c>
      <c r="H52" s="8">
        <v>1.29</v>
      </c>
      <c r="I52" s="12">
        <v>0</v>
      </c>
    </row>
    <row r="53" spans="2:9" ht="15" customHeight="1" x14ac:dyDescent="0.2">
      <c r="B53" t="s">
        <v>138</v>
      </c>
      <c r="C53" s="12">
        <v>149</v>
      </c>
      <c r="D53" s="8">
        <v>2.1</v>
      </c>
      <c r="E53" s="12">
        <v>124</v>
      </c>
      <c r="F53" s="8">
        <v>3.24</v>
      </c>
      <c r="G53" s="12">
        <v>25</v>
      </c>
      <c r="H53" s="8">
        <v>0.77</v>
      </c>
      <c r="I53" s="12">
        <v>0</v>
      </c>
    </row>
    <row r="54" spans="2:9" ht="15" customHeight="1" x14ac:dyDescent="0.2">
      <c r="B54" t="s">
        <v>129</v>
      </c>
      <c r="C54" s="12">
        <v>132</v>
      </c>
      <c r="D54" s="8">
        <v>1.86</v>
      </c>
      <c r="E54" s="12">
        <v>79</v>
      </c>
      <c r="F54" s="8">
        <v>2.06</v>
      </c>
      <c r="G54" s="12">
        <v>53</v>
      </c>
      <c r="H54" s="8">
        <v>1.63</v>
      </c>
      <c r="I54" s="12">
        <v>0</v>
      </c>
    </row>
    <row r="55" spans="2:9" ht="15" customHeight="1" x14ac:dyDescent="0.2">
      <c r="B55" t="s">
        <v>125</v>
      </c>
      <c r="C55" s="12">
        <v>127</v>
      </c>
      <c r="D55" s="8">
        <v>1.79</v>
      </c>
      <c r="E55" s="12">
        <v>91</v>
      </c>
      <c r="F55" s="8">
        <v>2.38</v>
      </c>
      <c r="G55" s="12">
        <v>36</v>
      </c>
      <c r="H55" s="8">
        <v>1.1100000000000001</v>
      </c>
      <c r="I55" s="12">
        <v>0</v>
      </c>
    </row>
    <row r="56" spans="2:9" ht="15" customHeight="1" x14ac:dyDescent="0.2">
      <c r="B56" t="s">
        <v>140</v>
      </c>
      <c r="C56" s="12">
        <v>124</v>
      </c>
      <c r="D56" s="8">
        <v>1.74</v>
      </c>
      <c r="E56" s="12">
        <v>88</v>
      </c>
      <c r="F56" s="8">
        <v>2.2999999999999998</v>
      </c>
      <c r="G56" s="12">
        <v>36</v>
      </c>
      <c r="H56" s="8">
        <v>1.1100000000000001</v>
      </c>
      <c r="I56" s="12">
        <v>0</v>
      </c>
    </row>
    <row r="57" spans="2:9" ht="15" customHeight="1" x14ac:dyDescent="0.2">
      <c r="B57" t="s">
        <v>122</v>
      </c>
      <c r="C57" s="12">
        <v>120</v>
      </c>
      <c r="D57" s="8">
        <v>1.69</v>
      </c>
      <c r="E57" s="12">
        <v>56</v>
      </c>
      <c r="F57" s="8">
        <v>1.46</v>
      </c>
      <c r="G57" s="12">
        <v>64</v>
      </c>
      <c r="H57" s="8">
        <v>1.96</v>
      </c>
      <c r="I57" s="12">
        <v>0</v>
      </c>
    </row>
    <row r="58" spans="2:9" ht="15" customHeight="1" x14ac:dyDescent="0.2">
      <c r="B58" t="s">
        <v>144</v>
      </c>
      <c r="C58" s="12">
        <v>113</v>
      </c>
      <c r="D58" s="8">
        <v>1.59</v>
      </c>
      <c r="E58" s="12">
        <v>33</v>
      </c>
      <c r="F58" s="8">
        <v>0.86</v>
      </c>
      <c r="G58" s="12">
        <v>80</v>
      </c>
      <c r="H58" s="8">
        <v>2.46</v>
      </c>
      <c r="I58" s="12">
        <v>0</v>
      </c>
    </row>
    <row r="59" spans="2:9" ht="15" customHeight="1" x14ac:dyDescent="0.2">
      <c r="B59" t="s">
        <v>139</v>
      </c>
      <c r="C59" s="12">
        <v>112</v>
      </c>
      <c r="D59" s="8">
        <v>1.58</v>
      </c>
      <c r="E59" s="12">
        <v>102</v>
      </c>
      <c r="F59" s="8">
        <v>2.66</v>
      </c>
      <c r="G59" s="12">
        <v>10</v>
      </c>
      <c r="H59" s="8">
        <v>0.31</v>
      </c>
      <c r="I59" s="12">
        <v>0</v>
      </c>
    </row>
    <row r="60" spans="2:9" ht="15" customHeight="1" x14ac:dyDescent="0.2">
      <c r="B60" t="s">
        <v>135</v>
      </c>
      <c r="C60" s="12">
        <v>103</v>
      </c>
      <c r="D60" s="8">
        <v>1.45</v>
      </c>
      <c r="E60" s="12">
        <v>43</v>
      </c>
      <c r="F60" s="8">
        <v>1.1200000000000001</v>
      </c>
      <c r="G60" s="12">
        <v>60</v>
      </c>
      <c r="H60" s="8">
        <v>1.84</v>
      </c>
      <c r="I60" s="12">
        <v>0</v>
      </c>
    </row>
    <row r="61" spans="2:9" ht="15" customHeight="1" x14ac:dyDescent="0.2">
      <c r="B61" t="s">
        <v>141</v>
      </c>
      <c r="C61" s="12">
        <v>101</v>
      </c>
      <c r="D61" s="8">
        <v>1.42</v>
      </c>
      <c r="E61" s="12">
        <v>26</v>
      </c>
      <c r="F61" s="8">
        <v>0.68</v>
      </c>
      <c r="G61" s="12">
        <v>75</v>
      </c>
      <c r="H61" s="8">
        <v>2.2999999999999998</v>
      </c>
      <c r="I61" s="12">
        <v>0</v>
      </c>
    </row>
    <row r="62" spans="2:9" ht="15" customHeight="1" x14ac:dyDescent="0.2">
      <c r="B62" t="s">
        <v>124</v>
      </c>
      <c r="C62" s="12">
        <v>99</v>
      </c>
      <c r="D62" s="8">
        <v>1.39</v>
      </c>
      <c r="E62" s="12">
        <v>48</v>
      </c>
      <c r="F62" s="8">
        <v>1.25</v>
      </c>
      <c r="G62" s="12">
        <v>51</v>
      </c>
      <c r="H62" s="8">
        <v>1.57</v>
      </c>
      <c r="I62" s="12">
        <v>0</v>
      </c>
    </row>
    <row r="63" spans="2:9" ht="15" customHeight="1" x14ac:dyDescent="0.2">
      <c r="B63" t="s">
        <v>142</v>
      </c>
      <c r="C63" s="12">
        <v>98</v>
      </c>
      <c r="D63" s="8">
        <v>1.38</v>
      </c>
      <c r="E63" s="12">
        <v>35</v>
      </c>
      <c r="F63" s="8">
        <v>0.91</v>
      </c>
      <c r="G63" s="12">
        <v>63</v>
      </c>
      <c r="H63" s="8">
        <v>1.93</v>
      </c>
      <c r="I63" s="12">
        <v>0</v>
      </c>
    </row>
    <row r="64" spans="2:9" ht="15" customHeight="1" x14ac:dyDescent="0.2">
      <c r="B64" t="s">
        <v>127</v>
      </c>
      <c r="C64" s="12">
        <v>96</v>
      </c>
      <c r="D64" s="8">
        <v>1.35</v>
      </c>
      <c r="E64" s="12">
        <v>33</v>
      </c>
      <c r="F64" s="8">
        <v>0.86</v>
      </c>
      <c r="G64" s="12">
        <v>63</v>
      </c>
      <c r="H64" s="8">
        <v>1.93</v>
      </c>
      <c r="I64" s="12">
        <v>0</v>
      </c>
    </row>
    <row r="65" spans="2:9" ht="15" customHeight="1" x14ac:dyDescent="0.2">
      <c r="B65" t="s">
        <v>143</v>
      </c>
      <c r="C65" s="12">
        <v>93</v>
      </c>
      <c r="D65" s="8">
        <v>1.31</v>
      </c>
      <c r="E65" s="12">
        <v>20</v>
      </c>
      <c r="F65" s="8">
        <v>0.52</v>
      </c>
      <c r="G65" s="12">
        <v>73</v>
      </c>
      <c r="H65" s="8">
        <v>2.2400000000000002</v>
      </c>
      <c r="I65" s="12">
        <v>0</v>
      </c>
    </row>
    <row r="66" spans="2:9" ht="15" customHeight="1" x14ac:dyDescent="0.2">
      <c r="B66" t="s">
        <v>121</v>
      </c>
      <c r="C66" s="12">
        <v>83</v>
      </c>
      <c r="D66" s="8">
        <v>1.17</v>
      </c>
      <c r="E66" s="12">
        <v>6</v>
      </c>
      <c r="F66" s="8">
        <v>0.16</v>
      </c>
      <c r="G66" s="12">
        <v>77</v>
      </c>
      <c r="H66" s="8">
        <v>2.36</v>
      </c>
      <c r="I66" s="12">
        <v>0</v>
      </c>
    </row>
    <row r="68" spans="2:9" ht="15" customHeight="1" x14ac:dyDescent="0.2">
      <c r="B68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55FC-FB73-42B7-AF45-DB3B5697741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2">
      <c r="B6" t="s">
        <v>42</v>
      </c>
      <c r="C6" s="12">
        <v>415</v>
      </c>
      <c r="D6" s="8">
        <v>9.42</v>
      </c>
      <c r="E6" s="12">
        <v>145</v>
      </c>
      <c r="F6" s="8">
        <v>5.59</v>
      </c>
      <c r="G6" s="12">
        <v>270</v>
      </c>
      <c r="H6" s="8">
        <v>15.2</v>
      </c>
      <c r="I6" s="12">
        <v>0</v>
      </c>
    </row>
    <row r="7" spans="2:9" ht="15" customHeight="1" x14ac:dyDescent="0.2">
      <c r="B7" t="s">
        <v>43</v>
      </c>
      <c r="C7" s="12">
        <v>211</v>
      </c>
      <c r="D7" s="8">
        <v>4.79</v>
      </c>
      <c r="E7" s="12">
        <v>115</v>
      </c>
      <c r="F7" s="8">
        <v>4.4400000000000004</v>
      </c>
      <c r="G7" s="12">
        <v>96</v>
      </c>
      <c r="H7" s="8">
        <v>5.41</v>
      </c>
      <c r="I7" s="12">
        <v>0</v>
      </c>
    </row>
    <row r="8" spans="2:9" ht="15" customHeight="1" x14ac:dyDescent="0.2">
      <c r="B8" t="s">
        <v>44</v>
      </c>
      <c r="C8" s="12">
        <v>8</v>
      </c>
      <c r="D8" s="8">
        <v>0.18</v>
      </c>
      <c r="E8" s="12">
        <v>0</v>
      </c>
      <c r="F8" s="8">
        <v>0</v>
      </c>
      <c r="G8" s="12">
        <v>8</v>
      </c>
      <c r="H8" s="8">
        <v>0.45</v>
      </c>
      <c r="I8" s="12">
        <v>0</v>
      </c>
    </row>
    <row r="9" spans="2:9" ht="15" customHeight="1" x14ac:dyDescent="0.2">
      <c r="B9" t="s">
        <v>45</v>
      </c>
      <c r="C9" s="12">
        <v>31</v>
      </c>
      <c r="D9" s="8">
        <v>0.7</v>
      </c>
      <c r="E9" s="12">
        <v>4</v>
      </c>
      <c r="F9" s="8">
        <v>0.15</v>
      </c>
      <c r="G9" s="12">
        <v>27</v>
      </c>
      <c r="H9" s="8">
        <v>1.52</v>
      </c>
      <c r="I9" s="12">
        <v>0</v>
      </c>
    </row>
    <row r="10" spans="2:9" ht="15" customHeight="1" x14ac:dyDescent="0.2">
      <c r="B10" t="s">
        <v>46</v>
      </c>
      <c r="C10" s="12">
        <v>33</v>
      </c>
      <c r="D10" s="8">
        <v>0.75</v>
      </c>
      <c r="E10" s="12">
        <v>7</v>
      </c>
      <c r="F10" s="8">
        <v>0.27</v>
      </c>
      <c r="G10" s="12">
        <v>25</v>
      </c>
      <c r="H10" s="8">
        <v>1.41</v>
      </c>
      <c r="I10" s="12">
        <v>1</v>
      </c>
    </row>
    <row r="11" spans="2:9" ht="15" customHeight="1" x14ac:dyDescent="0.2">
      <c r="B11" t="s">
        <v>47</v>
      </c>
      <c r="C11" s="12">
        <v>1090</v>
      </c>
      <c r="D11" s="8">
        <v>24.73</v>
      </c>
      <c r="E11" s="12">
        <v>521</v>
      </c>
      <c r="F11" s="8">
        <v>20.09</v>
      </c>
      <c r="G11" s="12">
        <v>568</v>
      </c>
      <c r="H11" s="8">
        <v>31.98</v>
      </c>
      <c r="I11" s="12">
        <v>1</v>
      </c>
    </row>
    <row r="12" spans="2:9" ht="15" customHeight="1" x14ac:dyDescent="0.2">
      <c r="B12" t="s">
        <v>48</v>
      </c>
      <c r="C12" s="12">
        <v>43</v>
      </c>
      <c r="D12" s="8">
        <v>0.98</v>
      </c>
      <c r="E12" s="12">
        <v>6</v>
      </c>
      <c r="F12" s="8">
        <v>0.23</v>
      </c>
      <c r="G12" s="12">
        <v>37</v>
      </c>
      <c r="H12" s="8">
        <v>2.08</v>
      </c>
      <c r="I12" s="12">
        <v>0</v>
      </c>
    </row>
    <row r="13" spans="2:9" ht="15" customHeight="1" x14ac:dyDescent="0.2">
      <c r="B13" t="s">
        <v>49</v>
      </c>
      <c r="C13" s="12">
        <v>353</v>
      </c>
      <c r="D13" s="8">
        <v>8.01</v>
      </c>
      <c r="E13" s="12">
        <v>154</v>
      </c>
      <c r="F13" s="8">
        <v>5.94</v>
      </c>
      <c r="G13" s="12">
        <v>199</v>
      </c>
      <c r="H13" s="8">
        <v>11.2</v>
      </c>
      <c r="I13" s="12">
        <v>0</v>
      </c>
    </row>
    <row r="14" spans="2:9" ht="15" customHeight="1" x14ac:dyDescent="0.2">
      <c r="B14" t="s">
        <v>50</v>
      </c>
      <c r="C14" s="12">
        <v>182</v>
      </c>
      <c r="D14" s="8">
        <v>4.13</v>
      </c>
      <c r="E14" s="12">
        <v>109</v>
      </c>
      <c r="F14" s="8">
        <v>4.2</v>
      </c>
      <c r="G14" s="12">
        <v>72</v>
      </c>
      <c r="H14" s="8">
        <v>4.05</v>
      </c>
      <c r="I14" s="12">
        <v>0</v>
      </c>
    </row>
    <row r="15" spans="2:9" ht="15" customHeight="1" x14ac:dyDescent="0.2">
      <c r="B15" t="s">
        <v>51</v>
      </c>
      <c r="C15" s="12">
        <v>717</v>
      </c>
      <c r="D15" s="8">
        <v>16.27</v>
      </c>
      <c r="E15" s="12">
        <v>616</v>
      </c>
      <c r="F15" s="8">
        <v>23.76</v>
      </c>
      <c r="G15" s="12">
        <v>99</v>
      </c>
      <c r="H15" s="8">
        <v>5.57</v>
      </c>
      <c r="I15" s="12">
        <v>0</v>
      </c>
    </row>
    <row r="16" spans="2:9" ht="15" customHeight="1" x14ac:dyDescent="0.2">
      <c r="B16" t="s">
        <v>52</v>
      </c>
      <c r="C16" s="12">
        <v>726</v>
      </c>
      <c r="D16" s="8">
        <v>16.47</v>
      </c>
      <c r="E16" s="12">
        <v>602</v>
      </c>
      <c r="F16" s="8">
        <v>23.22</v>
      </c>
      <c r="G16" s="12">
        <v>123</v>
      </c>
      <c r="H16" s="8">
        <v>6.93</v>
      </c>
      <c r="I16" s="12">
        <v>0</v>
      </c>
    </row>
    <row r="17" spans="2:9" ht="15" customHeight="1" x14ac:dyDescent="0.2">
      <c r="B17" t="s">
        <v>53</v>
      </c>
      <c r="C17" s="12">
        <v>152</v>
      </c>
      <c r="D17" s="8">
        <v>3.45</v>
      </c>
      <c r="E17" s="12">
        <v>104</v>
      </c>
      <c r="F17" s="8">
        <v>4.01</v>
      </c>
      <c r="G17" s="12">
        <v>42</v>
      </c>
      <c r="H17" s="8">
        <v>2.36</v>
      </c>
      <c r="I17" s="12">
        <v>5</v>
      </c>
    </row>
    <row r="18" spans="2:9" ht="15" customHeight="1" x14ac:dyDescent="0.2">
      <c r="B18" t="s">
        <v>54</v>
      </c>
      <c r="C18" s="12">
        <v>266</v>
      </c>
      <c r="D18" s="8">
        <v>6.04</v>
      </c>
      <c r="E18" s="12">
        <v>118</v>
      </c>
      <c r="F18" s="8">
        <v>4.55</v>
      </c>
      <c r="G18" s="12">
        <v>137</v>
      </c>
      <c r="H18" s="8">
        <v>7.71</v>
      </c>
      <c r="I18" s="12">
        <v>3</v>
      </c>
    </row>
    <row r="19" spans="2:9" ht="15" customHeight="1" x14ac:dyDescent="0.2">
      <c r="B19" t="s">
        <v>55</v>
      </c>
      <c r="C19" s="12">
        <v>179</v>
      </c>
      <c r="D19" s="8">
        <v>4.0599999999999996</v>
      </c>
      <c r="E19" s="12">
        <v>92</v>
      </c>
      <c r="F19" s="8">
        <v>3.55</v>
      </c>
      <c r="G19" s="12">
        <v>72</v>
      </c>
      <c r="H19" s="8">
        <v>4.05</v>
      </c>
      <c r="I19" s="12">
        <v>11</v>
      </c>
    </row>
    <row r="20" spans="2:9" ht="15" customHeight="1" x14ac:dyDescent="0.2">
      <c r="B20" s="9" t="s">
        <v>254</v>
      </c>
      <c r="C20" s="12">
        <f>SUM(LTBL_02202[総数／事業所数])</f>
        <v>4407</v>
      </c>
      <c r="E20" s="12">
        <f>SUBTOTAL(109,LTBL_02202[個人／事業所数])</f>
        <v>2593</v>
      </c>
      <c r="G20" s="12">
        <f>SUBTOTAL(109,LTBL_02202[法人／事業所数])</f>
        <v>1776</v>
      </c>
      <c r="I20" s="12">
        <f>SUBTOTAL(109,LTBL_02202[法人以外の団体／事業所数])</f>
        <v>21</v>
      </c>
    </row>
    <row r="21" spans="2:9" ht="15" customHeight="1" x14ac:dyDescent="0.2">
      <c r="E21" s="11">
        <f>LTBL_02202[[#Totals],[個人／事業所数]]/LTBL_02202[[#Totals],[総数／事業所数]]</f>
        <v>0.58838211935557072</v>
      </c>
      <c r="G21" s="11">
        <f>LTBL_02202[[#Totals],[法人／事業所数]]/LTBL_02202[[#Totals],[総数／事業所数]]</f>
        <v>0.40299523485364191</v>
      </c>
      <c r="I21" s="11">
        <f>LTBL_02202[[#Totals],[法人以外の団体／事業所数]]/LTBL_02202[[#Totals],[総数／事業所数]]</f>
        <v>4.7651463580667122E-3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78</v>
      </c>
      <c r="C24" s="12">
        <v>641</v>
      </c>
      <c r="D24" s="8">
        <v>14.55</v>
      </c>
      <c r="E24" s="12">
        <v>563</v>
      </c>
      <c r="F24" s="8">
        <v>21.71</v>
      </c>
      <c r="G24" s="12">
        <v>78</v>
      </c>
      <c r="H24" s="8">
        <v>4.3899999999999997</v>
      </c>
      <c r="I24" s="12">
        <v>0</v>
      </c>
    </row>
    <row r="25" spans="2:9" ht="15" customHeight="1" x14ac:dyDescent="0.2">
      <c r="B25" t="s">
        <v>77</v>
      </c>
      <c r="C25" s="12">
        <v>613</v>
      </c>
      <c r="D25" s="8">
        <v>13.91</v>
      </c>
      <c r="E25" s="12">
        <v>549</v>
      </c>
      <c r="F25" s="8">
        <v>21.17</v>
      </c>
      <c r="G25" s="12">
        <v>64</v>
      </c>
      <c r="H25" s="8">
        <v>3.6</v>
      </c>
      <c r="I25" s="12">
        <v>0</v>
      </c>
    </row>
    <row r="26" spans="2:9" ht="15" customHeight="1" x14ac:dyDescent="0.2">
      <c r="B26" t="s">
        <v>73</v>
      </c>
      <c r="C26" s="12">
        <v>326</v>
      </c>
      <c r="D26" s="8">
        <v>7.4</v>
      </c>
      <c r="E26" s="12">
        <v>162</v>
      </c>
      <c r="F26" s="8">
        <v>6.25</v>
      </c>
      <c r="G26" s="12">
        <v>164</v>
      </c>
      <c r="H26" s="8">
        <v>9.23</v>
      </c>
      <c r="I26" s="12">
        <v>0</v>
      </c>
    </row>
    <row r="27" spans="2:9" ht="15" customHeight="1" x14ac:dyDescent="0.2">
      <c r="B27" t="s">
        <v>74</v>
      </c>
      <c r="C27" s="12">
        <v>281</v>
      </c>
      <c r="D27" s="8">
        <v>6.38</v>
      </c>
      <c r="E27" s="12">
        <v>144</v>
      </c>
      <c r="F27" s="8">
        <v>5.55</v>
      </c>
      <c r="G27" s="12">
        <v>137</v>
      </c>
      <c r="H27" s="8">
        <v>7.71</v>
      </c>
      <c r="I27" s="12">
        <v>0</v>
      </c>
    </row>
    <row r="28" spans="2:9" ht="15" customHeight="1" x14ac:dyDescent="0.2">
      <c r="B28" t="s">
        <v>71</v>
      </c>
      <c r="C28" s="12">
        <v>261</v>
      </c>
      <c r="D28" s="8">
        <v>5.92</v>
      </c>
      <c r="E28" s="12">
        <v>190</v>
      </c>
      <c r="F28" s="8">
        <v>7.33</v>
      </c>
      <c r="G28" s="12">
        <v>71</v>
      </c>
      <c r="H28" s="8">
        <v>4</v>
      </c>
      <c r="I28" s="12">
        <v>0</v>
      </c>
    </row>
    <row r="29" spans="2:9" ht="15" customHeight="1" x14ac:dyDescent="0.2">
      <c r="B29" t="s">
        <v>64</v>
      </c>
      <c r="C29" s="12">
        <v>193</v>
      </c>
      <c r="D29" s="8">
        <v>4.38</v>
      </c>
      <c r="E29" s="12">
        <v>66</v>
      </c>
      <c r="F29" s="8">
        <v>2.5499999999999998</v>
      </c>
      <c r="G29" s="12">
        <v>127</v>
      </c>
      <c r="H29" s="8">
        <v>7.15</v>
      </c>
      <c r="I29" s="12">
        <v>0</v>
      </c>
    </row>
    <row r="30" spans="2:9" ht="15" customHeight="1" x14ac:dyDescent="0.2">
      <c r="B30" t="s">
        <v>80</v>
      </c>
      <c r="C30" s="12">
        <v>152</v>
      </c>
      <c r="D30" s="8">
        <v>3.45</v>
      </c>
      <c r="E30" s="12">
        <v>104</v>
      </c>
      <c r="F30" s="8">
        <v>4.01</v>
      </c>
      <c r="G30" s="12">
        <v>42</v>
      </c>
      <c r="H30" s="8">
        <v>2.36</v>
      </c>
      <c r="I30" s="12">
        <v>5</v>
      </c>
    </row>
    <row r="31" spans="2:9" ht="15" customHeight="1" x14ac:dyDescent="0.2">
      <c r="B31" t="s">
        <v>72</v>
      </c>
      <c r="C31" s="12">
        <v>142</v>
      </c>
      <c r="D31" s="8">
        <v>3.22</v>
      </c>
      <c r="E31" s="12">
        <v>78</v>
      </c>
      <c r="F31" s="8">
        <v>3.01</v>
      </c>
      <c r="G31" s="12">
        <v>64</v>
      </c>
      <c r="H31" s="8">
        <v>3.6</v>
      </c>
      <c r="I31" s="12">
        <v>0</v>
      </c>
    </row>
    <row r="32" spans="2:9" ht="15" customHeight="1" x14ac:dyDescent="0.2">
      <c r="B32" t="s">
        <v>82</v>
      </c>
      <c r="C32" s="12">
        <v>136</v>
      </c>
      <c r="D32" s="8">
        <v>3.09</v>
      </c>
      <c r="E32" s="12">
        <v>1</v>
      </c>
      <c r="F32" s="8">
        <v>0.04</v>
      </c>
      <c r="G32" s="12">
        <v>124</v>
      </c>
      <c r="H32" s="8">
        <v>6.98</v>
      </c>
      <c r="I32" s="12">
        <v>3</v>
      </c>
    </row>
    <row r="33" spans="2:9" ht="15" customHeight="1" x14ac:dyDescent="0.2">
      <c r="B33" t="s">
        <v>70</v>
      </c>
      <c r="C33" s="12">
        <v>133</v>
      </c>
      <c r="D33" s="8">
        <v>3.02</v>
      </c>
      <c r="E33" s="12">
        <v>52</v>
      </c>
      <c r="F33" s="8">
        <v>2.0099999999999998</v>
      </c>
      <c r="G33" s="12">
        <v>80</v>
      </c>
      <c r="H33" s="8">
        <v>4.5</v>
      </c>
      <c r="I33" s="12">
        <v>1</v>
      </c>
    </row>
    <row r="34" spans="2:9" ht="15" customHeight="1" x14ac:dyDescent="0.2">
      <c r="B34" t="s">
        <v>81</v>
      </c>
      <c r="C34" s="12">
        <v>130</v>
      </c>
      <c r="D34" s="8">
        <v>2.95</v>
      </c>
      <c r="E34" s="12">
        <v>117</v>
      </c>
      <c r="F34" s="8">
        <v>4.51</v>
      </c>
      <c r="G34" s="12">
        <v>13</v>
      </c>
      <c r="H34" s="8">
        <v>0.73</v>
      </c>
      <c r="I34" s="12">
        <v>0</v>
      </c>
    </row>
    <row r="35" spans="2:9" ht="15" customHeight="1" x14ac:dyDescent="0.2">
      <c r="B35" t="s">
        <v>65</v>
      </c>
      <c r="C35" s="12">
        <v>127</v>
      </c>
      <c r="D35" s="8">
        <v>2.88</v>
      </c>
      <c r="E35" s="12">
        <v>61</v>
      </c>
      <c r="F35" s="8">
        <v>2.35</v>
      </c>
      <c r="G35" s="12">
        <v>66</v>
      </c>
      <c r="H35" s="8">
        <v>3.72</v>
      </c>
      <c r="I35" s="12">
        <v>0</v>
      </c>
    </row>
    <row r="36" spans="2:9" ht="15" customHeight="1" x14ac:dyDescent="0.2">
      <c r="B36" t="s">
        <v>75</v>
      </c>
      <c r="C36" s="12">
        <v>99</v>
      </c>
      <c r="D36" s="8">
        <v>2.25</v>
      </c>
      <c r="E36" s="12">
        <v>75</v>
      </c>
      <c r="F36" s="8">
        <v>2.89</v>
      </c>
      <c r="G36" s="12">
        <v>24</v>
      </c>
      <c r="H36" s="8">
        <v>1.35</v>
      </c>
      <c r="I36" s="12">
        <v>0</v>
      </c>
    </row>
    <row r="37" spans="2:9" ht="15" customHeight="1" x14ac:dyDescent="0.2">
      <c r="B37" t="s">
        <v>66</v>
      </c>
      <c r="C37" s="12">
        <v>95</v>
      </c>
      <c r="D37" s="8">
        <v>2.16</v>
      </c>
      <c r="E37" s="12">
        <v>18</v>
      </c>
      <c r="F37" s="8">
        <v>0.69</v>
      </c>
      <c r="G37" s="12">
        <v>77</v>
      </c>
      <c r="H37" s="8">
        <v>4.34</v>
      </c>
      <c r="I37" s="12">
        <v>0</v>
      </c>
    </row>
    <row r="38" spans="2:9" ht="15" customHeight="1" x14ac:dyDescent="0.2">
      <c r="B38" t="s">
        <v>83</v>
      </c>
      <c r="C38" s="12">
        <v>83</v>
      </c>
      <c r="D38" s="8">
        <v>1.88</v>
      </c>
      <c r="E38" s="12">
        <v>68</v>
      </c>
      <c r="F38" s="8">
        <v>2.62</v>
      </c>
      <c r="G38" s="12">
        <v>15</v>
      </c>
      <c r="H38" s="8">
        <v>0.84</v>
      </c>
      <c r="I38" s="12">
        <v>0</v>
      </c>
    </row>
    <row r="39" spans="2:9" ht="15" customHeight="1" x14ac:dyDescent="0.2">
      <c r="B39" t="s">
        <v>76</v>
      </c>
      <c r="C39" s="12">
        <v>69</v>
      </c>
      <c r="D39" s="8">
        <v>1.57</v>
      </c>
      <c r="E39" s="12">
        <v>33</v>
      </c>
      <c r="F39" s="8">
        <v>1.27</v>
      </c>
      <c r="G39" s="12">
        <v>35</v>
      </c>
      <c r="H39" s="8">
        <v>1.97</v>
      </c>
      <c r="I39" s="12">
        <v>0</v>
      </c>
    </row>
    <row r="40" spans="2:9" ht="15" customHeight="1" x14ac:dyDescent="0.2">
      <c r="B40" t="s">
        <v>86</v>
      </c>
      <c r="C40" s="12">
        <v>66</v>
      </c>
      <c r="D40" s="8">
        <v>1.5</v>
      </c>
      <c r="E40" s="12">
        <v>51</v>
      </c>
      <c r="F40" s="8">
        <v>1.97</v>
      </c>
      <c r="G40" s="12">
        <v>15</v>
      </c>
      <c r="H40" s="8">
        <v>0.84</v>
      </c>
      <c r="I40" s="12">
        <v>0</v>
      </c>
    </row>
    <row r="41" spans="2:9" ht="15" customHeight="1" x14ac:dyDescent="0.2">
      <c r="B41" t="s">
        <v>79</v>
      </c>
      <c r="C41" s="12">
        <v>63</v>
      </c>
      <c r="D41" s="8">
        <v>1.43</v>
      </c>
      <c r="E41" s="12">
        <v>35</v>
      </c>
      <c r="F41" s="8">
        <v>1.35</v>
      </c>
      <c r="G41" s="12">
        <v>27</v>
      </c>
      <c r="H41" s="8">
        <v>1.52</v>
      </c>
      <c r="I41" s="12">
        <v>0</v>
      </c>
    </row>
    <row r="42" spans="2:9" ht="15" customHeight="1" x14ac:dyDescent="0.2">
      <c r="B42" t="s">
        <v>68</v>
      </c>
      <c r="C42" s="12">
        <v>58</v>
      </c>
      <c r="D42" s="8">
        <v>1.32</v>
      </c>
      <c r="E42" s="12">
        <v>5</v>
      </c>
      <c r="F42" s="8">
        <v>0.19</v>
      </c>
      <c r="G42" s="12">
        <v>53</v>
      </c>
      <c r="H42" s="8">
        <v>2.98</v>
      </c>
      <c r="I42" s="12">
        <v>0</v>
      </c>
    </row>
    <row r="43" spans="2:9" ht="15" customHeight="1" x14ac:dyDescent="0.2">
      <c r="B43" t="s">
        <v>85</v>
      </c>
      <c r="C43" s="12">
        <v>53</v>
      </c>
      <c r="D43" s="8">
        <v>1.2</v>
      </c>
      <c r="E43" s="12">
        <v>7</v>
      </c>
      <c r="F43" s="8">
        <v>0.27</v>
      </c>
      <c r="G43" s="12">
        <v>46</v>
      </c>
      <c r="H43" s="8">
        <v>2.59</v>
      </c>
      <c r="I43" s="12">
        <v>0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137</v>
      </c>
      <c r="C47" s="12">
        <v>342</v>
      </c>
      <c r="D47" s="8">
        <v>7.76</v>
      </c>
      <c r="E47" s="12">
        <v>314</v>
      </c>
      <c r="F47" s="8">
        <v>12.11</v>
      </c>
      <c r="G47" s="12">
        <v>28</v>
      </c>
      <c r="H47" s="8">
        <v>1.58</v>
      </c>
      <c r="I47" s="12">
        <v>0</v>
      </c>
    </row>
    <row r="48" spans="2:9" ht="15" customHeight="1" x14ac:dyDescent="0.2">
      <c r="B48" t="s">
        <v>136</v>
      </c>
      <c r="C48" s="12">
        <v>195</v>
      </c>
      <c r="D48" s="8">
        <v>4.42</v>
      </c>
      <c r="E48" s="12">
        <v>187</v>
      </c>
      <c r="F48" s="8">
        <v>7.21</v>
      </c>
      <c r="G48" s="12">
        <v>8</v>
      </c>
      <c r="H48" s="8">
        <v>0.45</v>
      </c>
      <c r="I48" s="12">
        <v>0</v>
      </c>
    </row>
    <row r="49" spans="2:9" ht="15" customHeight="1" x14ac:dyDescent="0.2">
      <c r="B49" t="s">
        <v>130</v>
      </c>
      <c r="C49" s="12">
        <v>166</v>
      </c>
      <c r="D49" s="8">
        <v>3.77</v>
      </c>
      <c r="E49" s="12">
        <v>101</v>
      </c>
      <c r="F49" s="8">
        <v>3.9</v>
      </c>
      <c r="G49" s="12">
        <v>65</v>
      </c>
      <c r="H49" s="8">
        <v>3.66</v>
      </c>
      <c r="I49" s="12">
        <v>0</v>
      </c>
    </row>
    <row r="50" spans="2:9" ht="15" customHeight="1" x14ac:dyDescent="0.2">
      <c r="B50" t="s">
        <v>133</v>
      </c>
      <c r="C50" s="12">
        <v>156</v>
      </c>
      <c r="D50" s="8">
        <v>3.54</v>
      </c>
      <c r="E50" s="12">
        <v>150</v>
      </c>
      <c r="F50" s="8">
        <v>5.78</v>
      </c>
      <c r="G50" s="12">
        <v>6</v>
      </c>
      <c r="H50" s="8">
        <v>0.34</v>
      </c>
      <c r="I50" s="12">
        <v>0</v>
      </c>
    </row>
    <row r="51" spans="2:9" ht="15" customHeight="1" x14ac:dyDescent="0.2">
      <c r="B51" t="s">
        <v>134</v>
      </c>
      <c r="C51" s="12">
        <v>154</v>
      </c>
      <c r="D51" s="8">
        <v>3.49</v>
      </c>
      <c r="E51" s="12">
        <v>149</v>
      </c>
      <c r="F51" s="8">
        <v>5.75</v>
      </c>
      <c r="G51" s="12">
        <v>5</v>
      </c>
      <c r="H51" s="8">
        <v>0.28000000000000003</v>
      </c>
      <c r="I51" s="12">
        <v>0</v>
      </c>
    </row>
    <row r="52" spans="2:9" ht="15" customHeight="1" x14ac:dyDescent="0.2">
      <c r="B52" t="s">
        <v>132</v>
      </c>
      <c r="C52" s="12">
        <v>131</v>
      </c>
      <c r="D52" s="8">
        <v>2.97</v>
      </c>
      <c r="E52" s="12">
        <v>111</v>
      </c>
      <c r="F52" s="8">
        <v>4.28</v>
      </c>
      <c r="G52" s="12">
        <v>20</v>
      </c>
      <c r="H52" s="8">
        <v>1.1299999999999999</v>
      </c>
      <c r="I52" s="12">
        <v>0</v>
      </c>
    </row>
    <row r="53" spans="2:9" ht="15" customHeight="1" x14ac:dyDescent="0.2">
      <c r="B53" t="s">
        <v>138</v>
      </c>
      <c r="C53" s="12">
        <v>97</v>
      </c>
      <c r="D53" s="8">
        <v>2.2000000000000002</v>
      </c>
      <c r="E53" s="12">
        <v>74</v>
      </c>
      <c r="F53" s="8">
        <v>2.85</v>
      </c>
      <c r="G53" s="12">
        <v>23</v>
      </c>
      <c r="H53" s="8">
        <v>1.3</v>
      </c>
      <c r="I53" s="12">
        <v>0</v>
      </c>
    </row>
    <row r="54" spans="2:9" ht="15" customHeight="1" x14ac:dyDescent="0.2">
      <c r="B54" t="s">
        <v>125</v>
      </c>
      <c r="C54" s="12">
        <v>90</v>
      </c>
      <c r="D54" s="8">
        <v>2.04</v>
      </c>
      <c r="E54" s="12">
        <v>65</v>
      </c>
      <c r="F54" s="8">
        <v>2.5099999999999998</v>
      </c>
      <c r="G54" s="12">
        <v>25</v>
      </c>
      <c r="H54" s="8">
        <v>1.41</v>
      </c>
      <c r="I54" s="12">
        <v>0</v>
      </c>
    </row>
    <row r="55" spans="2:9" ht="15" customHeight="1" x14ac:dyDescent="0.2">
      <c r="B55" t="s">
        <v>129</v>
      </c>
      <c r="C55" s="12">
        <v>89</v>
      </c>
      <c r="D55" s="8">
        <v>2.02</v>
      </c>
      <c r="E55" s="12">
        <v>55</v>
      </c>
      <c r="F55" s="8">
        <v>2.12</v>
      </c>
      <c r="G55" s="12">
        <v>34</v>
      </c>
      <c r="H55" s="8">
        <v>1.91</v>
      </c>
      <c r="I55" s="12">
        <v>0</v>
      </c>
    </row>
    <row r="56" spans="2:9" ht="15" customHeight="1" x14ac:dyDescent="0.2">
      <c r="B56" t="s">
        <v>139</v>
      </c>
      <c r="C56" s="12">
        <v>87</v>
      </c>
      <c r="D56" s="8">
        <v>1.97</v>
      </c>
      <c r="E56" s="12">
        <v>80</v>
      </c>
      <c r="F56" s="8">
        <v>3.09</v>
      </c>
      <c r="G56" s="12">
        <v>7</v>
      </c>
      <c r="H56" s="8">
        <v>0.39</v>
      </c>
      <c r="I56" s="12">
        <v>0</v>
      </c>
    </row>
    <row r="57" spans="2:9" ht="15" customHeight="1" x14ac:dyDescent="0.2">
      <c r="B57" t="s">
        <v>126</v>
      </c>
      <c r="C57" s="12">
        <v>86</v>
      </c>
      <c r="D57" s="8">
        <v>1.95</v>
      </c>
      <c r="E57" s="12">
        <v>38</v>
      </c>
      <c r="F57" s="8">
        <v>1.47</v>
      </c>
      <c r="G57" s="12">
        <v>48</v>
      </c>
      <c r="H57" s="8">
        <v>2.7</v>
      </c>
      <c r="I57" s="12">
        <v>0</v>
      </c>
    </row>
    <row r="58" spans="2:9" ht="15" customHeight="1" x14ac:dyDescent="0.2">
      <c r="B58" t="s">
        <v>145</v>
      </c>
      <c r="C58" s="12">
        <v>85</v>
      </c>
      <c r="D58" s="8">
        <v>1.93</v>
      </c>
      <c r="E58" s="12">
        <v>75</v>
      </c>
      <c r="F58" s="8">
        <v>2.89</v>
      </c>
      <c r="G58" s="12">
        <v>10</v>
      </c>
      <c r="H58" s="8">
        <v>0.56000000000000005</v>
      </c>
      <c r="I58" s="12">
        <v>0</v>
      </c>
    </row>
    <row r="59" spans="2:9" ht="15" customHeight="1" x14ac:dyDescent="0.2">
      <c r="B59" t="s">
        <v>140</v>
      </c>
      <c r="C59" s="12">
        <v>82</v>
      </c>
      <c r="D59" s="8">
        <v>1.86</v>
      </c>
      <c r="E59" s="12">
        <v>68</v>
      </c>
      <c r="F59" s="8">
        <v>2.62</v>
      </c>
      <c r="G59" s="12">
        <v>14</v>
      </c>
      <c r="H59" s="8">
        <v>0.79</v>
      </c>
      <c r="I59" s="12">
        <v>0</v>
      </c>
    </row>
    <row r="60" spans="2:9" ht="15" customHeight="1" x14ac:dyDescent="0.2">
      <c r="B60" t="s">
        <v>124</v>
      </c>
      <c r="C60" s="12">
        <v>72</v>
      </c>
      <c r="D60" s="8">
        <v>1.63</v>
      </c>
      <c r="E60" s="12">
        <v>41</v>
      </c>
      <c r="F60" s="8">
        <v>1.58</v>
      </c>
      <c r="G60" s="12">
        <v>31</v>
      </c>
      <c r="H60" s="8">
        <v>1.75</v>
      </c>
      <c r="I60" s="12">
        <v>0</v>
      </c>
    </row>
    <row r="61" spans="2:9" ht="15" customHeight="1" x14ac:dyDescent="0.2">
      <c r="B61" t="s">
        <v>122</v>
      </c>
      <c r="C61" s="12">
        <v>69</v>
      </c>
      <c r="D61" s="8">
        <v>1.57</v>
      </c>
      <c r="E61" s="12">
        <v>31</v>
      </c>
      <c r="F61" s="8">
        <v>1.2</v>
      </c>
      <c r="G61" s="12">
        <v>38</v>
      </c>
      <c r="H61" s="8">
        <v>2.14</v>
      </c>
      <c r="I61" s="12">
        <v>0</v>
      </c>
    </row>
    <row r="62" spans="2:9" ht="15" customHeight="1" x14ac:dyDescent="0.2">
      <c r="B62" t="s">
        <v>143</v>
      </c>
      <c r="C62" s="12">
        <v>69</v>
      </c>
      <c r="D62" s="8">
        <v>1.57</v>
      </c>
      <c r="E62" s="12">
        <v>14</v>
      </c>
      <c r="F62" s="8">
        <v>0.54</v>
      </c>
      <c r="G62" s="12">
        <v>55</v>
      </c>
      <c r="H62" s="8">
        <v>3.1</v>
      </c>
      <c r="I62" s="12">
        <v>0</v>
      </c>
    </row>
    <row r="63" spans="2:9" ht="15" customHeight="1" x14ac:dyDescent="0.2">
      <c r="B63" t="s">
        <v>146</v>
      </c>
      <c r="C63" s="12">
        <v>68</v>
      </c>
      <c r="D63" s="8">
        <v>1.54</v>
      </c>
      <c r="E63" s="12">
        <v>0</v>
      </c>
      <c r="F63" s="8">
        <v>0</v>
      </c>
      <c r="G63" s="12">
        <v>65</v>
      </c>
      <c r="H63" s="8">
        <v>3.66</v>
      </c>
      <c r="I63" s="12">
        <v>3</v>
      </c>
    </row>
    <row r="64" spans="2:9" ht="15" customHeight="1" x14ac:dyDescent="0.2">
      <c r="B64" t="s">
        <v>135</v>
      </c>
      <c r="C64" s="12">
        <v>65</v>
      </c>
      <c r="D64" s="8">
        <v>1.47</v>
      </c>
      <c r="E64" s="12">
        <v>32</v>
      </c>
      <c r="F64" s="8">
        <v>1.23</v>
      </c>
      <c r="G64" s="12">
        <v>33</v>
      </c>
      <c r="H64" s="8">
        <v>1.86</v>
      </c>
      <c r="I64" s="12">
        <v>0</v>
      </c>
    </row>
    <row r="65" spans="2:9" ht="15" customHeight="1" x14ac:dyDescent="0.2">
      <c r="B65" t="s">
        <v>127</v>
      </c>
      <c r="C65" s="12">
        <v>60</v>
      </c>
      <c r="D65" s="8">
        <v>1.36</v>
      </c>
      <c r="E65" s="12">
        <v>14</v>
      </c>
      <c r="F65" s="8">
        <v>0.54</v>
      </c>
      <c r="G65" s="12">
        <v>46</v>
      </c>
      <c r="H65" s="8">
        <v>2.59</v>
      </c>
      <c r="I65" s="12">
        <v>0</v>
      </c>
    </row>
    <row r="66" spans="2:9" ht="15" customHeight="1" x14ac:dyDescent="0.2">
      <c r="B66" t="s">
        <v>131</v>
      </c>
      <c r="C66" s="12">
        <v>57</v>
      </c>
      <c r="D66" s="8">
        <v>1.29</v>
      </c>
      <c r="E66" s="12">
        <v>43</v>
      </c>
      <c r="F66" s="8">
        <v>1.66</v>
      </c>
      <c r="G66" s="12">
        <v>14</v>
      </c>
      <c r="H66" s="8">
        <v>0.79</v>
      </c>
      <c r="I66" s="12">
        <v>0</v>
      </c>
    </row>
    <row r="68" spans="2:9" ht="15" customHeight="1" x14ac:dyDescent="0.2">
      <c r="B68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77E4-C558-463F-B253-525DE7F058C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642</v>
      </c>
      <c r="D6" s="8">
        <v>10.69</v>
      </c>
      <c r="E6" s="12">
        <v>141</v>
      </c>
      <c r="F6" s="8">
        <v>4.37</v>
      </c>
      <c r="G6" s="12">
        <v>501</v>
      </c>
      <c r="H6" s="8">
        <v>18.38</v>
      </c>
      <c r="I6" s="12">
        <v>0</v>
      </c>
    </row>
    <row r="7" spans="2:9" ht="15" customHeight="1" x14ac:dyDescent="0.2">
      <c r="B7" t="s">
        <v>43</v>
      </c>
      <c r="C7" s="12">
        <v>309</v>
      </c>
      <c r="D7" s="8">
        <v>5.15</v>
      </c>
      <c r="E7" s="12">
        <v>93</v>
      </c>
      <c r="F7" s="8">
        <v>2.88</v>
      </c>
      <c r="G7" s="12">
        <v>215</v>
      </c>
      <c r="H7" s="8">
        <v>7.89</v>
      </c>
      <c r="I7" s="12">
        <v>1</v>
      </c>
    </row>
    <row r="8" spans="2:9" ht="15" customHeight="1" x14ac:dyDescent="0.2">
      <c r="B8" t="s">
        <v>44</v>
      </c>
      <c r="C8" s="12">
        <v>10</v>
      </c>
      <c r="D8" s="8">
        <v>0.17</v>
      </c>
      <c r="E8" s="12">
        <v>0</v>
      </c>
      <c r="F8" s="8">
        <v>0</v>
      </c>
      <c r="G8" s="12">
        <v>10</v>
      </c>
      <c r="H8" s="8">
        <v>0.37</v>
      </c>
      <c r="I8" s="12">
        <v>0</v>
      </c>
    </row>
    <row r="9" spans="2:9" ht="15" customHeight="1" x14ac:dyDescent="0.2">
      <c r="B9" t="s">
        <v>45</v>
      </c>
      <c r="C9" s="12">
        <v>41</v>
      </c>
      <c r="D9" s="8">
        <v>0.68</v>
      </c>
      <c r="E9" s="12">
        <v>8</v>
      </c>
      <c r="F9" s="8">
        <v>0.25</v>
      </c>
      <c r="G9" s="12">
        <v>33</v>
      </c>
      <c r="H9" s="8">
        <v>1.21</v>
      </c>
      <c r="I9" s="12">
        <v>0</v>
      </c>
    </row>
    <row r="10" spans="2:9" ht="15" customHeight="1" x14ac:dyDescent="0.2">
      <c r="B10" t="s">
        <v>46</v>
      </c>
      <c r="C10" s="12">
        <v>84</v>
      </c>
      <c r="D10" s="8">
        <v>1.4</v>
      </c>
      <c r="E10" s="12">
        <v>20</v>
      </c>
      <c r="F10" s="8">
        <v>0.62</v>
      </c>
      <c r="G10" s="12">
        <v>63</v>
      </c>
      <c r="H10" s="8">
        <v>2.31</v>
      </c>
      <c r="I10" s="12">
        <v>0</v>
      </c>
    </row>
    <row r="11" spans="2:9" ht="15" customHeight="1" x14ac:dyDescent="0.2">
      <c r="B11" t="s">
        <v>47</v>
      </c>
      <c r="C11" s="12">
        <v>1413</v>
      </c>
      <c r="D11" s="8">
        <v>23.53</v>
      </c>
      <c r="E11" s="12">
        <v>622</v>
      </c>
      <c r="F11" s="8">
        <v>19.28</v>
      </c>
      <c r="G11" s="12">
        <v>790</v>
      </c>
      <c r="H11" s="8">
        <v>28.98</v>
      </c>
      <c r="I11" s="12">
        <v>1</v>
      </c>
    </row>
    <row r="12" spans="2:9" ht="15" customHeight="1" x14ac:dyDescent="0.2">
      <c r="B12" t="s">
        <v>48</v>
      </c>
      <c r="C12" s="12">
        <v>86</v>
      </c>
      <c r="D12" s="8">
        <v>1.43</v>
      </c>
      <c r="E12" s="12">
        <v>21</v>
      </c>
      <c r="F12" s="8">
        <v>0.65</v>
      </c>
      <c r="G12" s="12">
        <v>64</v>
      </c>
      <c r="H12" s="8">
        <v>2.35</v>
      </c>
      <c r="I12" s="12">
        <v>1</v>
      </c>
    </row>
    <row r="13" spans="2:9" ht="15" customHeight="1" x14ac:dyDescent="0.2">
      <c r="B13" t="s">
        <v>49</v>
      </c>
      <c r="C13" s="12">
        <v>611</v>
      </c>
      <c r="D13" s="8">
        <v>10.17</v>
      </c>
      <c r="E13" s="12">
        <v>297</v>
      </c>
      <c r="F13" s="8">
        <v>9.2100000000000009</v>
      </c>
      <c r="G13" s="12">
        <v>312</v>
      </c>
      <c r="H13" s="8">
        <v>11.45</v>
      </c>
      <c r="I13" s="12">
        <v>0</v>
      </c>
    </row>
    <row r="14" spans="2:9" ht="15" customHeight="1" x14ac:dyDescent="0.2">
      <c r="B14" t="s">
        <v>50</v>
      </c>
      <c r="C14" s="12">
        <v>240</v>
      </c>
      <c r="D14" s="8">
        <v>4</v>
      </c>
      <c r="E14" s="12">
        <v>121</v>
      </c>
      <c r="F14" s="8">
        <v>3.75</v>
      </c>
      <c r="G14" s="12">
        <v>115</v>
      </c>
      <c r="H14" s="8">
        <v>4.22</v>
      </c>
      <c r="I14" s="12">
        <v>1</v>
      </c>
    </row>
    <row r="15" spans="2:9" ht="15" customHeight="1" x14ac:dyDescent="0.2">
      <c r="B15" t="s">
        <v>51</v>
      </c>
      <c r="C15" s="12">
        <v>858</v>
      </c>
      <c r="D15" s="8">
        <v>14.29</v>
      </c>
      <c r="E15" s="12">
        <v>723</v>
      </c>
      <c r="F15" s="8">
        <v>22.41</v>
      </c>
      <c r="G15" s="12">
        <v>133</v>
      </c>
      <c r="H15" s="8">
        <v>4.88</v>
      </c>
      <c r="I15" s="12">
        <v>0</v>
      </c>
    </row>
    <row r="16" spans="2:9" ht="15" customHeight="1" x14ac:dyDescent="0.2">
      <c r="B16" t="s">
        <v>52</v>
      </c>
      <c r="C16" s="12">
        <v>881</v>
      </c>
      <c r="D16" s="8">
        <v>14.67</v>
      </c>
      <c r="E16" s="12">
        <v>725</v>
      </c>
      <c r="F16" s="8">
        <v>22.47</v>
      </c>
      <c r="G16" s="12">
        <v>152</v>
      </c>
      <c r="H16" s="8">
        <v>5.58</v>
      </c>
      <c r="I16" s="12">
        <v>3</v>
      </c>
    </row>
    <row r="17" spans="2:9" ht="15" customHeight="1" x14ac:dyDescent="0.2">
      <c r="B17" t="s">
        <v>53</v>
      </c>
      <c r="C17" s="12">
        <v>259</v>
      </c>
      <c r="D17" s="8">
        <v>4.3099999999999996</v>
      </c>
      <c r="E17" s="12">
        <v>202</v>
      </c>
      <c r="F17" s="8">
        <v>6.26</v>
      </c>
      <c r="G17" s="12">
        <v>32</v>
      </c>
      <c r="H17" s="8">
        <v>1.17</v>
      </c>
      <c r="I17" s="12">
        <v>1</v>
      </c>
    </row>
    <row r="18" spans="2:9" ht="15" customHeight="1" x14ac:dyDescent="0.2">
      <c r="B18" t="s">
        <v>54</v>
      </c>
      <c r="C18" s="12">
        <v>317</v>
      </c>
      <c r="D18" s="8">
        <v>5.28</v>
      </c>
      <c r="E18" s="12">
        <v>166</v>
      </c>
      <c r="F18" s="8">
        <v>5.15</v>
      </c>
      <c r="G18" s="12">
        <v>142</v>
      </c>
      <c r="H18" s="8">
        <v>5.21</v>
      </c>
      <c r="I18" s="12">
        <v>9</v>
      </c>
    </row>
    <row r="19" spans="2:9" ht="15" customHeight="1" x14ac:dyDescent="0.2">
      <c r="B19" t="s">
        <v>55</v>
      </c>
      <c r="C19" s="12">
        <v>254</v>
      </c>
      <c r="D19" s="8">
        <v>4.2300000000000004</v>
      </c>
      <c r="E19" s="12">
        <v>87</v>
      </c>
      <c r="F19" s="8">
        <v>2.7</v>
      </c>
      <c r="G19" s="12">
        <v>164</v>
      </c>
      <c r="H19" s="8">
        <v>6.02</v>
      </c>
      <c r="I19" s="12">
        <v>1</v>
      </c>
    </row>
    <row r="20" spans="2:9" ht="15" customHeight="1" x14ac:dyDescent="0.2">
      <c r="B20" s="9" t="s">
        <v>254</v>
      </c>
      <c r="C20" s="12">
        <f>SUM(LTBL_02203[総数／事業所数])</f>
        <v>6005</v>
      </c>
      <c r="E20" s="12">
        <f>SUBTOTAL(109,LTBL_02203[個人／事業所数])</f>
        <v>3226</v>
      </c>
      <c r="G20" s="12">
        <f>SUBTOTAL(109,LTBL_02203[法人／事業所数])</f>
        <v>2726</v>
      </c>
      <c r="I20" s="12">
        <f>SUBTOTAL(109,LTBL_02203[法人以外の団体／事業所数])</f>
        <v>18</v>
      </c>
    </row>
    <row r="21" spans="2:9" ht="15" customHeight="1" x14ac:dyDescent="0.2">
      <c r="E21" s="11">
        <f>LTBL_02203[[#Totals],[個人／事業所数]]/LTBL_02203[[#Totals],[総数／事業所数]]</f>
        <v>0.53721898417985015</v>
      </c>
      <c r="G21" s="11">
        <f>LTBL_02203[[#Totals],[法人／事業所数]]/LTBL_02203[[#Totals],[総数／事業所数]]</f>
        <v>0.45395503746877602</v>
      </c>
      <c r="I21" s="11">
        <f>LTBL_02203[[#Totals],[法人以外の団体／事業所数]]/LTBL_02203[[#Totals],[総数／事業所数]]</f>
        <v>2.9975020815986679E-3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782</v>
      </c>
      <c r="D24" s="8">
        <v>13.02</v>
      </c>
      <c r="E24" s="12">
        <v>690</v>
      </c>
      <c r="F24" s="8">
        <v>21.39</v>
      </c>
      <c r="G24" s="12">
        <v>92</v>
      </c>
      <c r="H24" s="8">
        <v>3.37</v>
      </c>
      <c r="I24" s="12">
        <v>0</v>
      </c>
    </row>
    <row r="25" spans="2:9" ht="15" customHeight="1" x14ac:dyDescent="0.2">
      <c r="B25" t="s">
        <v>78</v>
      </c>
      <c r="C25" s="12">
        <v>769</v>
      </c>
      <c r="D25" s="8">
        <v>12.81</v>
      </c>
      <c r="E25" s="12">
        <v>672</v>
      </c>
      <c r="F25" s="8">
        <v>20.83</v>
      </c>
      <c r="G25" s="12">
        <v>97</v>
      </c>
      <c r="H25" s="8">
        <v>3.56</v>
      </c>
      <c r="I25" s="12">
        <v>0</v>
      </c>
    </row>
    <row r="26" spans="2:9" ht="15" customHeight="1" x14ac:dyDescent="0.2">
      <c r="B26" t="s">
        <v>74</v>
      </c>
      <c r="C26" s="12">
        <v>511</v>
      </c>
      <c r="D26" s="8">
        <v>8.51</v>
      </c>
      <c r="E26" s="12">
        <v>274</v>
      </c>
      <c r="F26" s="8">
        <v>8.49</v>
      </c>
      <c r="G26" s="12">
        <v>235</v>
      </c>
      <c r="H26" s="8">
        <v>8.6199999999999992</v>
      </c>
      <c r="I26" s="12">
        <v>0</v>
      </c>
    </row>
    <row r="27" spans="2:9" ht="15" customHeight="1" x14ac:dyDescent="0.2">
      <c r="B27" t="s">
        <v>73</v>
      </c>
      <c r="C27" s="12">
        <v>366</v>
      </c>
      <c r="D27" s="8">
        <v>6.09</v>
      </c>
      <c r="E27" s="12">
        <v>172</v>
      </c>
      <c r="F27" s="8">
        <v>5.33</v>
      </c>
      <c r="G27" s="12">
        <v>193</v>
      </c>
      <c r="H27" s="8">
        <v>7.08</v>
      </c>
      <c r="I27" s="12">
        <v>1</v>
      </c>
    </row>
    <row r="28" spans="2:9" ht="15" customHeight="1" x14ac:dyDescent="0.2">
      <c r="B28" t="s">
        <v>71</v>
      </c>
      <c r="C28" s="12">
        <v>271</v>
      </c>
      <c r="D28" s="8">
        <v>4.51</v>
      </c>
      <c r="E28" s="12">
        <v>191</v>
      </c>
      <c r="F28" s="8">
        <v>5.92</v>
      </c>
      <c r="G28" s="12">
        <v>80</v>
      </c>
      <c r="H28" s="8">
        <v>2.93</v>
      </c>
      <c r="I28" s="12">
        <v>0</v>
      </c>
    </row>
    <row r="29" spans="2:9" ht="15" customHeight="1" x14ac:dyDescent="0.2">
      <c r="B29" t="s">
        <v>80</v>
      </c>
      <c r="C29" s="12">
        <v>259</v>
      </c>
      <c r="D29" s="8">
        <v>4.3099999999999996</v>
      </c>
      <c r="E29" s="12">
        <v>202</v>
      </c>
      <c r="F29" s="8">
        <v>6.26</v>
      </c>
      <c r="G29" s="12">
        <v>32</v>
      </c>
      <c r="H29" s="8">
        <v>1.17</v>
      </c>
      <c r="I29" s="12">
        <v>1</v>
      </c>
    </row>
    <row r="30" spans="2:9" ht="15" customHeight="1" x14ac:dyDescent="0.2">
      <c r="B30" t="s">
        <v>64</v>
      </c>
      <c r="C30" s="12">
        <v>257</v>
      </c>
      <c r="D30" s="8">
        <v>4.28</v>
      </c>
      <c r="E30" s="12">
        <v>50</v>
      </c>
      <c r="F30" s="8">
        <v>1.55</v>
      </c>
      <c r="G30" s="12">
        <v>207</v>
      </c>
      <c r="H30" s="8">
        <v>7.59</v>
      </c>
      <c r="I30" s="12">
        <v>0</v>
      </c>
    </row>
    <row r="31" spans="2:9" ht="15" customHeight="1" x14ac:dyDescent="0.2">
      <c r="B31" t="s">
        <v>65</v>
      </c>
      <c r="C31" s="12">
        <v>199</v>
      </c>
      <c r="D31" s="8">
        <v>3.31</v>
      </c>
      <c r="E31" s="12">
        <v>65</v>
      </c>
      <c r="F31" s="8">
        <v>2.0099999999999998</v>
      </c>
      <c r="G31" s="12">
        <v>134</v>
      </c>
      <c r="H31" s="8">
        <v>4.92</v>
      </c>
      <c r="I31" s="12">
        <v>0</v>
      </c>
    </row>
    <row r="32" spans="2:9" ht="15" customHeight="1" x14ac:dyDescent="0.2">
      <c r="B32" t="s">
        <v>81</v>
      </c>
      <c r="C32" s="12">
        <v>193</v>
      </c>
      <c r="D32" s="8">
        <v>3.21</v>
      </c>
      <c r="E32" s="12">
        <v>165</v>
      </c>
      <c r="F32" s="8">
        <v>5.1100000000000003</v>
      </c>
      <c r="G32" s="12">
        <v>28</v>
      </c>
      <c r="H32" s="8">
        <v>1.03</v>
      </c>
      <c r="I32" s="12">
        <v>0</v>
      </c>
    </row>
    <row r="33" spans="2:9" ht="15" customHeight="1" x14ac:dyDescent="0.2">
      <c r="B33" t="s">
        <v>66</v>
      </c>
      <c r="C33" s="12">
        <v>186</v>
      </c>
      <c r="D33" s="8">
        <v>3.1</v>
      </c>
      <c r="E33" s="12">
        <v>26</v>
      </c>
      <c r="F33" s="8">
        <v>0.81</v>
      </c>
      <c r="G33" s="12">
        <v>160</v>
      </c>
      <c r="H33" s="8">
        <v>5.87</v>
      </c>
      <c r="I33" s="12">
        <v>0</v>
      </c>
    </row>
    <row r="34" spans="2:9" ht="15" customHeight="1" x14ac:dyDescent="0.2">
      <c r="B34" t="s">
        <v>72</v>
      </c>
      <c r="C34" s="12">
        <v>181</v>
      </c>
      <c r="D34" s="8">
        <v>3.01</v>
      </c>
      <c r="E34" s="12">
        <v>101</v>
      </c>
      <c r="F34" s="8">
        <v>3.13</v>
      </c>
      <c r="G34" s="12">
        <v>80</v>
      </c>
      <c r="H34" s="8">
        <v>2.93</v>
      </c>
      <c r="I34" s="12">
        <v>0</v>
      </c>
    </row>
    <row r="35" spans="2:9" ht="15" customHeight="1" x14ac:dyDescent="0.2">
      <c r="B35" t="s">
        <v>70</v>
      </c>
      <c r="C35" s="12">
        <v>164</v>
      </c>
      <c r="D35" s="8">
        <v>2.73</v>
      </c>
      <c r="E35" s="12">
        <v>80</v>
      </c>
      <c r="F35" s="8">
        <v>2.48</v>
      </c>
      <c r="G35" s="12">
        <v>84</v>
      </c>
      <c r="H35" s="8">
        <v>3.08</v>
      </c>
      <c r="I35" s="12">
        <v>0</v>
      </c>
    </row>
    <row r="36" spans="2:9" ht="15" customHeight="1" x14ac:dyDescent="0.2">
      <c r="B36" t="s">
        <v>82</v>
      </c>
      <c r="C36" s="12">
        <v>124</v>
      </c>
      <c r="D36" s="8">
        <v>2.06</v>
      </c>
      <c r="E36" s="12">
        <v>1</v>
      </c>
      <c r="F36" s="8">
        <v>0.03</v>
      </c>
      <c r="G36" s="12">
        <v>114</v>
      </c>
      <c r="H36" s="8">
        <v>4.18</v>
      </c>
      <c r="I36" s="12">
        <v>9</v>
      </c>
    </row>
    <row r="37" spans="2:9" ht="15" customHeight="1" x14ac:dyDescent="0.2">
      <c r="B37" t="s">
        <v>75</v>
      </c>
      <c r="C37" s="12">
        <v>121</v>
      </c>
      <c r="D37" s="8">
        <v>2.0099999999999998</v>
      </c>
      <c r="E37" s="12">
        <v>84</v>
      </c>
      <c r="F37" s="8">
        <v>2.6</v>
      </c>
      <c r="G37" s="12">
        <v>37</v>
      </c>
      <c r="H37" s="8">
        <v>1.36</v>
      </c>
      <c r="I37" s="12">
        <v>0</v>
      </c>
    </row>
    <row r="38" spans="2:9" ht="15" customHeight="1" x14ac:dyDescent="0.2">
      <c r="B38" t="s">
        <v>76</v>
      </c>
      <c r="C38" s="12">
        <v>103</v>
      </c>
      <c r="D38" s="8">
        <v>1.72</v>
      </c>
      <c r="E38" s="12">
        <v>37</v>
      </c>
      <c r="F38" s="8">
        <v>1.1499999999999999</v>
      </c>
      <c r="G38" s="12">
        <v>62</v>
      </c>
      <c r="H38" s="8">
        <v>2.27</v>
      </c>
      <c r="I38" s="12">
        <v>1</v>
      </c>
    </row>
    <row r="39" spans="2:9" ht="15" customHeight="1" x14ac:dyDescent="0.2">
      <c r="B39" t="s">
        <v>67</v>
      </c>
      <c r="C39" s="12">
        <v>101</v>
      </c>
      <c r="D39" s="8">
        <v>1.68</v>
      </c>
      <c r="E39" s="12">
        <v>30</v>
      </c>
      <c r="F39" s="8">
        <v>0.93</v>
      </c>
      <c r="G39" s="12">
        <v>71</v>
      </c>
      <c r="H39" s="8">
        <v>2.6</v>
      </c>
      <c r="I39" s="12">
        <v>0</v>
      </c>
    </row>
    <row r="40" spans="2:9" ht="15" customHeight="1" x14ac:dyDescent="0.2">
      <c r="B40" t="s">
        <v>68</v>
      </c>
      <c r="C40" s="12">
        <v>94</v>
      </c>
      <c r="D40" s="8">
        <v>1.57</v>
      </c>
      <c r="E40" s="12">
        <v>8</v>
      </c>
      <c r="F40" s="8">
        <v>0.25</v>
      </c>
      <c r="G40" s="12">
        <v>86</v>
      </c>
      <c r="H40" s="8">
        <v>3.15</v>
      </c>
      <c r="I40" s="12">
        <v>0</v>
      </c>
    </row>
    <row r="41" spans="2:9" ht="15" customHeight="1" x14ac:dyDescent="0.2">
      <c r="B41" t="s">
        <v>83</v>
      </c>
      <c r="C41" s="12">
        <v>92</v>
      </c>
      <c r="D41" s="8">
        <v>1.53</v>
      </c>
      <c r="E41" s="12">
        <v>58</v>
      </c>
      <c r="F41" s="8">
        <v>1.8</v>
      </c>
      <c r="G41" s="12">
        <v>34</v>
      </c>
      <c r="H41" s="8">
        <v>1.25</v>
      </c>
      <c r="I41" s="12">
        <v>0</v>
      </c>
    </row>
    <row r="42" spans="2:9" ht="15" customHeight="1" x14ac:dyDescent="0.2">
      <c r="B42" t="s">
        <v>69</v>
      </c>
      <c r="C42" s="12">
        <v>86</v>
      </c>
      <c r="D42" s="8">
        <v>1.43</v>
      </c>
      <c r="E42" s="12">
        <v>16</v>
      </c>
      <c r="F42" s="8">
        <v>0.5</v>
      </c>
      <c r="G42" s="12">
        <v>70</v>
      </c>
      <c r="H42" s="8">
        <v>2.57</v>
      </c>
      <c r="I42" s="12">
        <v>0</v>
      </c>
    </row>
    <row r="43" spans="2:9" ht="15" customHeight="1" x14ac:dyDescent="0.2">
      <c r="B43" t="s">
        <v>87</v>
      </c>
      <c r="C43" s="12">
        <v>86</v>
      </c>
      <c r="D43" s="8">
        <v>1.43</v>
      </c>
      <c r="E43" s="12">
        <v>21</v>
      </c>
      <c r="F43" s="8">
        <v>0.65</v>
      </c>
      <c r="G43" s="12">
        <v>64</v>
      </c>
      <c r="H43" s="8">
        <v>2.35</v>
      </c>
      <c r="I43" s="12">
        <v>1</v>
      </c>
    </row>
    <row r="46" spans="2:9" ht="33" customHeight="1" x14ac:dyDescent="0.2">
      <c r="B46" t="s">
        <v>256</v>
      </c>
      <c r="C46" s="10" t="s">
        <v>57</v>
      </c>
      <c r="D46" s="10" t="s">
        <v>58</v>
      </c>
      <c r="E46" s="10" t="s">
        <v>59</v>
      </c>
      <c r="F46" s="10" t="s">
        <v>60</v>
      </c>
      <c r="G46" s="10" t="s">
        <v>61</v>
      </c>
      <c r="H46" s="10" t="s">
        <v>62</v>
      </c>
      <c r="I46" s="10" t="s">
        <v>63</v>
      </c>
    </row>
    <row r="47" spans="2:9" ht="15" customHeight="1" x14ac:dyDescent="0.2">
      <c r="B47" t="s">
        <v>137</v>
      </c>
      <c r="C47" s="12">
        <v>368</v>
      </c>
      <c r="D47" s="8">
        <v>6.13</v>
      </c>
      <c r="E47" s="12">
        <v>331</v>
      </c>
      <c r="F47" s="8">
        <v>10.26</v>
      </c>
      <c r="G47" s="12">
        <v>37</v>
      </c>
      <c r="H47" s="8">
        <v>1.36</v>
      </c>
      <c r="I47" s="12">
        <v>0</v>
      </c>
    </row>
    <row r="48" spans="2:9" ht="15" customHeight="1" x14ac:dyDescent="0.2">
      <c r="B48" t="s">
        <v>130</v>
      </c>
      <c r="C48" s="12">
        <v>295</v>
      </c>
      <c r="D48" s="8">
        <v>4.91</v>
      </c>
      <c r="E48" s="12">
        <v>194</v>
      </c>
      <c r="F48" s="8">
        <v>6.01</v>
      </c>
      <c r="G48" s="12">
        <v>101</v>
      </c>
      <c r="H48" s="8">
        <v>3.71</v>
      </c>
      <c r="I48" s="12">
        <v>0</v>
      </c>
    </row>
    <row r="49" spans="2:9" ht="15" customHeight="1" x14ac:dyDescent="0.2">
      <c r="B49" t="s">
        <v>136</v>
      </c>
      <c r="C49" s="12">
        <v>261</v>
      </c>
      <c r="D49" s="8">
        <v>4.3499999999999996</v>
      </c>
      <c r="E49" s="12">
        <v>256</v>
      </c>
      <c r="F49" s="8">
        <v>7.94</v>
      </c>
      <c r="G49" s="12">
        <v>5</v>
      </c>
      <c r="H49" s="8">
        <v>0.18</v>
      </c>
      <c r="I49" s="12">
        <v>0</v>
      </c>
    </row>
    <row r="50" spans="2:9" ht="15" customHeight="1" x14ac:dyDescent="0.2">
      <c r="B50" t="s">
        <v>133</v>
      </c>
      <c r="C50" s="12">
        <v>241</v>
      </c>
      <c r="D50" s="8">
        <v>4.01</v>
      </c>
      <c r="E50" s="12">
        <v>221</v>
      </c>
      <c r="F50" s="8">
        <v>6.85</v>
      </c>
      <c r="G50" s="12">
        <v>20</v>
      </c>
      <c r="H50" s="8">
        <v>0.73</v>
      </c>
      <c r="I50" s="12">
        <v>0</v>
      </c>
    </row>
    <row r="51" spans="2:9" ht="15" customHeight="1" x14ac:dyDescent="0.2">
      <c r="B51" t="s">
        <v>134</v>
      </c>
      <c r="C51" s="12">
        <v>238</v>
      </c>
      <c r="D51" s="8">
        <v>3.96</v>
      </c>
      <c r="E51" s="12">
        <v>228</v>
      </c>
      <c r="F51" s="8">
        <v>7.07</v>
      </c>
      <c r="G51" s="12">
        <v>10</v>
      </c>
      <c r="H51" s="8">
        <v>0.37</v>
      </c>
      <c r="I51" s="12">
        <v>0</v>
      </c>
    </row>
    <row r="52" spans="2:9" ht="15" customHeight="1" x14ac:dyDescent="0.2">
      <c r="B52" t="s">
        <v>138</v>
      </c>
      <c r="C52" s="12">
        <v>162</v>
      </c>
      <c r="D52" s="8">
        <v>2.7</v>
      </c>
      <c r="E52" s="12">
        <v>149</v>
      </c>
      <c r="F52" s="8">
        <v>4.62</v>
      </c>
      <c r="G52" s="12">
        <v>13</v>
      </c>
      <c r="H52" s="8">
        <v>0.48</v>
      </c>
      <c r="I52" s="12">
        <v>0</v>
      </c>
    </row>
    <row r="53" spans="2:9" ht="15" customHeight="1" x14ac:dyDescent="0.2">
      <c r="B53" t="s">
        <v>139</v>
      </c>
      <c r="C53" s="12">
        <v>150</v>
      </c>
      <c r="D53" s="8">
        <v>2.5</v>
      </c>
      <c r="E53" s="12">
        <v>136</v>
      </c>
      <c r="F53" s="8">
        <v>4.22</v>
      </c>
      <c r="G53" s="12">
        <v>14</v>
      </c>
      <c r="H53" s="8">
        <v>0.51</v>
      </c>
      <c r="I53" s="12">
        <v>0</v>
      </c>
    </row>
    <row r="54" spans="2:9" ht="15" customHeight="1" x14ac:dyDescent="0.2">
      <c r="B54" t="s">
        <v>132</v>
      </c>
      <c r="C54" s="12">
        <v>135</v>
      </c>
      <c r="D54" s="8">
        <v>2.25</v>
      </c>
      <c r="E54" s="12">
        <v>108</v>
      </c>
      <c r="F54" s="8">
        <v>3.35</v>
      </c>
      <c r="G54" s="12">
        <v>27</v>
      </c>
      <c r="H54" s="8">
        <v>0.99</v>
      </c>
      <c r="I54" s="12">
        <v>0</v>
      </c>
    </row>
    <row r="55" spans="2:9" ht="15" customHeight="1" x14ac:dyDescent="0.2">
      <c r="B55" t="s">
        <v>129</v>
      </c>
      <c r="C55" s="12">
        <v>127</v>
      </c>
      <c r="D55" s="8">
        <v>2.11</v>
      </c>
      <c r="E55" s="12">
        <v>67</v>
      </c>
      <c r="F55" s="8">
        <v>2.08</v>
      </c>
      <c r="G55" s="12">
        <v>60</v>
      </c>
      <c r="H55" s="8">
        <v>2.2000000000000002</v>
      </c>
      <c r="I55" s="12">
        <v>0</v>
      </c>
    </row>
    <row r="56" spans="2:9" ht="15" customHeight="1" x14ac:dyDescent="0.2">
      <c r="B56" t="s">
        <v>143</v>
      </c>
      <c r="C56" s="12">
        <v>114</v>
      </c>
      <c r="D56" s="8">
        <v>1.9</v>
      </c>
      <c r="E56" s="12">
        <v>21</v>
      </c>
      <c r="F56" s="8">
        <v>0.65</v>
      </c>
      <c r="G56" s="12">
        <v>93</v>
      </c>
      <c r="H56" s="8">
        <v>3.41</v>
      </c>
      <c r="I56" s="12">
        <v>0</v>
      </c>
    </row>
    <row r="57" spans="2:9" ht="15" customHeight="1" x14ac:dyDescent="0.2">
      <c r="B57" t="s">
        <v>125</v>
      </c>
      <c r="C57" s="12">
        <v>110</v>
      </c>
      <c r="D57" s="8">
        <v>1.83</v>
      </c>
      <c r="E57" s="12">
        <v>77</v>
      </c>
      <c r="F57" s="8">
        <v>2.39</v>
      </c>
      <c r="G57" s="12">
        <v>33</v>
      </c>
      <c r="H57" s="8">
        <v>1.21</v>
      </c>
      <c r="I57" s="12">
        <v>0</v>
      </c>
    </row>
    <row r="58" spans="2:9" ht="15" customHeight="1" x14ac:dyDescent="0.2">
      <c r="B58" t="s">
        <v>126</v>
      </c>
      <c r="C58" s="12">
        <v>105</v>
      </c>
      <c r="D58" s="8">
        <v>1.75</v>
      </c>
      <c r="E58" s="12">
        <v>50</v>
      </c>
      <c r="F58" s="8">
        <v>1.55</v>
      </c>
      <c r="G58" s="12">
        <v>55</v>
      </c>
      <c r="H58" s="8">
        <v>2.02</v>
      </c>
      <c r="I58" s="12">
        <v>0</v>
      </c>
    </row>
    <row r="59" spans="2:9" ht="15" customHeight="1" x14ac:dyDescent="0.2">
      <c r="B59" t="s">
        <v>135</v>
      </c>
      <c r="C59" s="12">
        <v>94</v>
      </c>
      <c r="D59" s="8">
        <v>1.57</v>
      </c>
      <c r="E59" s="12">
        <v>52</v>
      </c>
      <c r="F59" s="8">
        <v>1.61</v>
      </c>
      <c r="G59" s="12">
        <v>42</v>
      </c>
      <c r="H59" s="8">
        <v>1.54</v>
      </c>
      <c r="I59" s="12">
        <v>0</v>
      </c>
    </row>
    <row r="60" spans="2:9" ht="15" customHeight="1" x14ac:dyDescent="0.2">
      <c r="B60" t="s">
        <v>140</v>
      </c>
      <c r="C60" s="12">
        <v>90</v>
      </c>
      <c r="D60" s="8">
        <v>1.5</v>
      </c>
      <c r="E60" s="12">
        <v>58</v>
      </c>
      <c r="F60" s="8">
        <v>1.8</v>
      </c>
      <c r="G60" s="12">
        <v>32</v>
      </c>
      <c r="H60" s="8">
        <v>1.17</v>
      </c>
      <c r="I60" s="12">
        <v>0</v>
      </c>
    </row>
    <row r="61" spans="2:9" ht="15" customHeight="1" x14ac:dyDescent="0.2">
      <c r="B61" t="s">
        <v>127</v>
      </c>
      <c r="C61" s="12">
        <v>81</v>
      </c>
      <c r="D61" s="8">
        <v>1.35</v>
      </c>
      <c r="E61" s="12">
        <v>33</v>
      </c>
      <c r="F61" s="8">
        <v>1.02</v>
      </c>
      <c r="G61" s="12">
        <v>48</v>
      </c>
      <c r="H61" s="8">
        <v>1.76</v>
      </c>
      <c r="I61" s="12">
        <v>0</v>
      </c>
    </row>
    <row r="62" spans="2:9" ht="15" customHeight="1" x14ac:dyDescent="0.2">
      <c r="B62" t="s">
        <v>142</v>
      </c>
      <c r="C62" s="12">
        <v>77</v>
      </c>
      <c r="D62" s="8">
        <v>1.28</v>
      </c>
      <c r="E62" s="12">
        <v>35</v>
      </c>
      <c r="F62" s="8">
        <v>1.08</v>
      </c>
      <c r="G62" s="12">
        <v>42</v>
      </c>
      <c r="H62" s="8">
        <v>1.54</v>
      </c>
      <c r="I62" s="12">
        <v>0</v>
      </c>
    </row>
    <row r="63" spans="2:9" ht="15" customHeight="1" x14ac:dyDescent="0.2">
      <c r="B63" t="s">
        <v>122</v>
      </c>
      <c r="C63" s="12">
        <v>75</v>
      </c>
      <c r="D63" s="8">
        <v>1.25</v>
      </c>
      <c r="E63" s="12">
        <v>25</v>
      </c>
      <c r="F63" s="8">
        <v>0.77</v>
      </c>
      <c r="G63" s="12">
        <v>50</v>
      </c>
      <c r="H63" s="8">
        <v>1.83</v>
      </c>
      <c r="I63" s="12">
        <v>0</v>
      </c>
    </row>
    <row r="64" spans="2:9" ht="15" customHeight="1" x14ac:dyDescent="0.2">
      <c r="B64" t="s">
        <v>148</v>
      </c>
      <c r="C64" s="12">
        <v>75</v>
      </c>
      <c r="D64" s="8">
        <v>1.25</v>
      </c>
      <c r="E64" s="12">
        <v>57</v>
      </c>
      <c r="F64" s="8">
        <v>1.77</v>
      </c>
      <c r="G64" s="12">
        <v>18</v>
      </c>
      <c r="H64" s="8">
        <v>0.66</v>
      </c>
      <c r="I64" s="12">
        <v>0</v>
      </c>
    </row>
    <row r="65" spans="2:9" ht="15" customHeight="1" x14ac:dyDescent="0.2">
      <c r="B65" t="s">
        <v>123</v>
      </c>
      <c r="C65" s="12">
        <v>74</v>
      </c>
      <c r="D65" s="8">
        <v>1.23</v>
      </c>
      <c r="E65" s="12">
        <v>10</v>
      </c>
      <c r="F65" s="8">
        <v>0.31</v>
      </c>
      <c r="G65" s="12">
        <v>64</v>
      </c>
      <c r="H65" s="8">
        <v>2.35</v>
      </c>
      <c r="I65" s="12">
        <v>0</v>
      </c>
    </row>
    <row r="66" spans="2:9" ht="15" customHeight="1" x14ac:dyDescent="0.2">
      <c r="B66" t="s">
        <v>147</v>
      </c>
      <c r="C66" s="12">
        <v>74</v>
      </c>
      <c r="D66" s="8">
        <v>1.23</v>
      </c>
      <c r="E66" s="12">
        <v>21</v>
      </c>
      <c r="F66" s="8">
        <v>0.65</v>
      </c>
      <c r="G66" s="12">
        <v>52</v>
      </c>
      <c r="H66" s="8">
        <v>1.91</v>
      </c>
      <c r="I66" s="12">
        <v>1</v>
      </c>
    </row>
    <row r="68" spans="2:9" ht="15" customHeight="1" x14ac:dyDescent="0.2">
      <c r="B68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58EF-1772-43ED-B17A-C1C0A85D1AAD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253</v>
      </c>
      <c r="C4" s="10" t="s">
        <v>57</v>
      </c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</row>
    <row r="5" spans="2:9" ht="15" customHeight="1" x14ac:dyDescent="0.2">
      <c r="B5" t="s">
        <v>41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42</v>
      </c>
      <c r="C6" s="12">
        <v>102</v>
      </c>
      <c r="D6" s="8">
        <v>12.59</v>
      </c>
      <c r="E6" s="12">
        <v>56</v>
      </c>
      <c r="F6" s="8">
        <v>10.130000000000001</v>
      </c>
      <c r="G6" s="12">
        <v>46</v>
      </c>
      <c r="H6" s="8">
        <v>18.55</v>
      </c>
      <c r="I6" s="12">
        <v>0</v>
      </c>
    </row>
    <row r="7" spans="2:9" ht="15" customHeight="1" x14ac:dyDescent="0.2">
      <c r="B7" t="s">
        <v>43</v>
      </c>
      <c r="C7" s="12">
        <v>37</v>
      </c>
      <c r="D7" s="8">
        <v>4.57</v>
      </c>
      <c r="E7" s="12">
        <v>21</v>
      </c>
      <c r="F7" s="8">
        <v>3.8</v>
      </c>
      <c r="G7" s="12">
        <v>16</v>
      </c>
      <c r="H7" s="8">
        <v>6.45</v>
      </c>
      <c r="I7" s="12">
        <v>0</v>
      </c>
    </row>
    <row r="8" spans="2:9" ht="15" customHeight="1" x14ac:dyDescent="0.2">
      <c r="B8" t="s">
        <v>44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0.4</v>
      </c>
      <c r="I8" s="12">
        <v>0</v>
      </c>
    </row>
    <row r="9" spans="2:9" ht="15" customHeight="1" x14ac:dyDescent="0.2">
      <c r="B9" t="s">
        <v>45</v>
      </c>
      <c r="C9" s="12">
        <v>3</v>
      </c>
      <c r="D9" s="8">
        <v>0.37</v>
      </c>
      <c r="E9" s="12">
        <v>1</v>
      </c>
      <c r="F9" s="8">
        <v>0.18</v>
      </c>
      <c r="G9" s="12">
        <v>2</v>
      </c>
      <c r="H9" s="8">
        <v>0.81</v>
      </c>
      <c r="I9" s="12">
        <v>0</v>
      </c>
    </row>
    <row r="10" spans="2:9" ht="15" customHeight="1" x14ac:dyDescent="0.2">
      <c r="B10" t="s">
        <v>46</v>
      </c>
      <c r="C10" s="12">
        <v>6</v>
      </c>
      <c r="D10" s="8">
        <v>0.74</v>
      </c>
      <c r="E10" s="12">
        <v>3</v>
      </c>
      <c r="F10" s="8">
        <v>0.54</v>
      </c>
      <c r="G10" s="12">
        <v>3</v>
      </c>
      <c r="H10" s="8">
        <v>1.21</v>
      </c>
      <c r="I10" s="12">
        <v>0</v>
      </c>
    </row>
    <row r="11" spans="2:9" ht="15" customHeight="1" x14ac:dyDescent="0.2">
      <c r="B11" t="s">
        <v>47</v>
      </c>
      <c r="C11" s="12">
        <v>190</v>
      </c>
      <c r="D11" s="8">
        <v>23.46</v>
      </c>
      <c r="E11" s="12">
        <v>107</v>
      </c>
      <c r="F11" s="8">
        <v>19.350000000000001</v>
      </c>
      <c r="G11" s="12">
        <v>83</v>
      </c>
      <c r="H11" s="8">
        <v>33.47</v>
      </c>
      <c r="I11" s="12">
        <v>0</v>
      </c>
    </row>
    <row r="12" spans="2:9" ht="15" customHeight="1" x14ac:dyDescent="0.2">
      <c r="B12" t="s">
        <v>48</v>
      </c>
      <c r="C12" s="12">
        <v>9</v>
      </c>
      <c r="D12" s="8">
        <v>1.1100000000000001</v>
      </c>
      <c r="E12" s="12">
        <v>2</v>
      </c>
      <c r="F12" s="8">
        <v>0.36</v>
      </c>
      <c r="G12" s="12">
        <v>7</v>
      </c>
      <c r="H12" s="8">
        <v>2.82</v>
      </c>
      <c r="I12" s="12">
        <v>0</v>
      </c>
    </row>
    <row r="13" spans="2:9" ht="15" customHeight="1" x14ac:dyDescent="0.2">
      <c r="B13" t="s">
        <v>49</v>
      </c>
      <c r="C13" s="12">
        <v>61</v>
      </c>
      <c r="D13" s="8">
        <v>7.53</v>
      </c>
      <c r="E13" s="12">
        <v>40</v>
      </c>
      <c r="F13" s="8">
        <v>7.23</v>
      </c>
      <c r="G13" s="12">
        <v>20</v>
      </c>
      <c r="H13" s="8">
        <v>8.06</v>
      </c>
      <c r="I13" s="12">
        <v>0</v>
      </c>
    </row>
    <row r="14" spans="2:9" ht="15" customHeight="1" x14ac:dyDescent="0.2">
      <c r="B14" t="s">
        <v>50</v>
      </c>
      <c r="C14" s="12">
        <v>20</v>
      </c>
      <c r="D14" s="8">
        <v>2.4700000000000002</v>
      </c>
      <c r="E14" s="12">
        <v>8</v>
      </c>
      <c r="F14" s="8">
        <v>1.45</v>
      </c>
      <c r="G14" s="12">
        <v>12</v>
      </c>
      <c r="H14" s="8">
        <v>4.84</v>
      </c>
      <c r="I14" s="12">
        <v>0</v>
      </c>
    </row>
    <row r="15" spans="2:9" ht="15" customHeight="1" x14ac:dyDescent="0.2">
      <c r="B15" t="s">
        <v>51</v>
      </c>
      <c r="C15" s="12">
        <v>149</v>
      </c>
      <c r="D15" s="8">
        <v>18.399999999999999</v>
      </c>
      <c r="E15" s="12">
        <v>132</v>
      </c>
      <c r="F15" s="8">
        <v>23.87</v>
      </c>
      <c r="G15" s="12">
        <v>17</v>
      </c>
      <c r="H15" s="8">
        <v>6.85</v>
      </c>
      <c r="I15" s="12">
        <v>0</v>
      </c>
    </row>
    <row r="16" spans="2:9" ht="15" customHeight="1" x14ac:dyDescent="0.2">
      <c r="B16" t="s">
        <v>52</v>
      </c>
      <c r="C16" s="12">
        <v>130</v>
      </c>
      <c r="D16" s="8">
        <v>16.05</v>
      </c>
      <c r="E16" s="12">
        <v>119</v>
      </c>
      <c r="F16" s="8">
        <v>21.52</v>
      </c>
      <c r="G16" s="12">
        <v>11</v>
      </c>
      <c r="H16" s="8">
        <v>4.4400000000000004</v>
      </c>
      <c r="I16" s="12">
        <v>0</v>
      </c>
    </row>
    <row r="17" spans="2:9" ht="15" customHeight="1" x14ac:dyDescent="0.2">
      <c r="B17" t="s">
        <v>53</v>
      </c>
      <c r="C17" s="12">
        <v>22</v>
      </c>
      <c r="D17" s="8">
        <v>2.72</v>
      </c>
      <c r="E17" s="12">
        <v>13</v>
      </c>
      <c r="F17" s="8">
        <v>2.35</v>
      </c>
      <c r="G17" s="12">
        <v>4</v>
      </c>
      <c r="H17" s="8">
        <v>1.61</v>
      </c>
      <c r="I17" s="12">
        <v>4</v>
      </c>
    </row>
    <row r="18" spans="2:9" ht="15" customHeight="1" x14ac:dyDescent="0.2">
      <c r="B18" t="s">
        <v>54</v>
      </c>
      <c r="C18" s="12">
        <v>44</v>
      </c>
      <c r="D18" s="8">
        <v>5.43</v>
      </c>
      <c r="E18" s="12">
        <v>26</v>
      </c>
      <c r="F18" s="8">
        <v>4.7</v>
      </c>
      <c r="G18" s="12">
        <v>17</v>
      </c>
      <c r="H18" s="8">
        <v>6.85</v>
      </c>
      <c r="I18" s="12">
        <v>0</v>
      </c>
    </row>
    <row r="19" spans="2:9" ht="15" customHeight="1" x14ac:dyDescent="0.2">
      <c r="B19" t="s">
        <v>55</v>
      </c>
      <c r="C19" s="12">
        <v>36</v>
      </c>
      <c r="D19" s="8">
        <v>4.4400000000000004</v>
      </c>
      <c r="E19" s="12">
        <v>25</v>
      </c>
      <c r="F19" s="8">
        <v>4.5199999999999996</v>
      </c>
      <c r="G19" s="12">
        <v>9</v>
      </c>
      <c r="H19" s="8">
        <v>3.63</v>
      </c>
      <c r="I19" s="12">
        <v>1</v>
      </c>
    </row>
    <row r="20" spans="2:9" ht="15" customHeight="1" x14ac:dyDescent="0.2">
      <c r="B20" s="9" t="s">
        <v>254</v>
      </c>
      <c r="C20" s="12">
        <f>SUM(LTBL_02204[総数／事業所数])</f>
        <v>810</v>
      </c>
      <c r="E20" s="12">
        <f>SUBTOTAL(109,LTBL_02204[個人／事業所数])</f>
        <v>553</v>
      </c>
      <c r="G20" s="12">
        <f>SUBTOTAL(109,LTBL_02204[法人／事業所数])</f>
        <v>248</v>
      </c>
      <c r="I20" s="12">
        <f>SUBTOTAL(109,LTBL_02204[法人以外の団体／事業所数])</f>
        <v>5</v>
      </c>
    </row>
    <row r="21" spans="2:9" ht="15" customHeight="1" x14ac:dyDescent="0.2">
      <c r="E21" s="11">
        <f>LTBL_02204[[#Totals],[個人／事業所数]]/LTBL_02204[[#Totals],[総数／事業所数]]</f>
        <v>0.68271604938271602</v>
      </c>
      <c r="G21" s="11">
        <f>LTBL_02204[[#Totals],[法人／事業所数]]/LTBL_02204[[#Totals],[総数／事業所数]]</f>
        <v>0.30617283950617286</v>
      </c>
      <c r="I21" s="11">
        <f>LTBL_02204[[#Totals],[法人以外の団体／事業所数]]/LTBL_02204[[#Totals],[総数／事業所数]]</f>
        <v>6.1728395061728392E-3</v>
      </c>
    </row>
    <row r="23" spans="2:9" ht="33" customHeight="1" x14ac:dyDescent="0.2">
      <c r="B23" t="s">
        <v>255</v>
      </c>
      <c r="C23" s="10" t="s">
        <v>57</v>
      </c>
      <c r="D23" s="10" t="s">
        <v>58</v>
      </c>
      <c r="E23" s="10" t="s">
        <v>59</v>
      </c>
      <c r="F23" s="10" t="s">
        <v>60</v>
      </c>
      <c r="G23" s="10" t="s">
        <v>61</v>
      </c>
      <c r="H23" s="10" t="s">
        <v>62</v>
      </c>
      <c r="I23" s="10" t="s">
        <v>63</v>
      </c>
    </row>
    <row r="24" spans="2:9" ht="15" customHeight="1" x14ac:dyDescent="0.2">
      <c r="B24" t="s">
        <v>77</v>
      </c>
      <c r="C24" s="12">
        <v>134</v>
      </c>
      <c r="D24" s="8">
        <v>16.54</v>
      </c>
      <c r="E24" s="12">
        <v>123</v>
      </c>
      <c r="F24" s="8">
        <v>22.24</v>
      </c>
      <c r="G24" s="12">
        <v>11</v>
      </c>
      <c r="H24" s="8">
        <v>4.4400000000000004</v>
      </c>
      <c r="I24" s="12">
        <v>0</v>
      </c>
    </row>
    <row r="25" spans="2:9" ht="15" customHeight="1" x14ac:dyDescent="0.2">
      <c r="B25" t="s">
        <v>78</v>
      </c>
      <c r="C25" s="12">
        <v>113</v>
      </c>
      <c r="D25" s="8">
        <v>13.95</v>
      </c>
      <c r="E25" s="12">
        <v>109</v>
      </c>
      <c r="F25" s="8">
        <v>19.71</v>
      </c>
      <c r="G25" s="12">
        <v>4</v>
      </c>
      <c r="H25" s="8">
        <v>1.61</v>
      </c>
      <c r="I25" s="12">
        <v>0</v>
      </c>
    </row>
    <row r="26" spans="2:9" ht="15" customHeight="1" x14ac:dyDescent="0.2">
      <c r="B26" t="s">
        <v>73</v>
      </c>
      <c r="C26" s="12">
        <v>65</v>
      </c>
      <c r="D26" s="8">
        <v>8.02</v>
      </c>
      <c r="E26" s="12">
        <v>33</v>
      </c>
      <c r="F26" s="8">
        <v>5.97</v>
      </c>
      <c r="G26" s="12">
        <v>32</v>
      </c>
      <c r="H26" s="8">
        <v>12.9</v>
      </c>
      <c r="I26" s="12">
        <v>0</v>
      </c>
    </row>
    <row r="27" spans="2:9" ht="15" customHeight="1" x14ac:dyDescent="0.2">
      <c r="B27" t="s">
        <v>74</v>
      </c>
      <c r="C27" s="12">
        <v>52</v>
      </c>
      <c r="D27" s="8">
        <v>6.42</v>
      </c>
      <c r="E27" s="12">
        <v>38</v>
      </c>
      <c r="F27" s="8">
        <v>6.87</v>
      </c>
      <c r="G27" s="12">
        <v>13</v>
      </c>
      <c r="H27" s="8">
        <v>5.24</v>
      </c>
      <c r="I27" s="12">
        <v>0</v>
      </c>
    </row>
    <row r="28" spans="2:9" ht="15" customHeight="1" x14ac:dyDescent="0.2">
      <c r="B28" t="s">
        <v>65</v>
      </c>
      <c r="C28" s="12">
        <v>47</v>
      </c>
      <c r="D28" s="8">
        <v>5.8</v>
      </c>
      <c r="E28" s="12">
        <v>30</v>
      </c>
      <c r="F28" s="8">
        <v>5.42</v>
      </c>
      <c r="G28" s="12">
        <v>17</v>
      </c>
      <c r="H28" s="8">
        <v>6.85</v>
      </c>
      <c r="I28" s="12">
        <v>0</v>
      </c>
    </row>
    <row r="29" spans="2:9" ht="15" customHeight="1" x14ac:dyDescent="0.2">
      <c r="B29" t="s">
        <v>64</v>
      </c>
      <c r="C29" s="12">
        <v>39</v>
      </c>
      <c r="D29" s="8">
        <v>4.8099999999999996</v>
      </c>
      <c r="E29" s="12">
        <v>24</v>
      </c>
      <c r="F29" s="8">
        <v>4.34</v>
      </c>
      <c r="G29" s="12">
        <v>15</v>
      </c>
      <c r="H29" s="8">
        <v>6.05</v>
      </c>
      <c r="I29" s="12">
        <v>0</v>
      </c>
    </row>
    <row r="30" spans="2:9" ht="15" customHeight="1" x14ac:dyDescent="0.2">
      <c r="B30" t="s">
        <v>71</v>
      </c>
      <c r="C30" s="12">
        <v>37</v>
      </c>
      <c r="D30" s="8">
        <v>4.57</v>
      </c>
      <c r="E30" s="12">
        <v>28</v>
      </c>
      <c r="F30" s="8">
        <v>5.0599999999999996</v>
      </c>
      <c r="G30" s="12">
        <v>9</v>
      </c>
      <c r="H30" s="8">
        <v>3.63</v>
      </c>
      <c r="I30" s="12">
        <v>0</v>
      </c>
    </row>
    <row r="31" spans="2:9" ht="15" customHeight="1" x14ac:dyDescent="0.2">
      <c r="B31" t="s">
        <v>72</v>
      </c>
      <c r="C31" s="12">
        <v>30</v>
      </c>
      <c r="D31" s="8">
        <v>3.7</v>
      </c>
      <c r="E31" s="12">
        <v>23</v>
      </c>
      <c r="F31" s="8">
        <v>4.16</v>
      </c>
      <c r="G31" s="12">
        <v>7</v>
      </c>
      <c r="H31" s="8">
        <v>2.82</v>
      </c>
      <c r="I31" s="12">
        <v>0</v>
      </c>
    </row>
    <row r="32" spans="2:9" ht="15" customHeight="1" x14ac:dyDescent="0.2">
      <c r="B32" t="s">
        <v>81</v>
      </c>
      <c r="C32" s="12">
        <v>27</v>
      </c>
      <c r="D32" s="8">
        <v>3.33</v>
      </c>
      <c r="E32" s="12">
        <v>26</v>
      </c>
      <c r="F32" s="8">
        <v>4.7</v>
      </c>
      <c r="G32" s="12">
        <v>1</v>
      </c>
      <c r="H32" s="8">
        <v>0.4</v>
      </c>
      <c r="I32" s="12">
        <v>0</v>
      </c>
    </row>
    <row r="33" spans="2:9" ht="15" customHeight="1" x14ac:dyDescent="0.2">
      <c r="B33" t="s">
        <v>83</v>
      </c>
      <c r="C33" s="12">
        <v>23</v>
      </c>
      <c r="D33" s="8">
        <v>2.84</v>
      </c>
      <c r="E33" s="12">
        <v>19</v>
      </c>
      <c r="F33" s="8">
        <v>3.44</v>
      </c>
      <c r="G33" s="12">
        <v>4</v>
      </c>
      <c r="H33" s="8">
        <v>1.61</v>
      </c>
      <c r="I33" s="12">
        <v>0</v>
      </c>
    </row>
    <row r="34" spans="2:9" ht="15" customHeight="1" x14ac:dyDescent="0.2">
      <c r="B34" t="s">
        <v>80</v>
      </c>
      <c r="C34" s="12">
        <v>22</v>
      </c>
      <c r="D34" s="8">
        <v>2.72</v>
      </c>
      <c r="E34" s="12">
        <v>13</v>
      </c>
      <c r="F34" s="8">
        <v>2.35</v>
      </c>
      <c r="G34" s="12">
        <v>4</v>
      </c>
      <c r="H34" s="8">
        <v>1.61</v>
      </c>
      <c r="I34" s="12">
        <v>4</v>
      </c>
    </row>
    <row r="35" spans="2:9" ht="15" customHeight="1" x14ac:dyDescent="0.2">
      <c r="B35" t="s">
        <v>70</v>
      </c>
      <c r="C35" s="12">
        <v>18</v>
      </c>
      <c r="D35" s="8">
        <v>2.2200000000000002</v>
      </c>
      <c r="E35" s="12">
        <v>7</v>
      </c>
      <c r="F35" s="8">
        <v>1.27</v>
      </c>
      <c r="G35" s="12">
        <v>11</v>
      </c>
      <c r="H35" s="8">
        <v>4.4400000000000004</v>
      </c>
      <c r="I35" s="12">
        <v>0</v>
      </c>
    </row>
    <row r="36" spans="2:9" ht="15" customHeight="1" x14ac:dyDescent="0.2">
      <c r="B36" t="s">
        <v>82</v>
      </c>
      <c r="C36" s="12">
        <v>17</v>
      </c>
      <c r="D36" s="8">
        <v>2.1</v>
      </c>
      <c r="E36" s="12">
        <v>0</v>
      </c>
      <c r="F36" s="8">
        <v>0</v>
      </c>
      <c r="G36" s="12">
        <v>16</v>
      </c>
      <c r="H36" s="8">
        <v>6.45</v>
      </c>
      <c r="I36" s="12">
        <v>0</v>
      </c>
    </row>
    <row r="37" spans="2:9" ht="15" customHeight="1" x14ac:dyDescent="0.2">
      <c r="B37" t="s">
        <v>66</v>
      </c>
      <c r="C37" s="12">
        <v>16</v>
      </c>
      <c r="D37" s="8">
        <v>1.98</v>
      </c>
      <c r="E37" s="12">
        <v>2</v>
      </c>
      <c r="F37" s="8">
        <v>0.36</v>
      </c>
      <c r="G37" s="12">
        <v>14</v>
      </c>
      <c r="H37" s="8">
        <v>5.65</v>
      </c>
      <c r="I37" s="12">
        <v>0</v>
      </c>
    </row>
    <row r="38" spans="2:9" ht="15" customHeight="1" x14ac:dyDescent="0.2">
      <c r="B38" t="s">
        <v>69</v>
      </c>
      <c r="C38" s="12">
        <v>13</v>
      </c>
      <c r="D38" s="8">
        <v>1.6</v>
      </c>
      <c r="E38" s="12">
        <v>6</v>
      </c>
      <c r="F38" s="8">
        <v>1.08</v>
      </c>
      <c r="G38" s="12">
        <v>7</v>
      </c>
      <c r="H38" s="8">
        <v>2.82</v>
      </c>
      <c r="I38" s="12">
        <v>0</v>
      </c>
    </row>
    <row r="39" spans="2:9" ht="15" customHeight="1" x14ac:dyDescent="0.2">
      <c r="B39" t="s">
        <v>79</v>
      </c>
      <c r="C39" s="12">
        <v>12</v>
      </c>
      <c r="D39" s="8">
        <v>1.48</v>
      </c>
      <c r="E39" s="12">
        <v>8</v>
      </c>
      <c r="F39" s="8">
        <v>1.45</v>
      </c>
      <c r="G39" s="12">
        <v>4</v>
      </c>
      <c r="H39" s="8">
        <v>1.61</v>
      </c>
      <c r="I39" s="12">
        <v>0</v>
      </c>
    </row>
    <row r="40" spans="2:9" ht="15" customHeight="1" x14ac:dyDescent="0.2">
      <c r="B40" t="s">
        <v>86</v>
      </c>
      <c r="C40" s="12">
        <v>11</v>
      </c>
      <c r="D40" s="8">
        <v>1.36</v>
      </c>
      <c r="E40" s="12">
        <v>7</v>
      </c>
      <c r="F40" s="8">
        <v>1.27</v>
      </c>
      <c r="G40" s="12">
        <v>4</v>
      </c>
      <c r="H40" s="8">
        <v>1.61</v>
      </c>
      <c r="I40" s="12">
        <v>0</v>
      </c>
    </row>
    <row r="41" spans="2:9" ht="15" customHeight="1" x14ac:dyDescent="0.2">
      <c r="B41" t="s">
        <v>88</v>
      </c>
      <c r="C41" s="12">
        <v>10</v>
      </c>
      <c r="D41" s="8">
        <v>1.23</v>
      </c>
      <c r="E41" s="12">
        <v>6</v>
      </c>
      <c r="F41" s="8">
        <v>1.08</v>
      </c>
      <c r="G41" s="12">
        <v>4</v>
      </c>
      <c r="H41" s="8">
        <v>1.61</v>
      </c>
      <c r="I41" s="12">
        <v>0</v>
      </c>
    </row>
    <row r="42" spans="2:9" ht="15" customHeight="1" x14ac:dyDescent="0.2">
      <c r="B42" t="s">
        <v>76</v>
      </c>
      <c r="C42" s="12">
        <v>10</v>
      </c>
      <c r="D42" s="8">
        <v>1.23</v>
      </c>
      <c r="E42" s="12">
        <v>3</v>
      </c>
      <c r="F42" s="8">
        <v>0.54</v>
      </c>
      <c r="G42" s="12">
        <v>7</v>
      </c>
      <c r="H42" s="8">
        <v>2.82</v>
      </c>
      <c r="I42" s="12">
        <v>0</v>
      </c>
    </row>
    <row r="43" spans="2:9" ht="15" customHeight="1" x14ac:dyDescent="0.2">
      <c r="B43" t="s">
        <v>67</v>
      </c>
      <c r="C43" s="12">
        <v>9</v>
      </c>
      <c r="D43" s="8">
        <v>1.1100000000000001</v>
      </c>
      <c r="E43" s="12">
        <v>4</v>
      </c>
      <c r="F43" s="8">
        <v>0.72</v>
      </c>
      <c r="G43" s="12">
        <v>5</v>
      </c>
      <c r="H43" s="8">
        <v>2.02</v>
      </c>
      <c r="I43" s="12">
        <v>0</v>
      </c>
    </row>
    <row r="44" spans="2:9" ht="15" customHeight="1" x14ac:dyDescent="0.2">
      <c r="B44" t="s">
        <v>87</v>
      </c>
      <c r="C44" s="12">
        <v>9</v>
      </c>
      <c r="D44" s="8">
        <v>1.1100000000000001</v>
      </c>
      <c r="E44" s="12">
        <v>2</v>
      </c>
      <c r="F44" s="8">
        <v>0.36</v>
      </c>
      <c r="G44" s="12">
        <v>7</v>
      </c>
      <c r="H44" s="8">
        <v>2.82</v>
      </c>
      <c r="I44" s="12">
        <v>0</v>
      </c>
    </row>
    <row r="45" spans="2:9" ht="15" customHeight="1" x14ac:dyDescent="0.2">
      <c r="B45" t="s">
        <v>75</v>
      </c>
      <c r="C45" s="12">
        <v>9</v>
      </c>
      <c r="D45" s="8">
        <v>1.1100000000000001</v>
      </c>
      <c r="E45" s="12">
        <v>5</v>
      </c>
      <c r="F45" s="8">
        <v>0.9</v>
      </c>
      <c r="G45" s="12">
        <v>4</v>
      </c>
      <c r="H45" s="8">
        <v>1.61</v>
      </c>
      <c r="I45" s="12">
        <v>0</v>
      </c>
    </row>
    <row r="48" spans="2:9" ht="33" customHeight="1" x14ac:dyDescent="0.2">
      <c r="B48" t="s">
        <v>256</v>
      </c>
      <c r="C48" s="10" t="s">
        <v>57</v>
      </c>
      <c r="D48" s="10" t="s">
        <v>58</v>
      </c>
      <c r="E48" s="10" t="s">
        <v>59</v>
      </c>
      <c r="F48" s="10" t="s">
        <v>60</v>
      </c>
      <c r="G48" s="10" t="s">
        <v>61</v>
      </c>
      <c r="H48" s="10" t="s">
        <v>62</v>
      </c>
      <c r="I48" s="10" t="s">
        <v>63</v>
      </c>
    </row>
    <row r="49" spans="2:9" ht="15" customHeight="1" x14ac:dyDescent="0.2">
      <c r="B49" t="s">
        <v>134</v>
      </c>
      <c r="C49" s="12">
        <v>56</v>
      </c>
      <c r="D49" s="8">
        <v>6.91</v>
      </c>
      <c r="E49" s="12">
        <v>56</v>
      </c>
      <c r="F49" s="8">
        <v>10.130000000000001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55</v>
      </c>
      <c r="D50" s="8">
        <v>6.79</v>
      </c>
      <c r="E50" s="12">
        <v>55</v>
      </c>
      <c r="F50" s="8">
        <v>9.9499999999999993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38</v>
      </c>
      <c r="D51" s="8">
        <v>4.6900000000000004</v>
      </c>
      <c r="E51" s="12">
        <v>38</v>
      </c>
      <c r="F51" s="8">
        <v>6.87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130</v>
      </c>
      <c r="C52" s="12">
        <v>34</v>
      </c>
      <c r="D52" s="8">
        <v>4.2</v>
      </c>
      <c r="E52" s="12">
        <v>28</v>
      </c>
      <c r="F52" s="8">
        <v>5.0599999999999996</v>
      </c>
      <c r="G52" s="12">
        <v>5</v>
      </c>
      <c r="H52" s="8">
        <v>2.02</v>
      </c>
      <c r="I52" s="12">
        <v>0</v>
      </c>
    </row>
    <row r="53" spans="2:9" ht="15" customHeight="1" x14ac:dyDescent="0.2">
      <c r="B53" t="s">
        <v>140</v>
      </c>
      <c r="C53" s="12">
        <v>23</v>
      </c>
      <c r="D53" s="8">
        <v>2.84</v>
      </c>
      <c r="E53" s="12">
        <v>19</v>
      </c>
      <c r="F53" s="8">
        <v>3.44</v>
      </c>
      <c r="G53" s="12">
        <v>4</v>
      </c>
      <c r="H53" s="8">
        <v>1.61</v>
      </c>
      <c r="I53" s="12">
        <v>0</v>
      </c>
    </row>
    <row r="54" spans="2:9" ht="15" customHeight="1" x14ac:dyDescent="0.2">
      <c r="B54" t="s">
        <v>122</v>
      </c>
      <c r="C54" s="12">
        <v>22</v>
      </c>
      <c r="D54" s="8">
        <v>2.72</v>
      </c>
      <c r="E54" s="12">
        <v>18</v>
      </c>
      <c r="F54" s="8">
        <v>3.25</v>
      </c>
      <c r="G54" s="12">
        <v>4</v>
      </c>
      <c r="H54" s="8">
        <v>1.61</v>
      </c>
      <c r="I54" s="12">
        <v>0</v>
      </c>
    </row>
    <row r="55" spans="2:9" ht="15" customHeight="1" x14ac:dyDescent="0.2">
      <c r="B55" t="s">
        <v>133</v>
      </c>
      <c r="C55" s="12">
        <v>22</v>
      </c>
      <c r="D55" s="8">
        <v>2.72</v>
      </c>
      <c r="E55" s="12">
        <v>21</v>
      </c>
      <c r="F55" s="8">
        <v>3.8</v>
      </c>
      <c r="G55" s="12">
        <v>1</v>
      </c>
      <c r="H55" s="8">
        <v>0.4</v>
      </c>
      <c r="I55" s="12">
        <v>0</v>
      </c>
    </row>
    <row r="56" spans="2:9" ht="15" customHeight="1" x14ac:dyDescent="0.2">
      <c r="B56" t="s">
        <v>139</v>
      </c>
      <c r="C56" s="12">
        <v>22</v>
      </c>
      <c r="D56" s="8">
        <v>2.72</v>
      </c>
      <c r="E56" s="12">
        <v>22</v>
      </c>
      <c r="F56" s="8">
        <v>3.98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126</v>
      </c>
      <c r="C57" s="12">
        <v>20</v>
      </c>
      <c r="D57" s="8">
        <v>2.4700000000000002</v>
      </c>
      <c r="E57" s="12">
        <v>13</v>
      </c>
      <c r="F57" s="8">
        <v>2.35</v>
      </c>
      <c r="G57" s="12">
        <v>7</v>
      </c>
      <c r="H57" s="8">
        <v>2.82</v>
      </c>
      <c r="I57" s="12">
        <v>0</v>
      </c>
    </row>
    <row r="58" spans="2:9" ht="15" customHeight="1" x14ac:dyDescent="0.2">
      <c r="B58" t="s">
        <v>129</v>
      </c>
      <c r="C58" s="12">
        <v>20</v>
      </c>
      <c r="D58" s="8">
        <v>2.4700000000000002</v>
      </c>
      <c r="E58" s="12">
        <v>14</v>
      </c>
      <c r="F58" s="8">
        <v>2.5299999999999998</v>
      </c>
      <c r="G58" s="12">
        <v>6</v>
      </c>
      <c r="H58" s="8">
        <v>2.42</v>
      </c>
      <c r="I58" s="12">
        <v>0</v>
      </c>
    </row>
    <row r="59" spans="2:9" ht="15" customHeight="1" x14ac:dyDescent="0.2">
      <c r="B59" t="s">
        <v>132</v>
      </c>
      <c r="C59" s="12">
        <v>20</v>
      </c>
      <c r="D59" s="8">
        <v>2.4700000000000002</v>
      </c>
      <c r="E59" s="12">
        <v>16</v>
      </c>
      <c r="F59" s="8">
        <v>2.89</v>
      </c>
      <c r="G59" s="12">
        <v>4</v>
      </c>
      <c r="H59" s="8">
        <v>1.61</v>
      </c>
      <c r="I59" s="12">
        <v>0</v>
      </c>
    </row>
    <row r="60" spans="2:9" ht="15" customHeight="1" x14ac:dyDescent="0.2">
      <c r="B60" t="s">
        <v>135</v>
      </c>
      <c r="C60" s="12">
        <v>18</v>
      </c>
      <c r="D60" s="8">
        <v>2.2200000000000002</v>
      </c>
      <c r="E60" s="12">
        <v>14</v>
      </c>
      <c r="F60" s="8">
        <v>2.5299999999999998</v>
      </c>
      <c r="G60" s="12">
        <v>4</v>
      </c>
      <c r="H60" s="8">
        <v>1.61</v>
      </c>
      <c r="I60" s="12">
        <v>0</v>
      </c>
    </row>
    <row r="61" spans="2:9" ht="15" customHeight="1" x14ac:dyDescent="0.2">
      <c r="B61" t="s">
        <v>145</v>
      </c>
      <c r="C61" s="12">
        <v>16</v>
      </c>
      <c r="D61" s="8">
        <v>1.98</v>
      </c>
      <c r="E61" s="12">
        <v>13</v>
      </c>
      <c r="F61" s="8">
        <v>2.35</v>
      </c>
      <c r="G61" s="12">
        <v>3</v>
      </c>
      <c r="H61" s="8">
        <v>1.21</v>
      </c>
      <c r="I61" s="12">
        <v>0</v>
      </c>
    </row>
    <row r="62" spans="2:9" ht="15" customHeight="1" x14ac:dyDescent="0.2">
      <c r="B62" t="s">
        <v>124</v>
      </c>
      <c r="C62" s="12">
        <v>13</v>
      </c>
      <c r="D62" s="8">
        <v>1.6</v>
      </c>
      <c r="E62" s="12">
        <v>10</v>
      </c>
      <c r="F62" s="8">
        <v>1.81</v>
      </c>
      <c r="G62" s="12">
        <v>3</v>
      </c>
      <c r="H62" s="8">
        <v>1.21</v>
      </c>
      <c r="I62" s="12">
        <v>0</v>
      </c>
    </row>
    <row r="63" spans="2:9" ht="15" customHeight="1" x14ac:dyDescent="0.2">
      <c r="B63" t="s">
        <v>131</v>
      </c>
      <c r="C63" s="12">
        <v>13</v>
      </c>
      <c r="D63" s="8">
        <v>1.6</v>
      </c>
      <c r="E63" s="12">
        <v>11</v>
      </c>
      <c r="F63" s="8">
        <v>1.99</v>
      </c>
      <c r="G63" s="12">
        <v>2</v>
      </c>
      <c r="H63" s="8">
        <v>0.81</v>
      </c>
      <c r="I63" s="12">
        <v>0</v>
      </c>
    </row>
    <row r="64" spans="2:9" ht="15" customHeight="1" x14ac:dyDescent="0.2">
      <c r="B64" t="s">
        <v>125</v>
      </c>
      <c r="C64" s="12">
        <v>12</v>
      </c>
      <c r="D64" s="8">
        <v>1.48</v>
      </c>
      <c r="E64" s="12">
        <v>7</v>
      </c>
      <c r="F64" s="8">
        <v>1.27</v>
      </c>
      <c r="G64" s="12">
        <v>5</v>
      </c>
      <c r="H64" s="8">
        <v>2.02</v>
      </c>
      <c r="I64" s="12">
        <v>0</v>
      </c>
    </row>
    <row r="65" spans="2:9" ht="15" customHeight="1" x14ac:dyDescent="0.2">
      <c r="B65" t="s">
        <v>121</v>
      </c>
      <c r="C65" s="12">
        <v>11</v>
      </c>
      <c r="D65" s="8">
        <v>1.36</v>
      </c>
      <c r="E65" s="12">
        <v>2</v>
      </c>
      <c r="F65" s="8">
        <v>0.36</v>
      </c>
      <c r="G65" s="12">
        <v>9</v>
      </c>
      <c r="H65" s="8">
        <v>3.63</v>
      </c>
      <c r="I65" s="12">
        <v>0</v>
      </c>
    </row>
    <row r="66" spans="2:9" ht="15" customHeight="1" x14ac:dyDescent="0.2">
      <c r="B66" t="s">
        <v>143</v>
      </c>
      <c r="C66" s="12">
        <v>11</v>
      </c>
      <c r="D66" s="8">
        <v>1.36</v>
      </c>
      <c r="E66" s="12">
        <v>6</v>
      </c>
      <c r="F66" s="8">
        <v>1.08</v>
      </c>
      <c r="G66" s="12">
        <v>5</v>
      </c>
      <c r="H66" s="8">
        <v>2.02</v>
      </c>
      <c r="I66" s="12">
        <v>0</v>
      </c>
    </row>
    <row r="67" spans="2:9" ht="15" customHeight="1" x14ac:dyDescent="0.2">
      <c r="B67" t="s">
        <v>149</v>
      </c>
      <c r="C67" s="12">
        <v>10</v>
      </c>
      <c r="D67" s="8">
        <v>1.23</v>
      </c>
      <c r="E67" s="12">
        <v>8</v>
      </c>
      <c r="F67" s="8">
        <v>1.45</v>
      </c>
      <c r="G67" s="12">
        <v>2</v>
      </c>
      <c r="H67" s="8">
        <v>0.81</v>
      </c>
      <c r="I67" s="12">
        <v>0</v>
      </c>
    </row>
    <row r="68" spans="2:9" ht="15" customHeight="1" x14ac:dyDescent="0.2">
      <c r="B68" t="s">
        <v>150</v>
      </c>
      <c r="C68" s="12">
        <v>10</v>
      </c>
      <c r="D68" s="8">
        <v>1.23</v>
      </c>
      <c r="E68" s="12">
        <v>5</v>
      </c>
      <c r="F68" s="8">
        <v>0.9</v>
      </c>
      <c r="G68" s="12">
        <v>5</v>
      </c>
      <c r="H68" s="8">
        <v>2.02</v>
      </c>
      <c r="I68" s="12">
        <v>0</v>
      </c>
    </row>
    <row r="69" spans="2:9" ht="15" customHeight="1" x14ac:dyDescent="0.2">
      <c r="B69" t="s">
        <v>151</v>
      </c>
      <c r="C69" s="12">
        <v>10</v>
      </c>
      <c r="D69" s="8">
        <v>1.23</v>
      </c>
      <c r="E69" s="12">
        <v>6</v>
      </c>
      <c r="F69" s="8">
        <v>1.08</v>
      </c>
      <c r="G69" s="12">
        <v>4</v>
      </c>
      <c r="H69" s="8">
        <v>1.61</v>
      </c>
      <c r="I69" s="12">
        <v>0</v>
      </c>
    </row>
    <row r="70" spans="2:9" ht="15" customHeight="1" x14ac:dyDescent="0.2">
      <c r="B70" t="s">
        <v>128</v>
      </c>
      <c r="C70" s="12">
        <v>10</v>
      </c>
      <c r="D70" s="8">
        <v>1.23</v>
      </c>
      <c r="E70" s="12">
        <v>0</v>
      </c>
      <c r="F70" s="8">
        <v>0</v>
      </c>
      <c r="G70" s="12">
        <v>10</v>
      </c>
      <c r="H70" s="8">
        <v>4.03</v>
      </c>
      <c r="I70" s="12">
        <v>0</v>
      </c>
    </row>
    <row r="71" spans="2:9" ht="15" customHeight="1" x14ac:dyDescent="0.2">
      <c r="B71" t="s">
        <v>152</v>
      </c>
      <c r="C71" s="12">
        <v>10</v>
      </c>
      <c r="D71" s="8">
        <v>1.23</v>
      </c>
      <c r="E71" s="12">
        <v>6</v>
      </c>
      <c r="F71" s="8">
        <v>1.08</v>
      </c>
      <c r="G71" s="12">
        <v>4</v>
      </c>
      <c r="H71" s="8">
        <v>1.61</v>
      </c>
      <c r="I71" s="12">
        <v>0</v>
      </c>
    </row>
    <row r="73" spans="2:9" ht="15" customHeight="1" x14ac:dyDescent="0.2">
      <c r="B73" t="s">
        <v>257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3</vt:i4>
      </vt:variant>
    </vt:vector>
  </HeadingPairs>
  <TitlesOfParts>
    <vt:vector size="48" baseType="lpstr">
      <vt:lpstr>目次</vt:lpstr>
      <vt:lpstr>産業大分類</vt:lpstr>
      <vt:lpstr>産業中分類</vt:lpstr>
      <vt:lpstr>産業小分類</vt:lpstr>
      <vt:lpstr>青森県</vt:lpstr>
      <vt:lpstr>青森市</vt:lpstr>
      <vt:lpstr>弘前市</vt:lpstr>
      <vt:lpstr>八戸市</vt:lpstr>
      <vt:lpstr>黒石市</vt:lpstr>
      <vt:lpstr>五所川原市</vt:lpstr>
      <vt:lpstr>十和田市</vt:lpstr>
      <vt:lpstr>三沢市</vt:lpstr>
      <vt:lpstr>むつ市</vt:lpstr>
      <vt:lpstr>つがる市</vt:lpstr>
      <vt:lpstr>平川市</vt:lpstr>
      <vt:lpstr>東津軽郡平内町</vt:lpstr>
      <vt:lpstr>東津軽郡今別町</vt:lpstr>
      <vt:lpstr>東津軽郡蓬田村</vt:lpstr>
      <vt:lpstr>東津軽郡外ヶ浜町</vt:lpstr>
      <vt:lpstr>西津軽郡鰺ヶ沢町</vt:lpstr>
      <vt:lpstr>西津軽郡深浦町</vt:lpstr>
      <vt:lpstr>中津軽郡西目屋村</vt:lpstr>
      <vt:lpstr>南津軽郡藤崎町</vt:lpstr>
      <vt:lpstr>南津軽郡大鰐町</vt:lpstr>
      <vt:lpstr>南津軽郡田舎館村</vt:lpstr>
      <vt:lpstr>北津軽郡板柳町</vt:lpstr>
      <vt:lpstr>北津軽郡鶴田町</vt:lpstr>
      <vt:lpstr>北津軽郡中泊町</vt:lpstr>
      <vt:lpstr>上北郡野辺地町</vt:lpstr>
      <vt:lpstr>上北郡七戸町</vt:lpstr>
      <vt:lpstr>上北郡六戸町</vt:lpstr>
      <vt:lpstr>上北郡横浜町</vt:lpstr>
      <vt:lpstr>上北郡東北町</vt:lpstr>
      <vt:lpstr>上北郡六ヶ所村</vt:lpstr>
      <vt:lpstr>上北郡おいらせ町</vt:lpstr>
      <vt:lpstr>下北郡大間町</vt:lpstr>
      <vt:lpstr>下北郡東通村</vt:lpstr>
      <vt:lpstr>下北郡風間浦村</vt:lpstr>
      <vt:lpstr>下北郡佐井村</vt:lpstr>
      <vt:lpstr>三戸郡三戸町</vt:lpstr>
      <vt:lpstr>三戸郡五戸町</vt:lpstr>
      <vt:lpstr>三戸郡田子町</vt:lpstr>
      <vt:lpstr>三戸郡南部町</vt:lpstr>
      <vt:lpstr>三戸郡階上町</vt:lpstr>
      <vt:lpstr>三戸郡新郷村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2023-08-17T02:22:02Z</dcterms:created>
  <dcterms:modified xsi:type="dcterms:W3CDTF">2023-08-17T02:22:02Z</dcterms:modified>
</cp:coreProperties>
</file>