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8" r:id="rId1"/>
    <sheet name="産業大分類" sheetId="5" r:id="rId2"/>
    <sheet name="産業中分類" sheetId="6" r:id="rId3"/>
    <sheet name="産業小分類" sheetId="7" r:id="rId4"/>
    <sheet name="島根県" sheetId="8" r:id="rId5"/>
    <sheet name="松江市" sheetId="9" r:id="rId6"/>
    <sheet name="浜田市" sheetId="10" r:id="rId7"/>
    <sheet name="出雲市" sheetId="11" r:id="rId8"/>
    <sheet name="益田市" sheetId="12" r:id="rId9"/>
    <sheet name="大田市" sheetId="13" r:id="rId10"/>
    <sheet name="安来市" sheetId="14" r:id="rId11"/>
    <sheet name="江津市" sheetId="15" r:id="rId12"/>
    <sheet name="雲南市" sheetId="16" r:id="rId13"/>
    <sheet name="仁多郡奥出雲町" sheetId="17" r:id="rId14"/>
    <sheet name="飯石郡飯南町" sheetId="18" r:id="rId15"/>
    <sheet name="邑智郡川本町" sheetId="19" r:id="rId16"/>
    <sheet name="邑智郡美郷町" sheetId="20" r:id="rId17"/>
    <sheet name="邑智郡邑南町" sheetId="21" r:id="rId18"/>
    <sheet name="鹿足郡津和野町" sheetId="22" r:id="rId19"/>
    <sheet name="鹿足郡吉賀町" sheetId="23" r:id="rId20"/>
    <sheet name="隠岐郡海士町" sheetId="24" r:id="rId21"/>
    <sheet name="隠岐郡西ノ島町" sheetId="25" r:id="rId22"/>
    <sheet name="隠岐郡知夫村" sheetId="26" r:id="rId23"/>
    <sheet name="隠岐郡隠岐の島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65" r:id="rId25"/>
    <pivotCache cacheId="466" r:id="rId26"/>
    <pivotCache cacheId="467" r:id="rId2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7" l="1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G20" i="22"/>
  <c r="E20" i="22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G21" i="14" s="1"/>
  <c r="E20" i="14"/>
  <c r="C20" i="14"/>
  <c r="I20" i="13"/>
  <c r="I21" i="13" s="1"/>
  <c r="G20" i="13"/>
  <c r="G21" i="13" s="1"/>
  <c r="E20" i="13"/>
  <c r="E21" i="13" s="1"/>
  <c r="C20" i="13"/>
  <c r="I20" i="12"/>
  <c r="G20" i="12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G20" i="8"/>
  <c r="G21" i="8" s="1"/>
  <c r="E20" i="8"/>
  <c r="C20" i="8"/>
  <c r="E21" i="22" l="1"/>
  <c r="G21" i="22"/>
  <c r="I21" i="22"/>
  <c r="E21" i="20"/>
  <c r="I21" i="20"/>
  <c r="E21" i="14"/>
  <c r="I21" i="14"/>
  <c r="E21" i="12"/>
  <c r="G21" i="12"/>
  <c r="I21" i="12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<sst xmlns="http://schemas.openxmlformats.org/spreadsheetml/2006/main" count="3524" uniqueCount="316">
  <si>
    <t>32000 島根県</t>
  </si>
  <si>
    <t>32201 松江市</t>
  </si>
  <si>
    <t>32202 浜田市</t>
  </si>
  <si>
    <t>32203 出雲市</t>
  </si>
  <si>
    <t>32204 益田市</t>
  </si>
  <si>
    <t>32205 大田市</t>
  </si>
  <si>
    <t>32206 安来市</t>
  </si>
  <si>
    <t>32207 江津市</t>
  </si>
  <si>
    <t>32209 雲南市</t>
  </si>
  <si>
    <t>32343 仁多郡奥出雲町</t>
  </si>
  <si>
    <t>32386 飯石郡飯南町</t>
  </si>
  <si>
    <t>32441 邑智郡川本町</t>
  </si>
  <si>
    <t>32448 邑智郡美郷町</t>
  </si>
  <si>
    <t>32449 邑智郡邑南町</t>
  </si>
  <si>
    <t>32501 鹿足郡津和野町</t>
  </si>
  <si>
    <t>32505 鹿足郡吉賀町</t>
  </si>
  <si>
    <t>32525 隠岐郡海士町</t>
  </si>
  <si>
    <t>32526 隠岐郡西ノ島町</t>
  </si>
  <si>
    <t>32527 隠岐郡知夫村</t>
  </si>
  <si>
    <t>32528 隠岐郡隠岐の島町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</si>
  <si>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</si>
  <si>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</si>
  <si>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</si>
  <si>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</si>
  <si>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</si>
  <si>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</si>
  <si>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</si>
  <si>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</si>
  <si>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</si>
  <si>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</si>
  <si>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</si>
  <si>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</si>
  <si>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</si>
  <si>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</si>
  <si>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</si>
  <si>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</si>
  <si>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</si>
  <si>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</si>
  <si>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</si>
  <si>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</si>
  <si>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</si>
  <si>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</si>
  <si>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</si>
  <si>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</si>
  <si>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</si>
  <si>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</si>
  <si>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</si>
  <si>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</si>
  <si>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</si>
  <si>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</si>
  <si>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</si>
  <si>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</si>
  <si>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</si>
  <si>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</si>
  <si>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</si>
  <si>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</si>
  <si>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</si>
  <si>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</si>
  <si>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</si>
  <si>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</si>
  <si>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</si>
  <si>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</si>
  <si>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</si>
  <si>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68 不動産取引業</t>
  </si>
  <si>
    <t>75 宿泊業</t>
  </si>
  <si>
    <t>80 娯楽業</t>
  </si>
  <si>
    <t>67 保険業（保険媒介代理業，保険サービス業を含む）</t>
  </si>
  <si>
    <t>79 その他の生活関連サービス業</t>
  </si>
  <si>
    <t>21 窯業・土石製品製造業</t>
  </si>
  <si>
    <t>77 持ち帰り・配達飲食サービス業</t>
  </si>
  <si>
    <t>89 自動車整備業</t>
  </si>
  <si>
    <t>92 その他の事業サービス業</t>
  </si>
  <si>
    <t>13 家具・装備品製造業</t>
  </si>
  <si>
    <t>61 無店舗小売業</t>
  </si>
  <si>
    <t>90 機械等修理業（別掲を除く）</t>
  </si>
  <si>
    <t>24 金属製品製造業</t>
  </si>
  <si>
    <t>11 繊維工業</t>
  </si>
  <si>
    <t>12 木材・木製品製造業（家具を除く）</t>
  </si>
  <si>
    <t>32 その他の製造業</t>
  </si>
  <si>
    <t>10 飲料・たばこ・飼料製造業</t>
  </si>
  <si>
    <t>44 道路貨物運送業</t>
  </si>
  <si>
    <t>15 印刷・同関連業</t>
  </si>
  <si>
    <t>41 映像・音声・文字情報制作業</t>
  </si>
  <si>
    <t>70 物品賃貸業</t>
  </si>
  <si>
    <t>33 電気業</t>
  </si>
  <si>
    <t>43 道路旅客運送業</t>
  </si>
  <si>
    <t>47 倉庫業</t>
  </si>
  <si>
    <t>16 化学工業</t>
  </si>
  <si>
    <t>31 輸送用機械器具製造業</t>
  </si>
  <si>
    <t>88 廃棄物処理業</t>
  </si>
  <si>
    <t>95 その他のサービス業</t>
  </si>
  <si>
    <t>56 各種商品小売業</t>
  </si>
  <si>
    <t>05 鉱業，採石業，砂利採取業</t>
  </si>
  <si>
    <t>14 パルプ・紙・紙加工品製造業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</si>
  <si>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</si>
  <si>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</si>
  <si>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</si>
  <si>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</si>
  <si>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22 鉄鋼業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</si>
  <si>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</si>
  <si>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</si>
  <si>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</si>
  <si>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</si>
  <si>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</si>
  <si>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</si>
  <si>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</si>
  <si>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</si>
  <si>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</si>
  <si>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</si>
  <si>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</si>
  <si>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</si>
  <si>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</si>
  <si>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</si>
  <si>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42 鉄道業</t>
  </si>
  <si>
    <t>45 水運業</t>
  </si>
  <si>
    <t>46 航空運輸業</t>
  </si>
  <si>
    <t>48 運輸に附帯するサービス業</t>
  </si>
  <si>
    <t>49 郵便業（信書便事業を含む）</t>
  </si>
  <si>
    <t>50 各種商品卸売業</t>
  </si>
  <si>
    <t>51 繊維・衣服等卸売業</t>
  </si>
  <si>
    <t>71 学術・開発研究機関</t>
  </si>
  <si>
    <t>73 広告業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</si>
  <si>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</si>
  <si>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</si>
  <si>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</si>
  <si>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</si>
  <si>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</si>
  <si>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</si>
  <si>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071 大工工事業</t>
  </si>
  <si>
    <t>573 婦人・子供服小売業</t>
  </si>
  <si>
    <t>585 酒小売業</t>
  </si>
  <si>
    <t>589 その他の飲食料品小売業</t>
  </si>
  <si>
    <t>591 自動車小売業</t>
  </si>
  <si>
    <t>593 機械器具小売業（自動車，自転車を除く）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</si>
  <si>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</si>
  <si>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</si>
  <si>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</si>
  <si>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</si>
  <si>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</si>
  <si>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</si>
  <si>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</si>
  <si>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</si>
  <si>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</si>
  <si>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</si>
  <si>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</si>
  <si>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586 菓子・パン小売業</t>
  </si>
  <si>
    <t>691 不動産賃貸業（貸家業，貸間業を除く）</t>
  </si>
  <si>
    <t>693 駐車場業</t>
  </si>
  <si>
    <t>767 喫茶店</t>
  </si>
  <si>
    <t>781 洗濯業</t>
  </si>
  <si>
    <t>761 食堂，レストラン（専門料理店を除く）</t>
  </si>
  <si>
    <t>075 左官工事業</t>
  </si>
  <si>
    <t>581 各種食料品小売業</t>
  </si>
  <si>
    <t>584 鮮魚小売業</t>
  </si>
  <si>
    <t>601 家具・建具・畳小売業</t>
  </si>
  <si>
    <t>606 書籍・文房具小売業</t>
  </si>
  <si>
    <t>751 旅館，ホテル</t>
  </si>
  <si>
    <t>072 とび・土工・コンクリート工事業</t>
  </si>
  <si>
    <t>077 塗装工事業</t>
  </si>
  <si>
    <t>081 電気工事業</t>
  </si>
  <si>
    <t>604 農耕用品小売業</t>
  </si>
  <si>
    <t>891 自動車整備業</t>
  </si>
  <si>
    <t>823 学習塾</t>
  </si>
  <si>
    <t>099 その他の食料品製造業</t>
  </si>
  <si>
    <t>605 燃料小売業</t>
  </si>
  <si>
    <t>079 その他の職別工事業</t>
  </si>
  <si>
    <t>083 管工事業（さく井工事業を除く）</t>
  </si>
  <si>
    <t>097 パン・菓子製造業</t>
  </si>
  <si>
    <t>116 外衣・シャツ製造業（和式を除く）</t>
  </si>
  <si>
    <t>121 製材業，木製品製造業</t>
  </si>
  <si>
    <t>326 ペン・鉛筆・絵画用品・その他の事務用品製造業</t>
  </si>
  <si>
    <t>531 建築材料卸売業</t>
  </si>
  <si>
    <t>602 じゅう器小売業</t>
  </si>
  <si>
    <t>772 配達飲食サービス業</t>
  </si>
  <si>
    <t>091 畜産食料品製造業</t>
  </si>
  <si>
    <t>131 家具製造業</t>
  </si>
  <si>
    <t>133 建具製造業</t>
  </si>
  <si>
    <t>441 一般貨物自動車運送業</t>
  </si>
  <si>
    <t>522 食料・飲料卸売業</t>
  </si>
  <si>
    <t>541 産業機械器具卸売業</t>
  </si>
  <si>
    <t>608 写真機・時計・眼鏡小売業</t>
  </si>
  <si>
    <t>722 公証人役場，司法書士事務所，土地家屋調査士事務所</t>
  </si>
  <si>
    <t>854 老人福祉・介護事業</t>
  </si>
  <si>
    <t>151 印刷業</t>
  </si>
  <si>
    <t>416 映像・音声・文字情報制作に附帯するサービス業</t>
  </si>
  <si>
    <t>579 その他の織物・衣服・身の回り品小売業</t>
  </si>
  <si>
    <t>611 通信販売・訪問販売小売業</t>
  </si>
  <si>
    <t>702 産業用機械器具賃貸業</t>
  </si>
  <si>
    <t>749 その他の技術サービス業</t>
  </si>
  <si>
    <t>764 すし店</t>
  </si>
  <si>
    <t>076 板金・金物工事業</t>
  </si>
  <si>
    <t>331 電気業</t>
  </si>
  <si>
    <t>432 一般乗用旅客自動車運送業</t>
  </si>
  <si>
    <t>471 倉庫業（冷蔵倉庫業を除く）</t>
  </si>
  <si>
    <t>533 石油・鉱物卸売業</t>
  </si>
  <si>
    <t>607 スポーツ用品・がん具・娯楽用品・楽器小売業</t>
  </si>
  <si>
    <t>789 その他の洗濯・理容・美容・浴場業</t>
  </si>
  <si>
    <t>833 歯科診療所</t>
  </si>
  <si>
    <t>855 障害者福祉事業</t>
  </si>
  <si>
    <t>102 酒類製造業</t>
  </si>
  <si>
    <t>244 建設用・建築用金属製品製造業（製缶板金業を含む）</t>
  </si>
  <si>
    <t>066 建築リフォーム工事業</t>
  </si>
  <si>
    <t>092 水産食料品製造業</t>
  </si>
  <si>
    <t>313 船舶製造・修理業，舶用機関製造業</t>
  </si>
  <si>
    <t>771 持ち帰り飲食サービス業</t>
  </si>
  <si>
    <t>809 その他の娯楽業</t>
  </si>
  <si>
    <t>951 集会場</t>
  </si>
  <si>
    <t>569 その他の各種商品小売業（従業者が常時50人未満のもの）</t>
  </si>
  <si>
    <t>582 野菜・果実小売業</t>
  </si>
  <si>
    <t>821 社会教育</t>
  </si>
  <si>
    <t>453 内陸水運業</t>
  </si>
  <si>
    <t>583 食肉小売業</t>
  </si>
  <si>
    <t>産業小分類</t>
  </si>
  <si>
    <t>32000　島根県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</si>
  <si>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</si>
  <si>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</si>
  <si>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</si>
  <si>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</si>
  <si>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</si>
  <si>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</si>
  <si>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</si>
  <si>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</si>
  <si>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</si>
  <si>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</si>
  <si>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</si>
  <si>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</si>
  <si>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</si>
  <si>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32201　松江市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</si>
  <si>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</si>
  <si>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</si>
  <si>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</si>
  <si>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</si>
  <si>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</si>
  <si>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32202　浜田市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</si>
  <si>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</si>
  <si>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</si>
  <si>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</si>
  <si>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</si>
  <si>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32203　出雲市</t>
  </si>
  <si>
    <t xml:space="preserve">  </t>
    <phoneticPr fontId="1"/>
  </si>
  <si>
    <t xml:space="preserve">   </t>
    <phoneticPr fontId="1"/>
  </si>
  <si>
    <t>産業小分類上位２０</t>
    <phoneticPr fontId="1"/>
  </si>
  <si>
    <t>32204　益田市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</si>
  <si>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</si>
  <si>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</si>
  <si>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</si>
  <si>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</si>
  <si>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32205　大田市</t>
  </si>
  <si>
    <t xml:space="preserve"> </t>
    <phoneticPr fontId="1"/>
  </si>
  <si>
    <t xml:space="preserve">  </t>
    <phoneticPr fontId="1"/>
  </si>
  <si>
    <t>産業中分類上位２０</t>
    <phoneticPr fontId="1"/>
  </si>
  <si>
    <t>32206　安来市</t>
  </si>
  <si>
    <t xml:space="preserve"> </t>
    <phoneticPr fontId="1"/>
  </si>
  <si>
    <t xml:space="preserve">  </t>
    <phoneticPr fontId="1"/>
  </si>
  <si>
    <t xml:space="preserve">   </t>
    <phoneticPr fontId="1"/>
  </si>
  <si>
    <t>32207　江津市</t>
  </si>
  <si>
    <t xml:space="preserve">  </t>
    <phoneticPr fontId="1"/>
  </si>
  <si>
    <t>産業中分類上位２０</t>
    <phoneticPr fontId="1"/>
  </si>
  <si>
    <t>32209　雲南市</t>
  </si>
  <si>
    <t xml:space="preserve"> </t>
    <phoneticPr fontId="1"/>
  </si>
  <si>
    <t xml:space="preserve">   </t>
    <phoneticPr fontId="1"/>
  </si>
  <si>
    <t>32343　仁多郡奥出雲町</t>
  </si>
  <si>
    <t xml:space="preserve">  </t>
    <phoneticPr fontId="1"/>
  </si>
  <si>
    <t xml:space="preserve">   </t>
    <phoneticPr fontId="1"/>
  </si>
  <si>
    <t>産業小分類上位２０</t>
    <phoneticPr fontId="1"/>
  </si>
  <si>
    <t>32386　飯石郡飯南町</t>
  </si>
  <si>
    <t xml:space="preserve"> </t>
    <phoneticPr fontId="1"/>
  </si>
  <si>
    <t xml:space="preserve">  </t>
    <phoneticPr fontId="1"/>
  </si>
  <si>
    <t xml:space="preserve">   </t>
    <phoneticPr fontId="1"/>
  </si>
  <si>
    <t>32441　邑智郡川本町</t>
  </si>
  <si>
    <t xml:space="preserve"> </t>
    <phoneticPr fontId="1"/>
  </si>
  <si>
    <t>産業中分類上位２０</t>
    <phoneticPr fontId="1"/>
  </si>
  <si>
    <t>32448　邑智郡美郷町</t>
  </si>
  <si>
    <t xml:space="preserve"> </t>
    <phoneticPr fontId="1"/>
  </si>
  <si>
    <t xml:space="preserve">   </t>
    <phoneticPr fontId="1"/>
  </si>
  <si>
    <t>32449　邑智郡邑南町</t>
  </si>
  <si>
    <t xml:space="preserve">   </t>
    <phoneticPr fontId="1"/>
  </si>
  <si>
    <t>32501　鹿足郡津和野町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</si>
  <si>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</si>
  <si>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</si>
  <si>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</si>
  <si>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</si>
  <si>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32505　鹿足郡吉賀町</t>
  </si>
  <si>
    <t xml:space="preserve">  </t>
    <phoneticPr fontId="1"/>
  </si>
  <si>
    <t>32525　隠岐郡海士町</t>
  </si>
  <si>
    <t>産業中分類上位２０</t>
    <phoneticPr fontId="1"/>
  </si>
  <si>
    <t>32526　隠岐郡西ノ島町</t>
  </si>
  <si>
    <t xml:space="preserve"> </t>
    <phoneticPr fontId="1"/>
  </si>
  <si>
    <t xml:space="preserve">   </t>
    <phoneticPr fontId="1"/>
  </si>
  <si>
    <t>産業小分類上位２０</t>
    <phoneticPr fontId="1"/>
  </si>
  <si>
    <t>32527　隠岐郡知夫村</t>
  </si>
  <si>
    <t xml:space="preserve"> </t>
    <phoneticPr fontId="1"/>
  </si>
  <si>
    <t xml:space="preserve">   </t>
    <phoneticPr fontId="1"/>
  </si>
  <si>
    <t>産業小分類上位２０</t>
    <phoneticPr fontId="1"/>
  </si>
  <si>
    <t>32528　隠岐郡隠岐の島町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</si>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</sst>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693664814811" createdVersion="5" refreshedVersion="5" minRefreshableVersion="3" recordCount="300">
  <cacheSource type="external" connectionId="1"/>
  <cacheFields count="18">
    <cacheField name="ti" numFmtId="0" sqlType="-8">
      <sharedItems count="20">
        <s v="ti.32000"/>
        <s v="ti.32201"/>
        <s v="ti.32202"/>
        <s v="ti.32203"/>
        <s v="ti.32204"/>
        <s v="ti.32205"/>
        <s v="ti.32206"/>
        <s v="ti.32207"/>
        <s v="ti.32209"/>
        <s v="ti.32343"/>
        <s v="ti.32386"/>
        <s v="ti.32441"/>
        <s v="ti.32448"/>
        <s v="ti.32449"/>
        <s v="ti.32501"/>
        <s v="ti.32505"/>
        <s v="ti.32525"/>
        <s v="ti.32526"/>
        <s v="ti.32527"/>
        <s v="ti.32528"/>
      </sharedItems>
    </cacheField>
    <cacheField name="kencd" numFmtId="0" sqlType="-9">
      <sharedItems count="1">
        <s v="32"/>
      </sharedItems>
    </cacheField>
    <cacheField name="都道府県" numFmtId="0" sqlType="-9">
      <sharedItems count="1">
        <s v="32 島根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島根県"/>
        <s v="松江市"/>
        <s v="浜田市"/>
        <s v="出雲市"/>
        <s v="益田市"/>
        <s v="大田市"/>
        <s v="安来市"/>
        <s v="江津市"/>
        <s v="雲南市"/>
        <s v="仁多郡奥出雲町"/>
        <s v="飯石郡飯南町"/>
        <s v="邑智郡川本町"/>
        <s v="邑智郡美郷町"/>
        <s v="邑智郡邑南町"/>
        <s v="鹿足郡津和野町"/>
        <s v="鹿足郡吉賀町"/>
        <s v="隠岐郡海士町"/>
        <s v="隠岐郡西ノ島町"/>
        <s v="隠岐郡知夫村"/>
        <s v="隠岐郡隠岐の島町"/>
      </sharedItems>
    </cacheField>
    <cacheField name="自治体" numFmtId="0" sqlType="-9">
      <sharedItems count="20">
        <s v="32000 島根県"/>
        <s v="32201 松江市"/>
        <s v="32202 浜田市"/>
        <s v="32203 出雲市"/>
        <s v="32204 益田市"/>
        <s v="32205 大田市"/>
        <s v="32206 安来市"/>
        <s v="32207 江津市"/>
        <s v="32209 雲南市"/>
        <s v="32343 仁多郡奥出雲町"/>
        <s v="32386 飯石郡飯南町"/>
        <s v="32441 邑智郡川本町"/>
        <s v="32448 邑智郡美郷町"/>
        <s v="32449 邑智郡邑南町"/>
        <s v="32501 鹿足郡津和野町"/>
        <s v="32505 鹿足郡吉賀町"/>
        <s v="32525 隠岐郡海士町"/>
        <s v="32526 隠岐郡西ノ島町"/>
        <s v="32527 隠岐郡知夫村"/>
        <s v="32528 隠岐郡隠岐の島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5803"/>
    </cacheField>
    <cacheField name="構成比" numFmtId="0" sqlType="3">
      <sharedItems containsSemiMixedTypes="0" containsString="0" containsNumber="1" minValue="0" maxValue="50"/>
    </cacheField>
    <cacheField name="総数（個人）" numFmtId="0" sqlType="3">
      <sharedItems containsSemiMixedTypes="0" containsString="0" containsNumber="1" containsInteger="1" minValue="0" maxValue="3257"/>
    </cacheField>
    <cacheField name="構成比（個人）" numFmtId="0" sqlType="3">
      <sharedItems containsSemiMixedTypes="0" containsString="0" containsNumber="1" minValue="0" maxValue="53.33"/>
    </cacheField>
    <cacheField name="総数（法人）" numFmtId="0" sqlType="3">
      <sharedItems containsSemiMixedTypes="0" containsString="0" containsNumber="1" containsInteger="1" minValue="0" maxValue="2524"/>
    </cacheField>
    <cacheField name="構成比（法人）" numFmtId="0" sqlType="3">
      <sharedItems containsSemiMixedTypes="0" containsString="0" containsNumber="1" minValue="0" maxValue="100"/>
    </cacheField>
    <cacheField name="総数（法人以外の団体）" numFmtId="0" sqlType="3">
      <sharedItems containsSemiMixedTypes="0" containsString="0" containsNumber="1" containsInteger="1" minValue="0" maxValue="38" count="12">
        <n v="0"/>
        <n v="14"/>
        <n v="1"/>
        <n v="5"/>
        <n v="22"/>
        <n v="2"/>
        <n v="4"/>
        <n v="11"/>
        <n v="38"/>
        <n v="10"/>
        <n v="3"/>
        <n v="8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69379409722" createdVersion="5" refreshedVersion="5" minRefreshableVersion="3" recordCount="491">
  <cacheSource type="external" connectionId="2"/>
  <cacheFields count="19">
    <cacheField name="ti" numFmtId="0" sqlType="-8">
      <sharedItems count="20">
        <s v="ti.32000"/>
        <s v="ti.32201"/>
        <s v="ti.32202"/>
        <s v="ti.32203"/>
        <s v="ti.32204"/>
        <s v="ti.32205"/>
        <s v="ti.32206"/>
        <s v="ti.32207"/>
        <s v="ti.32209"/>
        <s v="ti.32343"/>
        <s v="ti.32386"/>
        <s v="ti.32441"/>
        <s v="ti.32448"/>
        <s v="ti.32449"/>
        <s v="ti.32501"/>
        <s v="ti.32505"/>
        <s v="ti.32525"/>
        <s v="ti.32526"/>
        <s v="ti.32527"/>
        <s v="ti.32528"/>
      </sharedItems>
    </cacheField>
    <cacheField name="kencd" numFmtId="0" sqlType="-9">
      <sharedItems count="1">
        <s v="32"/>
      </sharedItems>
    </cacheField>
    <cacheField name="都道府県" numFmtId="0" sqlType="-9">
      <sharedItems count="1">
        <s v="32 島根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島根県"/>
        <s v="松江市"/>
        <s v="浜田市"/>
        <s v="出雲市"/>
        <s v="益田市"/>
        <s v="大田市"/>
        <s v="安来市"/>
        <s v="江津市"/>
        <s v="雲南市"/>
        <s v="仁多郡奥出雲町"/>
        <s v="飯石郡飯南町"/>
        <s v="邑智郡川本町"/>
        <s v="邑智郡美郷町"/>
        <s v="邑智郡邑南町"/>
        <s v="鹿足郡津和野町"/>
        <s v="鹿足郡吉賀町"/>
        <s v="隠岐郡海士町"/>
        <s v="隠岐郡西ノ島町"/>
        <s v="隠岐郡知夫村"/>
        <s v="隠岐郡隠岐の島町"/>
      </sharedItems>
    </cacheField>
    <cacheField name="自治体" numFmtId="0" sqlType="-9">
      <sharedItems count="20">
        <s v="32000 島根県"/>
        <s v="32201 松江市"/>
        <s v="32202 浜田市"/>
        <s v="32203 出雲市"/>
        <s v="32204 益田市"/>
        <s v="32205 大田市"/>
        <s v="32206 安来市"/>
        <s v="32207 江津市"/>
        <s v="32209 雲南市"/>
        <s v="32343 仁多郡奥出雲町"/>
        <s v="32386 飯石郡飯南町"/>
        <s v="32441 邑智郡川本町"/>
        <s v="32448 邑智郡美郷町"/>
        <s v="32449 邑智郡邑南町"/>
        <s v="32501 鹿足郡津和野町"/>
        <s v="32505 鹿足郡吉賀町"/>
        <s v="32525 隠岐郡海士町"/>
        <s v="32526 隠岐郡西ノ島町"/>
        <s v="32527 隠岐郡知夫村"/>
        <s v="32528 隠岐郡隠岐の島町"/>
      </sharedItems>
    </cacheField>
    <cacheField name="san" numFmtId="0" sqlType="-8">
      <sharedItems count="80">
        <s v="sanC1.0576"/>
        <s v="sanC1.0554"/>
        <s v="sanC1.0427"/>
        <s v="sanC1.0411"/>
        <s v="sanC1.0036"/>
        <s v="sanC1.0487"/>
        <s v="sanC1.0044"/>
        <s v="sanC1.0422"/>
        <s v="sanC1.0404"/>
        <s v="sanC1.0636"/>
        <s v="sanC1.0055"/>
        <s v="sanC1.0531"/>
        <s v="sanC1.0656"/>
        <s v="sanC1.0509"/>
        <s v="sanC1.0063"/>
        <s v="sanC1.0391"/>
        <s v="sanC1.0377"/>
        <s v="sanC1.0385"/>
        <s v="sanC1.0672"/>
        <s v="sanC1.0368"/>
        <s v="sanC1.0483"/>
        <s v="sanC1.0545"/>
        <s v="sanC1.0599"/>
        <s v="sanC1.0586"/>
        <s v="sanC1.0474"/>
        <s v="sanC1.0733"/>
        <s v="sanC1.0160"/>
        <s v="sanC1.0571"/>
        <s v="sanC1.0720"/>
        <s v="sanC1.0723"/>
        <s v="sanC1.0099"/>
        <s v="sanC1.0445"/>
        <s v="sanC1.0187"/>
        <s v="sanC1.0093"/>
        <s v="sanC1.0253"/>
        <s v="sanC1.0082"/>
        <s v="sanC1.0324"/>
        <s v="sanC1.0074"/>
        <s v="sanC1.0113"/>
        <s v="sanC1.0295"/>
        <s v="sanC1.0494"/>
        <s v="sanC1.0269"/>
        <s v="sanC1.0318"/>
        <s v="sanC1.0341"/>
        <s v="sanC1.0739"/>
        <s v="sanC1.0245"/>
        <s v="sanC1.0119"/>
        <s v="sanC1.0715"/>
        <s v="sanC1.0400"/>
        <s v="sanC1.0331"/>
        <s v="sanC1.0027"/>
        <s v="sanC1.0105"/>
        <s v="sanC1.0128"/>
        <s v="sanC1.0135"/>
        <s v="sanC1.0143"/>
        <s v="sanC1.0149"/>
        <s v="sanC1.0171"/>
        <s v="sanC1.0179"/>
        <s v="sanC1.0198"/>
        <s v="sanC1.0204"/>
        <s v="sanC1.0214"/>
        <s v="sanC1.0222"/>
        <s v="sanC1.0230"/>
        <s v="sanC1.0240"/>
        <s v="sanC1.0272"/>
        <s v="sanC1.0275"/>
        <s v="sanC1.0278"/>
        <s v="sanC1.0285"/>
        <s v="sanC1.0290"/>
        <s v="sanC1.0304"/>
        <s v="sanC1.0311"/>
        <s v="sanC1.0315"/>
        <s v="sanC1.0337"/>
        <s v="sanC1.0345"/>
        <s v="sanC1.0353"/>
        <s v="sanC1.0358"/>
        <s v="sanC1.0363"/>
        <s v="sanC1.0505"/>
        <s v="sanC1.0528"/>
        <s v="sanC1.0729"/>
      </sharedItems>
    </cacheField>
    <cacheField name="産業分類コード" numFmtId="0" sqlType="-9">
      <sharedItems count="80">
        <s v="78"/>
        <s v="76"/>
        <s v="60"/>
        <s v="58"/>
        <s v="06"/>
        <s v="69"/>
        <s v="07"/>
        <s v="59"/>
        <s v="57"/>
        <s v="82"/>
        <s v="08"/>
        <s v="74"/>
        <s v="83"/>
        <s v="72"/>
        <s v="09"/>
        <s v="55"/>
        <s v="53"/>
        <s v="54"/>
        <s v="85"/>
        <s v="52"/>
        <s v="68"/>
        <s v="75"/>
        <s v="80"/>
        <s v="79"/>
        <s v="67"/>
        <s v="92"/>
        <s v="21"/>
        <s v="77"/>
        <s v="89"/>
        <s v="90"/>
        <s v="13"/>
        <s v="61"/>
        <s v="24"/>
        <s v="12"/>
        <s v="32"/>
        <s v="11"/>
        <s v="44"/>
        <s v="10"/>
        <s v="15"/>
        <s v="41"/>
        <s v="70"/>
        <s v="33"/>
        <s v="43"/>
        <s v="47"/>
        <s v="95"/>
        <s v="31"/>
        <s v="16"/>
        <s v="88"/>
        <s v="56"/>
        <s v="45"/>
        <s v="05"/>
        <s v="14"/>
        <s v="17"/>
        <s v="18"/>
        <s v="19"/>
        <s v="20"/>
        <s v="22"/>
        <s v="23"/>
        <s v="25"/>
        <s v="26"/>
        <s v="27"/>
        <s v="28"/>
        <s v="29"/>
        <s v="30"/>
        <s v="34"/>
        <s v="35"/>
        <s v="36"/>
        <s v="37"/>
        <s v="38"/>
        <s v="39"/>
        <s v="40"/>
        <s v="42"/>
        <s v="46"/>
        <s v="48"/>
        <s v="49"/>
        <s v="50"/>
        <s v="51"/>
        <s v="71"/>
        <s v="73"/>
        <s v="91"/>
      </sharedItems>
    </cacheField>
    <cacheField name="産業分類" numFmtId="0" sqlType="-9">
      <sharedItems count="80">
        <s v="洗濯・理容・美容・浴場業"/>
        <s v="飲食店"/>
        <s v="その他の小売業"/>
        <s v="飲食料品小売業"/>
        <s v="総合工事業"/>
        <s v="不動産賃貸業・管理業"/>
        <s v="職別工事業（設備工事業を除く）"/>
        <s v="機械器具小売業"/>
        <s v="織物・衣服・身の回り品小売業"/>
        <s v="その他の教育，学習支援業"/>
        <s v="設備工事業"/>
        <s v="技術サービス業（他に分類されないもの）"/>
        <s v="医療業"/>
        <s v="専門サービス業（他に分類されないもの）"/>
        <s v="食料品製造業"/>
        <s v="その他の卸売業"/>
        <s v="建築材料，鉱物・金属材料等卸売業"/>
        <s v="機械器具卸売業"/>
        <s v="社会保険・社会福祉・介護事業"/>
        <s v="飲食料品卸売業"/>
        <s v="不動産取引業"/>
        <s v="宿泊業"/>
        <s v="娯楽業"/>
        <s v="その他の生活関連サービス業"/>
        <s v="保険業（保険媒介代理業，保険サービス業を含む）"/>
        <s v="その他の事業サービス業"/>
        <s v="窯業・土石製品製造業"/>
        <s v="持ち帰り・配達飲食サービス業"/>
        <s v="自動車整備業"/>
        <s v="機械等修理業（別掲を除く）"/>
        <s v="家具・装備品製造業"/>
        <s v="無店舗小売業"/>
        <s v="金属製品製造業"/>
        <s v="木材・木製品製造業（家具を除く）"/>
        <s v="その他の製造業"/>
        <s v="繊維工業"/>
        <s v="道路貨物運送業"/>
        <s v="飲料・たばこ・飼料製造業"/>
        <s v="印刷・同関連業"/>
        <s v="映像・音声・文字情報制作業"/>
        <s v="物品賃貸業"/>
        <s v="電気業"/>
        <s v="道路旅客運送業"/>
        <s v="倉庫業"/>
        <s v="その他のサービス業"/>
        <s v="輸送用機械器具製造業"/>
        <s v="化学工業"/>
        <s v="廃棄物処理業"/>
        <s v="各種商品小売業"/>
        <s v="水運業"/>
        <s v="鉱業，採石業，砂利採取業"/>
        <s v="パルプ・紙・紙加工品製造業"/>
        <s v="石油製品・石炭製品製造業"/>
        <s v="プラスチック製品製造業（別掲を除く）"/>
        <s v="ゴム製品製造業"/>
        <s v="なめし革・同製品・毛皮製造業"/>
        <s v="鉄鋼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ガス業"/>
        <s v="熱供給業"/>
        <s v="水道業"/>
        <s v="通信業"/>
        <s v="放送業"/>
        <s v="情報サービス業"/>
        <s v="インターネット附随サービス業"/>
        <s v="鉄道業"/>
        <s v="航空運輸業"/>
        <s v="運輸に附帯するサービス業"/>
        <s v="郵便業（信書便事業を含む）"/>
        <s v="各種商品卸売業"/>
        <s v="繊維・衣服等卸売業"/>
        <s v="学術・開発研究機関"/>
        <s v="広告業"/>
        <s v="職業紹介・労働者派遣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58 飲食料品小売業"/>
        <s v="06 総合工事業"/>
        <s v="69 不動産賃貸業・管理業"/>
        <s v="07 職別工事業（設備工事業を除く）"/>
        <s v="59 機械器具小売業"/>
        <s v="57 織物・衣服・身の回り品小売業"/>
        <s v="82 その他の教育，学習支援業"/>
        <s v="08 設備工事業"/>
        <s v="74 技術サービス業（他に分類されないもの）"/>
        <s v="83 医療業"/>
        <s v="72 専門サービス業（他に分類されないもの）"/>
        <s v="09 食料品製造業"/>
        <s v="55 その他の卸売業"/>
        <s v="53 建築材料，鉱物・金属材料等卸売業"/>
        <s v="54 機械器具卸売業"/>
        <s v="85 社会保険・社会福祉・介護事業"/>
        <s v="52 飲食料品卸売業"/>
        <s v="68 不動産取引業"/>
        <s v="75 宿泊業"/>
        <s v="80 娯楽業"/>
        <s v="79 その他の生活関連サービス業"/>
        <s v="67 保険業（保険媒介代理業，保険サービス業を含む）"/>
        <s v="92 その他の事業サービス業"/>
        <s v="21 窯業・土石製品製造業"/>
        <s v="77 持ち帰り・配達飲食サービス業"/>
        <s v="89 自動車整備業"/>
        <s v="90 機械等修理業（別掲を除く）"/>
        <s v="13 家具・装備品製造業"/>
        <s v="61 無店舗小売業"/>
        <s v="24 金属製品製造業"/>
        <s v="12 木材・木製品製造業（家具を除く）"/>
        <s v="32 その他の製造業"/>
        <s v="11 繊維工業"/>
        <s v="44 道路貨物運送業"/>
        <s v="10 飲料・たばこ・飼料製造業"/>
        <s v="15 印刷・同関連業"/>
        <s v="41 映像・音声・文字情報制作業"/>
        <s v="70 物品賃貸業"/>
        <s v="33 電気業"/>
        <s v="43 道路旅客運送業"/>
        <s v="47 倉庫業"/>
        <s v="95 その他のサービス業"/>
        <s v="31 輸送用機械器具製造業"/>
        <s v="16 化学工業"/>
        <s v="88 廃棄物処理業"/>
        <s v="56 各種商品小売業"/>
        <s v="45 水運業"/>
        <s v="05 鉱業，採石業，砂利採取業"/>
        <s v="14 パルプ・紙・紙加工品製造業"/>
        <s v="17 石油製品・石炭製品製造業"/>
        <s v="18 プラスチック製品製造業（別掲を除く）"/>
        <s v="19 ゴム製品製造業"/>
        <s v="20 なめし革・同製品・毛皮製造業"/>
        <s v="22 鉄鋼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4 ガス業"/>
        <s v="35 熱供給業"/>
        <s v="36 水道業"/>
        <s v="37 通信業"/>
        <s v="38 放送業"/>
        <s v="39 情報サービス業"/>
        <s v="40 インターネット附随サービス業"/>
        <s v="42 鉄道業"/>
        <s v="46 航空運輸業"/>
        <s v="48 運輸に附帯するサービス業"/>
        <s v="49 郵便業（信書便事業を含む）"/>
        <s v="50 各種商品卸売業"/>
        <s v="51 繊維・衣服等卸売業"/>
        <s v="71 学術・開発研究機関"/>
        <s v="73 広告業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2388" count="131">
        <n v="2388"/>
        <n v="1922"/>
        <n v="1790"/>
        <n v="1471"/>
        <n v="1269"/>
        <n v="1231"/>
        <n v="1170"/>
        <n v="721"/>
        <n v="651"/>
        <n v="583"/>
        <n v="539"/>
        <n v="512"/>
        <n v="481"/>
        <n v="424"/>
        <n v="363"/>
        <n v="255"/>
        <n v="240"/>
        <n v="230"/>
        <n v="227"/>
        <n v="220"/>
        <n v="642"/>
        <n v="574"/>
        <n v="484"/>
        <n v="414"/>
        <n v="310"/>
        <n v="297"/>
        <n v="196"/>
        <n v="192"/>
        <n v="169"/>
        <n v="166"/>
        <n v="146"/>
        <n v="134"/>
        <n v="132"/>
        <n v="96"/>
        <n v="82"/>
        <n v="66"/>
        <n v="62"/>
        <n v="61"/>
        <n v="228"/>
        <n v="183"/>
        <n v="152"/>
        <n v="137"/>
        <n v="131"/>
        <n v="124"/>
        <n v="72"/>
        <n v="69"/>
        <n v="60"/>
        <n v="52"/>
        <n v="50"/>
        <n v="47"/>
        <n v="40"/>
        <n v="39"/>
        <n v="31"/>
        <n v="29"/>
        <n v="25"/>
        <n v="23"/>
        <n v="20"/>
        <n v="548"/>
        <n v="435"/>
        <n v="394"/>
        <n v="339"/>
        <n v="324"/>
        <n v="300"/>
        <n v="272"/>
        <n v="197"/>
        <n v="170"/>
        <n v="140"/>
        <n v="117"/>
        <n v="116"/>
        <n v="100"/>
        <n v="85"/>
        <n v="49"/>
        <n v="177"/>
        <n v="106"/>
        <n v="86"/>
        <n v="70"/>
        <n v="51"/>
        <n v="46"/>
        <n v="45"/>
        <n v="43"/>
        <n v="41"/>
        <n v="36"/>
        <n v="22"/>
        <n v="21"/>
        <n v="98"/>
        <n v="88"/>
        <n v="74"/>
        <n v="68"/>
        <n v="58"/>
        <n v="42"/>
        <n v="37"/>
        <n v="35"/>
        <n v="33"/>
        <n v="26"/>
        <n v="18"/>
        <n v="17"/>
        <n v="12"/>
        <n v="11"/>
        <n v="118"/>
        <n v="77"/>
        <n v="73"/>
        <n v="63"/>
        <n v="44"/>
        <n v="27"/>
        <n v="24"/>
        <n v="15"/>
        <n v="14"/>
        <n v="13"/>
        <n v="95"/>
        <n v="59"/>
        <n v="32"/>
        <n v="10"/>
        <n v="9"/>
        <n v="138"/>
        <n v="97"/>
        <n v="79"/>
        <n v="53"/>
        <n v="38"/>
        <n v="7"/>
        <n v="6"/>
        <n v="5"/>
        <n v="4"/>
        <n v="3"/>
        <n v="2"/>
        <n v="16"/>
        <n v="8"/>
        <n v="34"/>
        <n v="1"/>
        <n v="0"/>
        <n v="64"/>
        <n v="54"/>
      </sharedItems>
    </cacheField>
    <cacheField name="構成比" numFmtId="0" sqlType="3">
      <sharedItems containsSemiMixedTypes="0" containsString="0" containsNumber="1" minValue="0" maxValue="28.13" count="236">
        <n v="11.8"/>
        <n v="9.5"/>
        <n v="8.85"/>
        <n v="7.27"/>
        <n v="6.27"/>
        <n v="6.08"/>
        <n v="5.78"/>
        <n v="3.56"/>
        <n v="3.22"/>
        <n v="2.88"/>
        <n v="2.66"/>
        <n v="2.5299999999999998"/>
        <n v="2.38"/>
        <n v="2.1"/>
        <n v="1.79"/>
        <n v="1.26"/>
        <n v="1.19"/>
        <n v="1.1399999999999999"/>
        <n v="1.1200000000000001"/>
        <n v="1.0900000000000001"/>
        <n v="11.7"/>
        <n v="10.46"/>
        <n v="8.82"/>
        <n v="7.55"/>
        <n v="5.65"/>
        <n v="5.41"/>
        <n v="4.37"/>
        <n v="3.57"/>
        <n v="3.5"/>
        <n v="3.08"/>
        <n v="3.03"/>
        <n v="2.44"/>
        <n v="2.41"/>
        <n v="1.75"/>
        <n v="1.49"/>
        <n v="1.2"/>
        <n v="1.1299999999999999"/>
        <n v="1.1100000000000001"/>
        <n v="12.46"/>
        <n v="10"/>
        <n v="8.31"/>
        <n v="7.49"/>
        <n v="7.16"/>
        <n v="6.78"/>
        <n v="3.93"/>
        <n v="3.77"/>
        <n v="3.28"/>
        <n v="2.84"/>
        <n v="2.73"/>
        <n v="2.57"/>
        <n v="2.19"/>
        <n v="2.13"/>
        <n v="1.69"/>
        <n v="1.58"/>
        <n v="1.37"/>
        <n v="11.65"/>
        <n v="9.25"/>
        <n v="8.3800000000000008"/>
        <n v="7.21"/>
        <n v="6.89"/>
        <n v="6.38"/>
        <n v="4.1900000000000004"/>
        <n v="3.62"/>
        <n v="2.98"/>
        <n v="2.4900000000000002"/>
        <n v="2.4700000000000002"/>
        <n v="1.81"/>
        <n v="1.4"/>
        <n v="1.06"/>
        <n v="1.04"/>
        <n v="12.96"/>
        <n v="11.71"/>
        <n v="8.1999999999999993"/>
        <n v="7.01"/>
        <n v="5.69"/>
        <n v="5.42"/>
        <n v="4.63"/>
        <n v="3.37"/>
        <n v="3.04"/>
        <n v="2.71"/>
        <n v="2.0499999999999998"/>
        <n v="1.65"/>
        <n v="1.46"/>
        <n v="1.39"/>
        <n v="11.41"/>
        <n v="11.32"/>
        <n v="8.4700000000000006"/>
        <n v="7.61"/>
        <n v="6.4"/>
        <n v="5.88"/>
        <n v="5.01"/>
        <n v="3.63"/>
        <n v="3.2"/>
        <n v="2.85"/>
        <n v="2.25"/>
        <n v="1.82"/>
        <n v="1.73"/>
        <n v="1.56"/>
        <n v="1.47"/>
        <n v="0.95"/>
        <n v="12.02"/>
        <n v="9.98"/>
        <n v="8.66"/>
        <n v="7.84"/>
        <n v="7.43"/>
        <n v="6.42"/>
        <n v="4.4800000000000004"/>
        <n v="2.75"/>
        <n v="2.5499999999999998"/>
        <n v="2.2400000000000002"/>
        <n v="2.14"/>
        <n v="2.04"/>
        <n v="1.53"/>
        <n v="1.43"/>
        <n v="1.32"/>
        <n v="12.06"/>
        <n v="10.41"/>
        <n v="9.77"/>
        <n v="5.71"/>
        <n v="5.08"/>
        <n v="4.0599999999999996"/>
        <n v="3.68"/>
        <n v="3.17"/>
        <n v="3.05"/>
        <n v="2.79"/>
        <n v="1.9"/>
        <n v="1.78"/>
        <n v="1.27"/>
        <n v="12.79"/>
        <n v="10.94"/>
        <n v="8.99"/>
        <n v="7.97"/>
        <n v="7.32"/>
        <n v="5.56"/>
        <n v="4.91"/>
        <n v="4.54"/>
        <n v="3.24"/>
        <n v="2.3199999999999998"/>
        <n v="1.95"/>
        <n v="1.02"/>
        <n v="14.71"/>
        <n v="9.73"/>
        <n v="9.48"/>
        <n v="7.73"/>
        <n v="6.48"/>
        <n v="2.99"/>
        <n v="2.74"/>
        <n v="1.5"/>
        <n v="11.69"/>
        <n v="9.74"/>
        <n v="9.09"/>
        <n v="6.49"/>
        <n v="5.84"/>
        <n v="3.9"/>
        <n v="3.25"/>
        <n v="2.6"/>
        <n v="1.3"/>
        <n v="12.9"/>
        <n v="10.32"/>
        <n v="9.68"/>
        <n v="9.0299999999999994"/>
        <n v="7.74"/>
        <n v="6.45"/>
        <n v="5.16"/>
        <n v="3.87"/>
        <n v="3.23"/>
        <n v="1.94"/>
        <n v="1.29"/>
        <n v="14.01"/>
        <n v="11.46"/>
        <n v="10.83"/>
        <n v="10.19"/>
        <n v="4.46"/>
        <n v="3.82"/>
        <n v="3.18"/>
        <n v="1.91"/>
        <n v="13.72"/>
        <n v="9.23"/>
        <n v="8.9700000000000006"/>
        <n v="8.18"/>
        <n v="3.96"/>
        <n v="3.69"/>
        <n v="2.9"/>
        <n v="2.64"/>
        <n v="2.11"/>
        <n v="16.420000000000002"/>
        <n v="11.68"/>
        <n v="10.58"/>
        <n v="9.85"/>
        <n v="6.57"/>
        <n v="4.74"/>
        <n v="4.38"/>
        <n v="2.92"/>
        <n v="11.06"/>
        <n v="7.52"/>
        <n v="6.64"/>
        <n v="5.75"/>
        <n v="5.31"/>
        <n v="2.65"/>
        <n v="2.21"/>
        <n v="1.77"/>
        <n v="1.33"/>
        <n v="15.93"/>
        <n v="10.62"/>
        <n v="7.96"/>
        <n v="4.42"/>
        <n v="3.54"/>
        <n v="0.88"/>
        <n v="11.72"/>
        <n v="11.03"/>
        <n v="7.59"/>
        <n v="6.21"/>
        <n v="5.52"/>
        <n v="4.1399999999999997"/>
        <n v="3.45"/>
        <n v="2.76"/>
        <n v="2.0699999999999998"/>
        <n v="1.38"/>
        <n v="28.13"/>
        <n v="12.5"/>
        <n v="9.3800000000000008"/>
        <n v="6.25"/>
        <n v="3.13"/>
        <n v="0"/>
        <n v="11.14"/>
        <n v="10.39"/>
        <n v="9.64"/>
        <n v="8.89"/>
        <n v="8.1300000000000008"/>
        <n v="3.46"/>
        <n v="3.01"/>
        <n v="2.2599999999999998"/>
        <n v="1.66"/>
        <n v="1.51"/>
        <n v="1.36"/>
        <n v="1.05"/>
      </sharedItems>
    </cacheField>
    <cacheField name="総数（個人）" numFmtId="0" sqlType="3">
      <sharedItems containsSemiMixedTypes="0" containsString="0" containsNumber="1" containsInteger="1" minValue="0" maxValue="2116" count="110">
        <n v="2116"/>
        <n v="1650"/>
        <n v="1011"/>
        <n v="1063"/>
        <n v="552"/>
        <n v="824"/>
        <n v="801"/>
        <n v="420"/>
        <n v="374"/>
        <n v="432"/>
        <n v="190"/>
        <n v="216"/>
        <n v="426"/>
        <n v="364"/>
        <n v="193"/>
        <n v="86"/>
        <n v="54"/>
        <n v="29"/>
        <n v="2"/>
        <n v="91"/>
        <n v="546"/>
        <n v="471"/>
        <n v="269"/>
        <n v="223"/>
        <n v="178"/>
        <n v="96"/>
        <n v="134"/>
        <n v="98"/>
        <n v="121"/>
        <n v="93"/>
        <n v="136"/>
        <n v="35"/>
        <n v="58"/>
        <n v="119"/>
        <n v="8"/>
        <n v="24"/>
        <n v="0"/>
        <n v="14"/>
        <n v="18"/>
        <n v="16"/>
        <n v="199"/>
        <n v="160"/>
        <n v="82"/>
        <n v="102"/>
        <n v="51"/>
        <n v="40"/>
        <n v="36"/>
        <n v="43"/>
        <n v="46"/>
        <n v="12"/>
        <n v="19"/>
        <n v="28"/>
        <n v="3"/>
        <n v="4"/>
        <n v="6"/>
        <n v="470"/>
        <n v="370"/>
        <n v="235"/>
        <n v="250"/>
        <n v="243"/>
        <n v="126"/>
        <n v="184"/>
        <n v="135"/>
        <n v="110"/>
        <n v="70"/>
        <n v="87"/>
        <n v="42"/>
        <n v="30"/>
        <n v="9"/>
        <n v="23"/>
        <n v="7"/>
        <n v="1"/>
        <n v="173"/>
        <n v="158"/>
        <n v="47"/>
        <n v="81"/>
        <n v="32"/>
        <n v="38"/>
        <n v="26"/>
        <n v="20"/>
        <n v="15"/>
        <n v="13"/>
        <n v="78"/>
        <n v="89"/>
        <n v="63"/>
        <n v="22"/>
        <n v="10"/>
        <n v="106"/>
        <n v="53"/>
        <n v="64"/>
        <n v="71"/>
        <n v="34"/>
        <n v="21"/>
        <n v="5"/>
        <n v="44"/>
        <n v="66"/>
        <n v="17"/>
        <n v="127"/>
        <n v="95"/>
        <n v="80"/>
        <n v="48"/>
        <n v="52"/>
        <n v="45"/>
        <n v="33"/>
        <n v="25"/>
        <n v="11"/>
        <n v="72"/>
        <n v="61"/>
        <n v="37"/>
        <n v="39"/>
      </sharedItems>
    </cacheField>
    <cacheField name="構成比（個人）" numFmtId="0" sqlType="3">
      <sharedItems containsSemiMixedTypes="0" containsString="0" containsNumber="1" minValue="0" maxValue="30" count="257">
        <n v="17.11"/>
        <n v="13.34"/>
        <n v="8.17"/>
        <n v="8.6"/>
        <n v="4.46"/>
        <n v="6.66"/>
        <n v="6.48"/>
        <n v="3.4"/>
        <n v="3.02"/>
        <n v="3.49"/>
        <n v="1.54"/>
        <n v="1.75"/>
        <n v="3.44"/>
        <n v="2.94"/>
        <n v="1.56"/>
        <n v="0.7"/>
        <n v="0.44"/>
        <n v="0.23"/>
        <n v="0.02"/>
        <n v="0.74"/>
        <n v="18.3"/>
        <n v="15.79"/>
        <n v="9.02"/>
        <n v="7.48"/>
        <n v="5.97"/>
        <n v="3.22"/>
        <n v="4.49"/>
        <n v="3.29"/>
        <n v="4.0599999999999996"/>
        <n v="3.12"/>
        <n v="4.5599999999999996"/>
        <n v="1.17"/>
        <n v="1.94"/>
        <n v="3.99"/>
        <n v="0.27"/>
        <n v="0.8"/>
        <n v="0"/>
        <n v="0.47"/>
        <n v="0.6"/>
        <n v="0.54"/>
        <n v="18.12"/>
        <n v="14.57"/>
        <n v="7.47"/>
        <n v="9.2899999999999991"/>
        <n v="8.93"/>
        <n v="4.6399999999999997"/>
        <n v="3.64"/>
        <n v="3.28"/>
        <n v="2.64"/>
        <n v="3.92"/>
        <n v="4.1900000000000004"/>
        <n v="1.0900000000000001"/>
        <n v="1.73"/>
        <n v="1.46"/>
        <n v="2.5499999999999998"/>
        <n v="0.36"/>
        <n v="0.73"/>
        <n v="0.55000000000000004"/>
        <n v="15.85"/>
        <n v="12.47"/>
        <n v="7.92"/>
        <n v="8.43"/>
        <n v="8.19"/>
        <n v="4.25"/>
        <n v="6.2"/>
        <n v="4.55"/>
        <n v="3.07"/>
        <n v="3.71"/>
        <n v="1.45"/>
        <n v="2.36"/>
        <n v="2.93"/>
        <n v="1.42"/>
        <n v="1.01"/>
        <n v="0.3"/>
        <n v="0.78"/>
        <n v="0.24"/>
        <n v="0.03"/>
        <n v="19.16"/>
        <n v="17.5"/>
        <n v="5.2"/>
        <n v="8.9700000000000006"/>
        <n v="3.54"/>
        <n v="6.42"/>
        <n v="4.6500000000000004"/>
        <n v="4.21"/>
        <n v="2.88"/>
        <n v="2.21"/>
        <n v="1.66"/>
        <n v="1"/>
        <n v="1.44"/>
        <n v="0.33"/>
        <n v="0.11"/>
        <n v="1.99"/>
        <n v="15.82"/>
        <n v="10.199999999999999"/>
        <n v="11.63"/>
        <n v="9.15"/>
        <n v="4.97"/>
        <n v="8.24"/>
        <n v="5.49"/>
        <n v="2.61"/>
        <n v="1.57"/>
        <n v="3.79"/>
        <n v="1.31"/>
        <n v="2.09"/>
        <n v="1.05"/>
        <n v="2.35"/>
        <n v="1.83"/>
        <n v="0.13"/>
        <n v="0.52"/>
        <n v="0.92"/>
        <n v="17.010000000000002"/>
        <n v="8.51"/>
        <n v="10.27"/>
        <n v="11.4"/>
        <n v="5.46"/>
        <n v="3.37"/>
        <n v="0.96"/>
        <n v="2.89"/>
        <n v="3.21"/>
        <n v="1.93"/>
        <n v="0.48"/>
        <n v="1.61"/>
        <n v="17.52"/>
        <n v="8.66"/>
        <n v="12.99"/>
        <n v="10.43"/>
        <n v="6.89"/>
        <n v="5.51"/>
        <n v="3.35"/>
        <n v="2.76"/>
        <n v="4.72"/>
        <n v="2.95"/>
        <n v="1.97"/>
        <n v="1.18"/>
        <n v="3.94"/>
        <n v="1.77"/>
        <n v="0.2"/>
        <n v="0.59"/>
        <n v="0.39"/>
        <n v="18.329999999999998"/>
        <n v="13.71"/>
        <n v="11.54"/>
        <n v="6.78"/>
        <n v="6.93"/>
        <n v="7.5"/>
        <n v="3.46"/>
        <n v="4.33"/>
        <n v="2.16"/>
        <n v="2.31"/>
        <n v="2.02"/>
        <n v="2.4500000000000002"/>
        <n v="0.72"/>
        <n v="1.3"/>
        <n v="0.43"/>
        <n v="0.57999999999999996"/>
        <n v="1.1499999999999999"/>
        <n v="15.96"/>
        <n v="11.7"/>
        <n v="9.93"/>
        <n v="12.77"/>
        <n v="8.8699999999999992"/>
        <n v="6.03"/>
        <n v="3.9"/>
        <n v="3.19"/>
        <n v="2.48"/>
        <n v="1.06"/>
        <n v="0.71"/>
        <n v="2.13"/>
        <n v="13.83"/>
        <n v="9.57"/>
        <n v="10.64"/>
        <n v="4.26"/>
        <n v="21.74"/>
        <n v="14.13"/>
        <n v="15.22"/>
        <n v="13.04"/>
        <n v="2.17"/>
        <n v="6.52"/>
        <n v="4.3499999999999996"/>
        <n v="3.26"/>
        <n v="22.45"/>
        <n v="12.24"/>
        <n v="13.27"/>
        <n v="6.12"/>
        <n v="5.0999999999999996"/>
        <n v="3.06"/>
        <n v="2.04"/>
        <n v="1.02"/>
        <n v="11.86"/>
        <n v="14.23"/>
        <n v="7.91"/>
        <n v="9.8800000000000008"/>
        <n v="10.28"/>
        <n v="4.74"/>
        <n v="5.14"/>
        <n v="1.19"/>
        <n v="2.77"/>
        <n v="3.56"/>
        <n v="0.79"/>
        <n v="3.95"/>
        <n v="3.16"/>
        <n v="1.58"/>
        <n v="1.98"/>
        <n v="15.06"/>
        <n v="19.28"/>
        <n v="9.0399999999999991"/>
        <n v="3.01"/>
        <n v="6.63"/>
        <n v="4.82"/>
        <n v="2.41"/>
        <n v="1.81"/>
        <n v="1.2"/>
        <n v="15.58"/>
        <n v="6.49"/>
        <n v="7.14"/>
        <n v="9.74"/>
        <n v="3.25"/>
        <n v="2.6"/>
        <n v="0.65"/>
        <n v="1.95"/>
        <n v="20.45"/>
        <n v="10.23"/>
        <n v="11.36"/>
        <n v="9.09"/>
        <n v="6.82"/>
        <n v="2.27"/>
        <n v="3.41"/>
        <n v="1.1399999999999999"/>
        <n v="12.38"/>
        <n v="14.29"/>
        <n v="15.24"/>
        <n v="8.57"/>
        <n v="6.67"/>
        <n v="2.86"/>
        <n v="3.81"/>
        <n v="4.76"/>
        <n v="1.9"/>
        <n v="0.95"/>
        <n v="30"/>
        <n v="13.33"/>
        <n v="10"/>
        <n v="3.33"/>
        <n v="15.45"/>
        <n v="13.09"/>
        <n v="9.01"/>
        <n v="8.15"/>
        <n v="6.01"/>
        <n v="7.94"/>
        <n v="8.3699999999999992"/>
        <n v="3.43"/>
        <n v="3.86"/>
        <n v="2.15"/>
        <n v="1.07"/>
        <n v="1.5"/>
        <n v="0.64"/>
        <n v="1.29"/>
      </sharedItems>
    </cacheField>
    <cacheField name="総数（法人）" numFmtId="0" sqlType="3">
      <sharedItems containsSemiMixedTypes="0" containsString="0" containsNumber="1" containsInteger="1" minValue="0" maxValue="775" count="90">
        <n v="269"/>
        <n v="271"/>
        <n v="775"/>
        <n v="394"/>
        <n v="717"/>
        <n v="405"/>
        <n v="369"/>
        <n v="301"/>
        <n v="277"/>
        <n v="113"/>
        <n v="349"/>
        <n v="296"/>
        <n v="54"/>
        <n v="60"/>
        <n v="159"/>
        <n v="168"/>
        <n v="186"/>
        <n v="201"/>
        <n v="216"/>
        <n v="127"/>
        <n v="96"/>
        <n v="103"/>
        <n v="215"/>
        <n v="191"/>
        <n v="130"/>
        <n v="106"/>
        <n v="98"/>
        <n v="49"/>
        <n v="76"/>
        <n v="30"/>
        <n v="111"/>
        <n v="13"/>
        <n v="88"/>
        <n v="58"/>
        <n v="63"/>
        <n v="48"/>
        <n v="43"/>
        <n v="45"/>
        <n v="29"/>
        <n v="23"/>
        <n v="70"/>
        <n v="34"/>
        <n v="33"/>
        <n v="73"/>
        <n v="32"/>
        <n v="31"/>
        <n v="8"/>
        <n v="4"/>
        <n v="35"/>
        <n v="21"/>
        <n v="3"/>
        <n v="26"/>
        <n v="9"/>
        <n v="15"/>
        <n v="14"/>
        <n v="78"/>
        <n v="65"/>
        <n v="158"/>
        <n v="89"/>
        <n v="80"/>
        <n v="174"/>
        <n v="87"/>
        <n v="62"/>
        <n v="79"/>
        <n v="22"/>
        <n v="74"/>
        <n v="47"/>
        <n v="42"/>
        <n v="41"/>
        <n v="46"/>
        <n v="19"/>
        <n v="24"/>
        <n v="38"/>
        <n v="27"/>
        <n v="5"/>
        <n v="12"/>
        <n v="18"/>
        <n v="53"/>
        <n v="17"/>
        <n v="36"/>
        <n v="16"/>
        <n v="6"/>
        <n v="2"/>
        <n v="10"/>
        <n v="11"/>
        <n v="7"/>
        <n v="1"/>
        <n v="39"/>
        <n v="20"/>
        <n v="0"/>
      </sharedItems>
    </cacheField>
    <cacheField name="構成比（法人）" numFmtId="0" sqlType="3">
      <sharedItems containsSemiMixedTypes="0" containsString="0" containsNumber="1" minValue="0" maxValue="100" count="201">
        <n v="3.47"/>
        <n v="3.5"/>
        <n v="10"/>
        <n v="5.08"/>
        <n v="9.25"/>
        <n v="5.23"/>
        <n v="4.76"/>
        <n v="3.88"/>
        <n v="3.57"/>
        <n v="1.46"/>
        <n v="4.5"/>
        <n v="3.82"/>
        <n v="0.7"/>
        <n v="0.77"/>
        <n v="2.0499999999999998"/>
        <n v="2.17"/>
        <n v="2.4"/>
        <n v="2.59"/>
        <n v="2.79"/>
        <n v="1.64"/>
        <n v="3.9"/>
        <n v="4.18"/>
        <n v="8.73"/>
        <n v="7.75"/>
        <n v="5.28"/>
        <n v="8.16"/>
        <n v="4.3"/>
        <n v="3.98"/>
        <n v="1.99"/>
        <n v="3.09"/>
        <n v="1.22"/>
        <n v="4.51"/>
        <n v="0.53"/>
        <n v="2.35"/>
        <n v="2.56"/>
        <n v="1.95"/>
        <n v="1.75"/>
        <n v="1.83"/>
        <n v="3.16"/>
        <n v="9.6199999999999992"/>
        <n v="4.67"/>
        <n v="4.53"/>
        <n v="10.029999999999999"/>
        <n v="4.4000000000000004"/>
        <n v="4.26"/>
        <n v="1.1000000000000001"/>
        <n v="0.55000000000000004"/>
        <n v="4.8099999999999996"/>
        <n v="2.88"/>
        <n v="0.41"/>
        <n v="1.24"/>
        <n v="2.06"/>
        <n v="1.92"/>
        <n v="4.54"/>
        <n v="3.79"/>
        <n v="9.1999999999999993"/>
        <n v="5.18"/>
        <n v="4.66"/>
        <n v="10.130000000000001"/>
        <n v="5.07"/>
        <n v="3.61"/>
        <n v="4.5999999999999996"/>
        <n v="1.28"/>
        <n v="4.3099999999999996"/>
        <n v="2.74"/>
        <n v="0.82"/>
        <n v="0.76"/>
        <n v="2.4500000000000002"/>
        <n v="2.04"/>
        <n v="2.39"/>
        <n v="1.51"/>
        <n v="2.68"/>
        <n v="3.81"/>
        <n v="3.15"/>
        <n v="12.58"/>
        <n v="3.64"/>
        <n v="8.94"/>
        <n v="3.97"/>
        <n v="6.29"/>
        <n v="1.49"/>
        <n v="1.32"/>
        <n v="4.47"/>
        <n v="0.83"/>
        <n v="3.48"/>
        <n v="2.98"/>
        <n v="0.5"/>
        <n v="2.08"/>
        <n v="13.77"/>
        <n v="2.34"/>
        <n v="4.42"/>
        <n v="9.35"/>
        <n v="1.3"/>
        <n v="4.16"/>
        <n v="5.71"/>
        <n v="5.97"/>
        <n v="1.56"/>
        <n v="1.04"/>
        <n v="3.38"/>
        <n v="0.52"/>
        <n v="2.6"/>
        <n v="0.78"/>
        <n v="2.86"/>
        <n v="1.82"/>
        <n v="12.68"/>
        <n v="5.92"/>
        <n v="1.41"/>
        <n v="6.2"/>
        <n v="9.58"/>
        <n v="2.82"/>
        <n v="3.94"/>
        <n v="5.35"/>
        <n v="1.69"/>
        <n v="0.56000000000000005"/>
        <n v="2.54"/>
        <n v="0.85"/>
        <n v="3.1"/>
        <n v="2.25"/>
        <n v="0.28000000000000003"/>
        <n v="2.21"/>
        <n v="13.24"/>
        <n v="4.04"/>
        <n v="1.84"/>
        <n v="3.68"/>
        <n v="4.41"/>
        <n v="5.51"/>
        <n v="5.15"/>
        <n v="5.88"/>
        <n v="0.37"/>
        <n v="2.94"/>
        <n v="3.31"/>
        <n v="2.57"/>
        <n v="2.93"/>
        <n v="6.13"/>
        <n v="10.4"/>
        <n v="8.27"/>
        <n v="2.13"/>
        <n v="7.73"/>
        <n v="5.33"/>
        <n v="1.6"/>
        <n v="2.67"/>
        <n v="1.07"/>
        <n v="1.33"/>
        <n v="0.8"/>
        <n v="1.87"/>
        <n v="11.86"/>
        <n v="5.93"/>
        <n v="9.32"/>
        <n v="7.63"/>
        <n v="4.24"/>
        <n v="3.39"/>
        <n v="0"/>
        <n v="8.4700000000000006"/>
        <n v="10.17"/>
        <n v="6.78"/>
        <n v="3.28"/>
        <n v="16.39"/>
        <n v="13.11"/>
        <n v="6.56"/>
        <n v="10.71"/>
        <n v="5.36"/>
        <n v="17.86"/>
        <n v="1.79"/>
        <n v="8.93"/>
        <n v="17.600000000000001"/>
        <n v="12"/>
        <n v="7.2"/>
        <n v="4"/>
        <n v="6.4"/>
        <n v="8.8000000000000007"/>
        <n v="3.2"/>
        <n v="18.52"/>
        <n v="3.7"/>
        <n v="11.11"/>
        <n v="12.04"/>
        <n v="1.85"/>
        <n v="2.78"/>
        <n v="0.93"/>
        <n v="1.47"/>
        <n v="17.649999999999999"/>
        <n v="8.82"/>
        <n v="11.76"/>
        <n v="7.35"/>
        <n v="14.29"/>
        <n v="9.52"/>
        <n v="10.53"/>
        <n v="2.63"/>
        <n v="5.26"/>
        <n v="13.16"/>
        <n v="7.89"/>
        <n v="100"/>
        <n v="1.03"/>
        <n v="4.0999999999999996"/>
        <n v="10.26"/>
        <n v="10.77"/>
        <n v="13.33"/>
        <n v="3.59"/>
        <n v="5.13"/>
        <n v="0.51"/>
        <n v="3.08"/>
        <n v="4.62"/>
        <n v="1.54"/>
      </sharedItems>
    </cacheField>
    <cacheField name="総数（法人以外の団体）" numFmtId="0" sqlType="3">
      <sharedItems containsSemiMixedTypes="0" containsString="0" containsNumber="1" containsInteger="1" minValue="0" maxValue="38" count="12">
        <n v="3"/>
        <n v="1"/>
        <n v="4"/>
        <n v="14"/>
        <n v="0"/>
        <n v="2"/>
        <n v="38"/>
        <n v="11"/>
        <n v="9"/>
        <n v="22"/>
        <n v="8"/>
        <n v="5"/>
      </sharedItems>
    </cacheField>
    <cacheField name="構成比（法人以外の団体）" numFmtId="0" sqlType="3">
      <sharedItems containsString="0" containsBlank="1" containsNumber="1" minValue="0" maxValue="100" count="28">
        <n v="2.48"/>
        <n v="0.83"/>
        <n v="3.31"/>
        <n v="11.57"/>
        <n v="0"/>
        <n v="1.65"/>
        <n v="31.4"/>
        <n v="9.09"/>
        <n v="7.44"/>
        <n v="4.88"/>
        <n v="53.66"/>
        <n v="7.32"/>
        <n v="25"/>
        <n v="5.26"/>
        <n v="42.11"/>
        <n v="10.53"/>
        <n v="20"/>
        <n v="60"/>
        <n v="42.86"/>
        <n v="14.29"/>
        <n v="12.5"/>
        <n v="45.45"/>
        <n v="100"/>
        <n v="50"/>
        <n v="33.33"/>
        <m/>
        <n v="75"/>
        <n v="66.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693995023146" createdVersion="5" refreshedVersion="5" minRefreshableVersion="3" recordCount="486">
  <cacheSource type="external" connectionId="3"/>
  <cacheFields count="19">
    <cacheField name="ti" numFmtId="0" sqlType="-8">
      <sharedItems count="20">
        <s v="ti.32000"/>
        <s v="ti.32201"/>
        <s v="ti.32202"/>
        <s v="ti.32203"/>
        <s v="ti.32204"/>
        <s v="ti.32205"/>
        <s v="ti.32206"/>
        <s v="ti.32207"/>
        <s v="ti.32209"/>
        <s v="ti.32343"/>
        <s v="ti.32386"/>
        <s v="ti.32441"/>
        <s v="ti.32448"/>
        <s v="ti.32449"/>
        <s v="ti.32501"/>
        <s v="ti.32505"/>
        <s v="ti.32525"/>
        <s v="ti.32526"/>
        <s v="ti.32527"/>
        <s v="ti.32528"/>
      </sharedItems>
    </cacheField>
    <cacheField name="kencd" numFmtId="0" sqlType="-9">
      <sharedItems count="1">
        <s v="32"/>
      </sharedItems>
    </cacheField>
    <cacheField name="都道府県" numFmtId="0" sqlType="-9">
      <sharedItems count="1">
        <s v="32 島根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0">
        <s v="島根県"/>
        <s v="松江市"/>
        <s v="浜田市"/>
        <s v="出雲市"/>
        <s v="益田市"/>
        <s v="大田市"/>
        <s v="安来市"/>
        <s v="江津市"/>
        <s v="雲南市"/>
        <s v="仁多郡奥出雲町"/>
        <s v="飯石郡飯南町"/>
        <s v="邑智郡川本町"/>
        <s v="邑智郡美郷町"/>
        <s v="邑智郡邑南町"/>
        <s v="鹿足郡津和野町"/>
        <s v="鹿足郡吉賀町"/>
        <s v="隠岐郡海士町"/>
        <s v="隠岐郡西ノ島町"/>
        <s v="隠岐郡知夫村"/>
        <s v="隠岐郡隠岐の島町"/>
      </sharedItems>
    </cacheField>
    <cacheField name="自治体" numFmtId="0" sqlType="-9">
      <sharedItems count="20">
        <s v="32000 島根県"/>
        <s v="32201 松江市"/>
        <s v="32202 浜田市"/>
        <s v="32203 出雲市"/>
        <s v="32204 益田市"/>
        <s v="32205 大田市"/>
        <s v="32206 安来市"/>
        <s v="32207 江津市"/>
        <s v="32209 雲南市"/>
        <s v="32343 仁多郡奥出雲町"/>
        <s v="32386 飯石郡飯南町"/>
        <s v="32441 邑智郡川本町"/>
        <s v="32448 邑智郡美郷町"/>
        <s v="32449 邑智郡邑南町"/>
        <s v="32501 鹿足郡津和野町"/>
        <s v="32505 鹿足郡吉賀町"/>
        <s v="32525 隠岐郡海士町"/>
        <s v="32526 隠岐郡西ノ島町"/>
        <s v="32527 隠岐郡知夫村"/>
        <s v="32528 隠岐郡隠岐の島町"/>
      </sharedItems>
    </cacheField>
    <cacheField name="san" numFmtId="0" sqlType="-8">
      <sharedItems count="87">
        <s v="sanC1.0582"/>
        <s v="sanC1.0581"/>
        <s v="sanC1.0490"/>
        <s v="sanC1.0440"/>
        <s v="sanC1.0565"/>
        <s v="sanC1.0419"/>
        <s v="sanC1.0039"/>
        <s v="sanC1.0042"/>
        <s v="sanC1.0557"/>
        <s v="sanC1.0417"/>
        <s v="sanC1.0534"/>
        <s v="sanC1.0564"/>
        <s v="sanC1.0664"/>
        <s v="sanC1.0408"/>
        <s v="sanC1.0424"/>
        <s v="sanC1.0646"/>
        <s v="sanC1.0426"/>
        <s v="sanC1.0046"/>
        <s v="sanC1.0431"/>
        <s v="sanC1.0041"/>
        <s v="sanC1.0491"/>
        <s v="sanC1.0489"/>
        <s v="sanC1.0566"/>
        <s v="sanC1.0418"/>
        <s v="sanC1.0578"/>
        <s v="sanC1.0556"/>
        <s v="sanC1.0050"/>
        <s v="sanC1.0429"/>
        <s v="sanC1.0413"/>
        <s v="sanC1.0434"/>
        <s v="sanC1.0416"/>
        <s v="sanC1.0547"/>
        <s v="sanC1.0057"/>
        <s v="sanC1.0047"/>
        <s v="sanC1.0722"/>
        <s v="sanC1.0052"/>
        <s v="sanC1.0432"/>
        <s v="sanC1.0645"/>
        <s v="sanC1.0073"/>
        <s v="sanC1.0433"/>
        <s v="sanC1.0054"/>
        <s v="sanC1.0095"/>
        <s v="sanC1.0262"/>
        <s v="sanC1.0430"/>
        <s v="sanC1.0574"/>
        <s v="sanC1.0059"/>
        <s v="sanC1.0071"/>
        <s v="sanC1.0089"/>
        <s v="sanC1.0379"/>
        <s v="sanC1.0326"/>
        <s v="sanC1.0678"/>
        <s v="sanC1.0065"/>
        <s v="sanC1.0101"/>
        <s v="sanC1.0103"/>
        <s v="sanC1.0376"/>
        <s v="sanC1.0387"/>
        <s v="sanC1.0439"/>
        <s v="sanC1.0514"/>
        <s v="sanC1.0447"/>
        <s v="sanC1.0115"/>
        <s v="sanC1.0302"/>
        <s v="sanC1.0410"/>
        <s v="sanC1.0497"/>
        <s v="sanC1.0542"/>
        <s v="sanC1.0563"/>
        <s v="sanC1.0686"/>
        <s v="sanC1.0051"/>
        <s v="sanC1.0271"/>
        <s v="sanC1.0321"/>
        <s v="sanC1.0343"/>
        <s v="sanC1.0381"/>
        <s v="sanC1.0435"/>
        <s v="sanC1.0585"/>
        <s v="sanC1.0660"/>
        <s v="sanC1.0077"/>
        <s v="sanC1.0192"/>
        <s v="sanC1.0741"/>
        <s v="sanC1.0066"/>
        <s v="sanC1.0619"/>
        <s v="sanC1.0043"/>
        <s v="sanC1.0249"/>
        <s v="sanC1.0573"/>
        <s v="sanC1.0403"/>
        <s v="sanC1.0414"/>
        <s v="sanC1.0638"/>
        <s v="sanC1.0335"/>
        <s v="sanC1.0415"/>
      </sharedItems>
    </cacheField>
    <cacheField name="産業分類コード" numFmtId="0" sqlType="-9">
      <sharedItems count="87">
        <s v="783"/>
        <s v="782"/>
        <s v="692"/>
        <s v="609"/>
        <s v="766"/>
        <s v="589"/>
        <s v="062"/>
        <s v="065"/>
        <s v="762"/>
        <s v="585"/>
        <s v="742"/>
        <s v="765"/>
        <s v="835"/>
        <s v="573"/>
        <s v="591"/>
        <s v="824"/>
        <s v="593"/>
        <s v="071"/>
        <s v="603"/>
        <s v="064"/>
        <s v="693"/>
        <s v="691"/>
        <s v="767"/>
        <s v="586"/>
        <s v="781"/>
        <s v="761"/>
        <s v="075"/>
        <s v="601"/>
        <s v="581"/>
        <s v="606"/>
        <s v="584"/>
        <s v="751"/>
        <s v="081"/>
        <s v="072"/>
        <s v="891"/>
        <s v="077"/>
        <s v="604"/>
        <s v="823"/>
        <s v="099"/>
        <s v="605"/>
        <s v="079"/>
        <s v="121"/>
        <s v="326"/>
        <s v="602"/>
        <s v="772"/>
        <s v="083"/>
        <s v="097"/>
        <s v="116"/>
        <s v="531"/>
        <s v="441"/>
        <s v="854"/>
        <s v="091"/>
        <s v="131"/>
        <s v="133"/>
        <s v="522"/>
        <s v="541"/>
        <s v="608"/>
        <s v="722"/>
        <s v="611"/>
        <s v="151"/>
        <s v="416"/>
        <s v="579"/>
        <s v="702"/>
        <s v="749"/>
        <s v="764"/>
        <s v="855"/>
        <s v="076"/>
        <s v="331"/>
        <s v="432"/>
        <s v="471"/>
        <s v="533"/>
        <s v="607"/>
        <s v="789"/>
        <s v="833"/>
        <s v="102"/>
        <s v="244"/>
        <s v="951"/>
        <s v="092"/>
        <s v="809"/>
        <s v="066"/>
        <s v="313"/>
        <s v="771"/>
        <s v="569"/>
        <s v="582"/>
        <s v="821"/>
        <s v="453"/>
        <s v="583"/>
      </sharedItems>
    </cacheField>
    <cacheField name="産業分類" numFmtId="0" sqlType="-9">
      <sharedItems count="87">
        <s v="美容業"/>
        <s v="理容業"/>
        <s v="貸家業，貸間業"/>
        <s v="他に分類されない小売業"/>
        <s v="バー，キャバレー，ナイトクラブ"/>
        <s v="その他の飲食料品小売業"/>
        <s v="土木工事業（舗装工事業を除く）"/>
        <s v="木造建築工事業"/>
        <s v="専門料理店"/>
        <s v="酒小売業"/>
        <s v="土木建築サービス業"/>
        <s v="酒場，ビヤホール"/>
        <s v="療術業"/>
        <s v="婦人・子供服小売業"/>
        <s v="自動車小売業"/>
        <s v="教養・技能教授業"/>
        <s v="機械器具小売業（自動車，自転車を除く）"/>
        <s v="大工工事業"/>
        <s v="医薬品・化粧品小売業"/>
        <s v="建築工事業（木造建築工事業を除く）"/>
        <s v="駐車場業"/>
        <s v="不動産賃貸業（貸家業，貸間業を除く）"/>
        <s v="喫茶店"/>
        <s v="菓子・パン小売業"/>
        <s v="洗濯業"/>
        <s v="食堂，レストラン（専門料理店を除く）"/>
        <s v="左官工事業"/>
        <s v="家具・建具・畳小売業"/>
        <s v="各種食料品小売業"/>
        <s v="書籍・文房具小売業"/>
        <s v="鮮魚小売業"/>
        <s v="旅館，ホテル"/>
        <s v="電気工事業"/>
        <s v="とび・土工・コンクリート工事業"/>
        <s v="自動車整備業"/>
        <s v="塗装工事業"/>
        <s v="農耕用品小売業"/>
        <s v="学習塾"/>
        <s v="その他の食料品製造業"/>
        <s v="燃料小売業"/>
        <s v="その他の職別工事業"/>
        <s v="製材業，木製品製造業"/>
        <s v="ペン・鉛筆・絵画用品・その他の事務用品製造業"/>
        <s v="じゅう器小売業"/>
        <s v="配達飲食サービス業"/>
        <s v="管工事業（さく井工事業を除く）"/>
        <s v="パン・菓子製造業"/>
        <s v="外衣・シャツ製造業（和式を除く）"/>
        <s v="建築材料卸売業"/>
        <s v="一般貨物自動車運送業"/>
        <s v="老人福祉・介護事業"/>
        <s v="畜産食料品製造業"/>
        <s v="家具製造業"/>
        <s v="建具製造業"/>
        <s v="食料・飲料卸売業"/>
        <s v="産業機械器具卸売業"/>
        <s v="写真機・時計・眼鏡小売業"/>
        <s v="公証人役場，司法書士事務所，土地家屋調査士事務所"/>
        <s v="通信販売・訪問販売小売業"/>
        <s v="印刷業"/>
        <s v="映像・音声・文字情報制作に附帯するサービス業"/>
        <s v="その他の織物・衣服・身の回り品小売業"/>
        <s v="産業用機械器具賃貸業"/>
        <s v="その他の技術サービス業"/>
        <s v="すし店"/>
        <s v="障害者福祉事業"/>
        <s v="板金・金物工事業"/>
        <s v="電気業"/>
        <s v="一般乗用旅客自動車運送業"/>
        <s v="倉庫業（冷蔵倉庫業を除く）"/>
        <s v="石油・鉱物卸売業"/>
        <s v="スポーツ用品・がん具・娯楽用品・楽器小売業"/>
        <s v="その他の洗濯・理容・美容・浴場業"/>
        <s v="歯科診療所"/>
        <s v="酒類製造業"/>
        <s v="建設用・建築用金属製品製造業（製缶板金業を含む）"/>
        <s v="集会場"/>
        <s v="水産食料品製造業"/>
        <s v="その他の娯楽業"/>
        <s v="建築リフォーム工事業"/>
        <s v="船舶製造・修理業，舶用機関製造業"/>
        <s v="持ち帰り飲食サービス業"/>
        <s v="その他の各種商品小売業（従業者が常時50人未満のもの）"/>
        <s v="野菜・果実小売業"/>
        <s v="社会教育"/>
        <s v="内陸水運業"/>
        <s v="食肉小売業"/>
      </sharedItems>
    </cacheField>
    <cacheField name="産業小分類" numFmtId="0" sqlType="-9">
      <sharedItems count="87">
        <s v="783 美容業"/>
        <s v="782 理容業"/>
        <s v="692 貸家業，貸間業"/>
        <s v="609 他に分類されない小売業"/>
        <s v="766 バー，キャバレー，ナイトクラブ"/>
        <s v="589 その他の飲食料品小売業"/>
        <s v="062 土木工事業（舗装工事業を除く）"/>
        <s v="065 木造建築工事業"/>
        <s v="762 専門料理店"/>
        <s v="585 酒小売業"/>
        <s v="742 土木建築サービス業"/>
        <s v="765 酒場，ビヤホール"/>
        <s v="835 療術業"/>
        <s v="573 婦人・子供服小売業"/>
        <s v="591 自動車小売業"/>
        <s v="824 教養・技能教授業"/>
        <s v="593 機械器具小売業（自動車，自転車を除く）"/>
        <s v="071 大工工事業"/>
        <s v="603 医薬品・化粧品小売業"/>
        <s v="064 建築工事業（木造建築工事業を除く）"/>
        <s v="693 駐車場業"/>
        <s v="691 不動産賃貸業（貸家業，貸間業を除く）"/>
        <s v="767 喫茶店"/>
        <s v="586 菓子・パン小売業"/>
        <s v="781 洗濯業"/>
        <s v="761 食堂，レストラン（専門料理店を除く）"/>
        <s v="075 左官工事業"/>
        <s v="601 家具・建具・畳小売業"/>
        <s v="581 各種食料品小売業"/>
        <s v="606 書籍・文房具小売業"/>
        <s v="584 鮮魚小売業"/>
        <s v="751 旅館，ホテル"/>
        <s v="081 電気工事業"/>
        <s v="072 とび・土工・コンクリート工事業"/>
        <s v="891 自動車整備業"/>
        <s v="077 塗装工事業"/>
        <s v="604 農耕用品小売業"/>
        <s v="823 学習塾"/>
        <s v="099 その他の食料品製造業"/>
        <s v="605 燃料小売業"/>
        <s v="079 その他の職別工事業"/>
        <s v="121 製材業，木製品製造業"/>
        <s v="326 ペン・鉛筆・絵画用品・その他の事務用品製造業"/>
        <s v="602 じゅう器小売業"/>
        <s v="772 配達飲食サービス業"/>
        <s v="083 管工事業（さく井工事業を除く）"/>
        <s v="097 パン・菓子製造業"/>
        <s v="116 外衣・シャツ製造業（和式を除く）"/>
        <s v="531 建築材料卸売業"/>
        <s v="441 一般貨物自動車運送業"/>
        <s v="854 老人福祉・介護事業"/>
        <s v="091 畜産食料品製造業"/>
        <s v="131 家具製造業"/>
        <s v="133 建具製造業"/>
        <s v="522 食料・飲料卸売業"/>
        <s v="541 産業機械器具卸売業"/>
        <s v="608 写真機・時計・眼鏡小売業"/>
        <s v="722 公証人役場，司法書士事務所，土地家屋調査士事務所"/>
        <s v="611 通信販売・訪問販売小売業"/>
        <s v="151 印刷業"/>
        <s v="416 映像・音声・文字情報制作に附帯するサービス業"/>
        <s v="579 その他の織物・衣服・身の回り品小売業"/>
        <s v="702 産業用機械器具賃貸業"/>
        <s v="749 その他の技術サービス業"/>
        <s v="764 すし店"/>
        <s v="855 障害者福祉事業"/>
        <s v="076 板金・金物工事業"/>
        <s v="331 電気業"/>
        <s v="432 一般乗用旅客自動車運送業"/>
        <s v="471 倉庫業（冷蔵倉庫業を除く）"/>
        <s v="533 石油・鉱物卸売業"/>
        <s v="607 スポーツ用品・がん具・娯楽用品・楽器小売業"/>
        <s v="789 その他の洗濯・理容・美容・浴場業"/>
        <s v="833 歯科診療所"/>
        <s v="102 酒類製造業"/>
        <s v="244 建設用・建築用金属製品製造業（製缶板金業を含む）"/>
        <s v="951 集会場"/>
        <s v="092 水産食料品製造業"/>
        <s v="809 その他の娯楽業"/>
        <s v="066 建築リフォーム工事業"/>
        <s v="313 船舶製造・修理業，舶用機関製造業"/>
        <s v="771 持ち帰り飲食サービス業"/>
        <s v="569 その他の各種商品小売業（従業者が常時50人未満のもの）"/>
        <s v="582 野菜・果実小売業"/>
        <s v="821 社会教育"/>
        <s v="453 内陸水運業"/>
        <s v="583 食肉小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0"/>
        <n v="15"/>
      </sharedItems>
    </cacheField>
    <cacheField name="総数" numFmtId="0" sqlType="3">
      <sharedItems containsSemiMixedTypes="0" containsString="0" containsNumber="1" containsInteger="1" minValue="1" maxValue="1216" count="104">
        <n v="1216"/>
        <n v="797"/>
        <n v="759"/>
        <n v="550"/>
        <n v="489"/>
        <n v="422"/>
        <n v="411"/>
        <n v="398"/>
        <n v="386"/>
        <n v="378"/>
        <n v="371"/>
        <n v="367"/>
        <n v="352"/>
        <n v="333"/>
        <n v="322"/>
        <n v="315"/>
        <n v="301"/>
        <n v="294"/>
        <n v="258"/>
        <n v="329"/>
        <n v="250"/>
        <n v="197"/>
        <n v="166"/>
        <n v="141"/>
        <n v="121"/>
        <n v="112"/>
        <n v="107"/>
        <n v="97"/>
        <n v="96"/>
        <n v="95"/>
        <n v="93"/>
        <n v="92"/>
        <n v="91"/>
        <n v="85"/>
        <n v="81"/>
        <n v="78"/>
        <n v="77"/>
        <n v="76"/>
        <n v="103"/>
        <n v="71"/>
        <n v="46"/>
        <n v="44"/>
        <n v="41"/>
        <n v="40"/>
        <n v="39"/>
        <n v="37"/>
        <n v="35"/>
        <n v="33"/>
        <n v="31"/>
        <n v="30"/>
        <n v="29"/>
        <n v="28"/>
        <n v="27"/>
        <n v="276"/>
        <n v="194"/>
        <n v="185"/>
        <n v="126"/>
        <n v="114"/>
        <n v="108"/>
        <n v="104"/>
        <n v="102"/>
        <n v="100"/>
        <n v="90"/>
        <n v="88"/>
        <n v="82"/>
        <n v="80"/>
        <n v="74"/>
        <n v="72"/>
        <n v="54"/>
        <n v="52"/>
        <n v="50"/>
        <n v="32"/>
        <n v="26"/>
        <n v="24"/>
        <n v="23"/>
        <n v="21"/>
        <n v="47"/>
        <n v="20"/>
        <n v="19"/>
        <n v="17"/>
        <n v="16"/>
        <n v="15"/>
        <n v="64"/>
        <n v="22"/>
        <n v="18"/>
        <n v="14"/>
        <n v="13"/>
        <n v="12"/>
        <n v="11"/>
        <n v="62"/>
        <n v="51"/>
        <n v="38"/>
        <n v="36"/>
        <n v="25"/>
        <n v="10"/>
        <n v="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25" maxValue="12.5" count="166">
        <n v="6.01"/>
        <n v="3.94"/>
        <n v="3.75"/>
        <n v="2.72"/>
        <n v="2.42"/>
        <n v="2.09"/>
        <n v="2.0299999999999998"/>
        <n v="1.97"/>
        <n v="1.91"/>
        <n v="1.87"/>
        <n v="1.83"/>
        <n v="1.81"/>
        <n v="1.74"/>
        <n v="1.65"/>
        <n v="1.59"/>
        <n v="1.56"/>
        <n v="1.49"/>
        <n v="1.45"/>
        <n v="1.27"/>
        <n v="6"/>
        <n v="4.5599999999999996"/>
        <n v="3.59"/>
        <n v="3.03"/>
        <n v="2.57"/>
        <n v="2.21"/>
        <n v="2.04"/>
        <n v="1.95"/>
        <n v="1.77"/>
        <n v="1.75"/>
        <n v="1.73"/>
        <n v="1.69"/>
        <n v="1.68"/>
        <n v="1.66"/>
        <n v="1.55"/>
        <n v="1.48"/>
        <n v="1.42"/>
        <n v="1.4"/>
        <n v="1.39"/>
        <n v="6.12"/>
        <n v="5.63"/>
        <n v="3.88"/>
        <n v="2.5099999999999998"/>
        <n v="2.4"/>
        <n v="2.2400000000000002"/>
        <n v="2.19"/>
        <n v="2.13"/>
        <n v="2.02"/>
        <n v="1.8"/>
        <n v="1.64"/>
        <n v="1.58"/>
        <n v="1.53"/>
        <n v="5.87"/>
        <n v="4.13"/>
        <n v="3.93"/>
        <n v="2.68"/>
        <n v="2.2999999999999998"/>
        <n v="2.17"/>
        <n v="1.96"/>
        <n v="1.7"/>
        <n v="1.57"/>
        <n v="1.51"/>
        <n v="7.54"/>
        <n v="3.57"/>
        <n v="3.44"/>
        <n v="3.31"/>
        <n v="2.1800000000000002"/>
        <n v="2.12"/>
        <n v="2.0499999999999998"/>
        <n v="1.98"/>
        <n v="1.92"/>
        <n v="1.72"/>
        <n v="1.52"/>
        <n v="6.22"/>
        <n v="4.32"/>
        <n v="4.0599999999999996"/>
        <n v="3.8"/>
        <n v="3.2"/>
        <n v="2.25"/>
        <n v="1.47"/>
        <n v="1.38"/>
        <n v="1.3"/>
        <n v="6.52"/>
        <n v="4.18"/>
        <n v="3.26"/>
        <n v="2.75"/>
        <n v="2.34"/>
        <n v="2.14"/>
        <n v="1.63"/>
        <n v="1.43"/>
        <n v="1.32"/>
        <n v="6.85"/>
        <n v="3.55"/>
        <n v="3.3"/>
        <n v="3.05"/>
        <n v="2.92"/>
        <n v="2.41"/>
        <n v="2.16"/>
        <n v="1.78"/>
        <n v="5.75"/>
        <n v="4.7300000000000004"/>
        <n v="3.52"/>
        <n v="3.34"/>
        <n v="3.06"/>
        <n v="2.59"/>
        <n v="2.3199999999999998"/>
        <n v="1.85"/>
        <n v="1.76"/>
        <n v="1.67"/>
        <n v="4.74"/>
        <n v="4.49"/>
        <n v="4.24"/>
        <n v="2.99"/>
        <n v="2.4900000000000002"/>
        <n v="2"/>
        <n v="1.5"/>
        <n v="1.25"/>
        <n v="5.84"/>
        <n v="4.55"/>
        <n v="3.9"/>
        <n v="3.25"/>
        <n v="2.6"/>
        <n v="6.45"/>
        <n v="5.81"/>
        <n v="3.23"/>
        <n v="2.58"/>
        <n v="1.94"/>
        <n v="1.29"/>
        <n v="6.37"/>
        <n v="5.0999999999999996"/>
        <n v="3.82"/>
        <n v="2.5499999999999998"/>
        <n v="5.01"/>
        <n v="3.96"/>
        <n v="3.43"/>
        <n v="3.17"/>
        <n v="2.9"/>
        <n v="2.64"/>
        <n v="2.37"/>
        <n v="2.11"/>
        <n v="6.2"/>
        <n v="5.1100000000000003"/>
        <n v="4.38"/>
        <n v="1.82"/>
        <n v="1.46"/>
        <n v="4.87"/>
        <n v="3.98"/>
        <n v="3.54"/>
        <n v="3.1"/>
        <n v="2.65"/>
        <n v="5.31"/>
        <n v="4.42"/>
        <n v="5.52"/>
        <n v="4.83"/>
        <n v="4.1399999999999997"/>
        <n v="3.45"/>
        <n v="2.76"/>
        <n v="2.0699999999999998"/>
        <n v="12.5"/>
        <n v="9.3800000000000008"/>
        <n v="6.25"/>
        <n v="3.13"/>
        <n v="6.02"/>
        <n v="3.92"/>
        <n v="3.61"/>
        <n v="3.16"/>
        <n v="2.56"/>
      </sharedItems>
    </cacheField>
    <cacheField name="総数（個人）" numFmtId="0" sqlType="3">
      <sharedItems containsSemiMixedTypes="0" containsString="0" containsNumber="1" containsInteger="1" minValue="0" maxValue="1142" count="95">
        <n v="1142"/>
        <n v="773"/>
        <n v="595"/>
        <n v="371"/>
        <n v="472"/>
        <n v="279"/>
        <n v="126"/>
        <n v="275"/>
        <n v="309"/>
        <n v="306"/>
        <n v="149"/>
        <n v="333"/>
        <n v="192"/>
        <n v="180"/>
        <n v="283"/>
        <n v="177"/>
        <n v="260"/>
        <n v="132"/>
        <n v="78"/>
        <n v="301"/>
        <n v="162"/>
        <n v="186"/>
        <n v="159"/>
        <n v="96"/>
        <n v="81"/>
        <n v="33"/>
        <n v="91"/>
        <n v="93"/>
        <n v="50"/>
        <n v="77"/>
        <n v="75"/>
        <n v="39"/>
        <n v="38"/>
        <n v="29"/>
        <n v="44"/>
        <n v="61"/>
        <n v="31"/>
        <n v="100"/>
        <n v="84"/>
        <n v="70"/>
        <n v="34"/>
        <n v="28"/>
        <n v="9"/>
        <n v="26"/>
        <n v="25"/>
        <n v="20"/>
        <n v="32"/>
        <n v="12"/>
        <n v="6"/>
        <n v="19"/>
        <n v="7"/>
        <n v="255"/>
        <n v="163"/>
        <n v="79"/>
        <n v="98"/>
        <n v="99"/>
        <n v="67"/>
        <n v="89"/>
        <n v="86"/>
        <n v="54"/>
        <n v="69"/>
        <n v="73"/>
        <n v="72"/>
        <n v="48"/>
        <n v="46"/>
        <n v="42"/>
        <n v="111"/>
        <n v="52"/>
        <n v="45"/>
        <n v="49"/>
        <n v="21"/>
        <n v="23"/>
        <n v="17"/>
        <n v="18"/>
        <n v="2"/>
        <n v="71"/>
        <n v="43"/>
        <n v="37"/>
        <n v="8"/>
        <n v="5"/>
        <n v="16"/>
        <n v="13"/>
        <n v="10"/>
        <n v="15"/>
        <n v="14"/>
        <n v="40"/>
        <n v="11"/>
        <n v="4"/>
        <n v="51"/>
        <n v="3"/>
        <n v="62"/>
        <n v="36"/>
        <n v="1"/>
        <n v="0"/>
        <n v="24"/>
      </sharedItems>
    </cacheField>
    <cacheField name="構成比（個人）" numFmtId="0" sqlType="3">
      <sharedItems containsSemiMixedTypes="0" containsString="0" containsNumber="1" minValue="0" maxValue="13.33" count="195">
        <n v="9.23"/>
        <n v="6.25"/>
        <n v="4.8099999999999996"/>
        <n v="3"/>
        <n v="3.82"/>
        <n v="2.2599999999999998"/>
        <n v="1.02"/>
        <n v="2.2200000000000002"/>
        <n v="2.5"/>
        <n v="2.4700000000000002"/>
        <n v="1.2"/>
        <n v="2.69"/>
        <n v="1.55"/>
        <n v="1.46"/>
        <n v="2.29"/>
        <n v="1.43"/>
        <n v="2.1"/>
        <n v="1.07"/>
        <n v="0.63"/>
        <n v="10.09"/>
        <n v="5.43"/>
        <n v="6.24"/>
        <n v="5.33"/>
        <n v="3.22"/>
        <n v="2.72"/>
        <n v="1.1100000000000001"/>
        <n v="3.05"/>
        <n v="3.12"/>
        <n v="1.68"/>
        <n v="2.58"/>
        <n v="2.5099999999999998"/>
        <n v="1.31"/>
        <n v="1.27"/>
        <n v="0.97"/>
        <n v="1.48"/>
        <n v="2.04"/>
        <n v="1.04"/>
        <n v="9.11"/>
        <n v="7.65"/>
        <n v="6.38"/>
        <n v="3.55"/>
        <n v="3.1"/>
        <n v="2.5499999999999998"/>
        <n v="0.82"/>
        <n v="3.46"/>
        <n v="2.37"/>
        <n v="2.2799999999999998"/>
        <n v="1.82"/>
        <n v="2.91"/>
        <n v="1.0900000000000001"/>
        <n v="0.55000000000000004"/>
        <n v="1.73"/>
        <n v="0.64"/>
        <n v="8.6"/>
        <n v="5.5"/>
        <n v="5.97"/>
        <n v="2.73"/>
        <n v="2.66"/>
        <n v="3.3"/>
        <n v="3.34"/>
        <n v="2.9"/>
        <n v="2.33"/>
        <n v="2.46"/>
        <n v="0.88"/>
        <n v="2.4300000000000002"/>
        <n v="1.62"/>
        <n v="1.42"/>
        <n v="12.29"/>
        <n v="5.76"/>
        <n v="4.9800000000000004"/>
        <n v="3.21"/>
        <n v="0.66"/>
        <n v="1.33"/>
        <n v="2.88"/>
        <n v="1.88"/>
        <n v="1.99"/>
        <n v="0.22"/>
        <n v="1"/>
        <n v="0.78"/>
        <n v="9.2799999999999994"/>
        <n v="6.41"/>
        <n v="4.18"/>
        <n v="5.62"/>
        <n v="4.84"/>
        <n v="1.05"/>
        <n v="3.27"/>
        <n v="0.65"/>
        <n v="2.09"/>
        <n v="1.7"/>
        <n v="1.57"/>
        <n v="1.96"/>
        <n v="1.83"/>
        <n v="9.7899999999999991"/>
        <n v="6.42"/>
        <n v="3.69"/>
        <n v="2.57"/>
        <n v="0.96"/>
        <n v="3.37"/>
        <n v="2.25"/>
        <n v="2.41"/>
        <n v="1.77"/>
        <n v="1.44"/>
        <n v="1.93"/>
        <n v="1.61"/>
        <n v="10.039999999999999"/>
        <n v="5.51"/>
        <n v="4.53"/>
        <n v="3.35"/>
        <n v="3.74"/>
        <n v="2.17"/>
        <n v="2.56"/>
        <n v="1.97"/>
        <n v="1.18"/>
        <n v="0.39"/>
        <n v="0.79"/>
        <n v="2.36"/>
        <n v="0.59"/>
        <n v="8.9499999999999993"/>
        <n v="7.22"/>
        <n v="5.19"/>
        <n v="4.62"/>
        <n v="3.75"/>
        <n v="3.32"/>
        <n v="1.3"/>
        <n v="2.16"/>
        <n v="2.02"/>
        <n v="2.74"/>
        <n v="0.28999999999999998"/>
        <n v="2.31"/>
        <n v="4.96"/>
        <n v="6.03"/>
        <n v="5.67"/>
        <n v="2.48"/>
        <n v="3.19"/>
        <n v="2.13"/>
        <n v="0.71"/>
        <n v="1.06"/>
        <n v="0.35"/>
        <n v="7.45"/>
        <n v="5.32"/>
        <n v="4.26"/>
        <n v="0"/>
        <n v="10.87"/>
        <n v="9.7799999999999994"/>
        <n v="4.3499999999999996"/>
        <n v="3.26"/>
        <n v="10.199999999999999"/>
        <n v="7.14"/>
        <n v="8.16"/>
        <n v="6.12"/>
        <n v="3.06"/>
        <n v="7.51"/>
        <n v="5.93"/>
        <n v="3.95"/>
        <n v="1.98"/>
        <n v="2.77"/>
        <n v="3.16"/>
        <n v="0.4"/>
        <n v="10.24"/>
        <n v="4.82"/>
        <n v="7.23"/>
        <n v="4.22"/>
        <n v="1.81"/>
        <n v="3.01"/>
        <n v="3.61"/>
        <n v="0.6"/>
        <n v="5.84"/>
        <n v="2.6"/>
        <n v="3.25"/>
        <n v="1.95"/>
        <n v="6.82"/>
        <n v="5.68"/>
        <n v="3.41"/>
        <n v="4.55"/>
        <n v="1.1399999999999999"/>
        <n v="2.27"/>
        <n v="7.62"/>
        <n v="6.67"/>
        <n v="5.71"/>
        <n v="3.81"/>
        <n v="2.86"/>
        <n v="1.9"/>
        <n v="0.95"/>
        <n v="13.33"/>
        <n v="10"/>
        <n v="3.33"/>
        <n v="8.3699999999999992"/>
        <n v="3.86"/>
        <n v="5.15"/>
        <n v="4.51"/>
        <n v="3.65"/>
        <n v="2.15"/>
        <n v="1.5"/>
        <n v="0.86"/>
        <n v="0.21"/>
      </sharedItems>
    </cacheField>
    <cacheField name="総数（法人）" numFmtId="0" sqlType="3">
      <sharedItems containsSemiMixedTypes="0" containsString="0" containsNumber="1" containsInteger="1" minValue="0" maxValue="285" count="55">
        <n v="74"/>
        <n v="24"/>
        <n v="164"/>
        <n v="178"/>
        <n v="17"/>
        <n v="138"/>
        <n v="285"/>
        <n v="123"/>
        <n v="77"/>
        <n v="72"/>
        <n v="222"/>
        <n v="34"/>
        <n v="19"/>
        <n v="141"/>
        <n v="153"/>
        <n v="37"/>
        <n v="41"/>
        <n v="162"/>
        <n v="180"/>
        <n v="28"/>
        <n v="88"/>
        <n v="11"/>
        <n v="7"/>
        <n v="45"/>
        <n v="40"/>
        <n v="79"/>
        <n v="16"/>
        <n v="4"/>
        <n v="46"/>
        <n v="18"/>
        <n v="53"/>
        <n v="56"/>
        <n v="44"/>
        <n v="47"/>
        <n v="12"/>
        <n v="1"/>
        <n v="32"/>
        <n v="3"/>
        <n v="14"/>
        <n v="0"/>
        <n v="15"/>
        <n v="10"/>
        <n v="21"/>
        <n v="31"/>
        <n v="8"/>
        <n v="5"/>
        <n v="35"/>
        <n v="33"/>
        <n v="6"/>
        <n v="36"/>
        <n v="26"/>
        <n v="29"/>
        <n v="2"/>
        <n v="20"/>
        <n v="9"/>
      </sharedItems>
    </cacheField>
    <cacheField name="構成比（法人）" numFmtId="0" sqlType="3">
      <sharedItems containsSemiMixedTypes="0" containsString="0" containsNumber="1" minValue="0" maxValue="100" count="145">
        <n v="0.95"/>
        <n v="0.31"/>
        <n v="2.12"/>
        <n v="2.2999999999999998"/>
        <n v="0.22"/>
        <n v="1.78"/>
        <n v="3.68"/>
        <n v="1.59"/>
        <n v="0.99"/>
        <n v="0.93"/>
        <n v="2.86"/>
        <n v="0.44"/>
        <n v="0.25"/>
        <n v="1.82"/>
        <n v="1.97"/>
        <n v="0.48"/>
        <n v="0.53"/>
        <n v="2.09"/>
        <n v="2.3199999999999998"/>
        <n v="1.1399999999999999"/>
        <n v="3.57"/>
        <n v="0.45"/>
        <n v="0.28000000000000003"/>
        <n v="1.83"/>
        <n v="1.62"/>
        <n v="3.21"/>
        <n v="0.65"/>
        <n v="0.16"/>
        <n v="1.87"/>
        <n v="0.73"/>
        <n v="2.15"/>
        <n v="2.27"/>
        <n v="1.5"/>
        <n v="0.69"/>
        <n v="1.79"/>
        <n v="1.91"/>
        <n v="1.65"/>
        <n v="2.61"/>
        <n v="0.14000000000000001"/>
        <n v="0.96"/>
        <n v="1.51"/>
        <n v="2.2000000000000002"/>
        <n v="4.4000000000000004"/>
        <n v="0.41"/>
        <n v="1.92"/>
        <n v="0"/>
        <n v="2.06"/>
        <n v="3.3"/>
        <n v="1.37"/>
        <n v="2.88"/>
        <n v="1.22"/>
        <n v="1.81"/>
        <n v="0.47"/>
        <n v="2.62"/>
        <n v="1.98"/>
        <n v="0.57999999999999996"/>
        <n v="0.28999999999999998"/>
        <n v="2.04"/>
        <n v="0.35"/>
        <n v="2.1"/>
        <n v="1.1100000000000001"/>
        <n v="0.7"/>
        <n v="3.26"/>
        <n v="1.86"/>
        <n v="0.06"/>
        <n v="1.69"/>
        <n v="0.5"/>
        <n v="0.33"/>
        <n v="1.1599999999999999"/>
        <n v="0.17"/>
        <n v="1.99"/>
        <n v="0.66"/>
        <n v="4.3"/>
        <n v="3.31"/>
        <n v="3.48"/>
        <n v="0.26"/>
        <n v="3.9"/>
        <n v="4.68"/>
        <n v="0.78"/>
        <n v="1.56"/>
        <n v="0.52"/>
        <n v="1.3"/>
        <n v="1.04"/>
        <n v="0.85"/>
        <n v="2.54"/>
        <n v="4.51"/>
        <n v="1.41"/>
        <n v="3.1"/>
        <n v="2.82"/>
        <n v="0.56000000000000005"/>
        <n v="1.1000000000000001"/>
        <n v="2.21"/>
        <n v="2.57"/>
        <n v="0.37"/>
        <n v="1.47"/>
        <n v="1.84"/>
        <n v="4.04"/>
        <n v="2.94"/>
        <n v="0.27"/>
        <n v="1.07"/>
        <n v="4.2699999999999996"/>
        <n v="0.8"/>
        <n v="4.53"/>
        <n v="2.67"/>
        <n v="2.4"/>
        <n v="2.13"/>
        <n v="1.33"/>
        <n v="4"/>
        <n v="3.39"/>
        <n v="4.24"/>
        <n v="6.78"/>
        <n v="5.08"/>
        <n v="13.11"/>
        <n v="1.64"/>
        <n v="6.56"/>
        <n v="3.28"/>
        <n v="4.92"/>
        <n v="12.5"/>
        <n v="5.36"/>
        <n v="3.2"/>
        <n v="5.6"/>
        <n v="8"/>
        <n v="1.6"/>
        <n v="4.8"/>
        <n v="5.56"/>
        <n v="3.7"/>
        <n v="1.85"/>
        <n v="4.63"/>
        <n v="2.78"/>
        <n v="5.88"/>
        <n v="7.35"/>
        <n v="4.76"/>
        <n v="9.52"/>
        <n v="5.26"/>
        <n v="2.63"/>
        <n v="7.89"/>
        <n v="100"/>
        <n v="0.51"/>
        <n v="4.0999999999999996"/>
        <n v="9.74"/>
        <n v="2.0499999999999998"/>
        <n v="3.08"/>
        <n v="1.03"/>
        <n v="1.54"/>
        <n v="2.56"/>
      </sharedItems>
    </cacheField>
    <cacheField name="総数（法人以外の団体）" numFmtId="0" sqlType="3">
      <sharedItems containsSemiMixedTypes="0" containsString="0" containsNumber="1" containsInteger="1" minValue="0" maxValue="5" count="5">
        <n v="0"/>
        <n v="1"/>
        <n v="5"/>
        <n v="2"/>
        <n v="4"/>
      </sharedItems>
    </cacheField>
    <cacheField name="構成比（法人以外の団体）" numFmtId="0" sqlType="3">
      <sharedItems containsString="0" containsBlank="1" containsNumber="1" minValue="0" maxValue="100" count="13">
        <n v="0"/>
        <n v="0.83"/>
        <n v="4.13"/>
        <n v="1.65"/>
        <n v="25"/>
        <n v="5.26"/>
        <n v="10.53"/>
        <n v="20"/>
        <n v="12.5"/>
        <n v="33.33"/>
        <m/>
        <n v="50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x v="0"/>
    <x v="0"/>
    <x v="0"/>
    <x v="0"/>
    <x v="0"/>
    <x v="0"/>
    <x v="0"/>
    <x v="0"/>
    <x v="0"/>
    <n v="13"/>
    <n v="0.06"/>
    <n v="2"/>
    <n v="0.02"/>
    <n v="11"/>
    <n v="0.14000000000000001"/>
    <x v="0"/>
    <n v="0"/>
  </r>
  <r>
    <x v="0"/>
    <x v="0"/>
    <x v="0"/>
    <x v="0"/>
    <x v="0"/>
    <x v="0"/>
    <x v="1"/>
    <x v="1"/>
    <x v="1"/>
    <x v="1"/>
    <n v="2978"/>
    <n v="14.72"/>
    <n v="1543"/>
    <n v="12.48"/>
    <n v="1435"/>
    <n v="18.52"/>
    <x v="0"/>
    <n v="0"/>
  </r>
  <r>
    <x v="0"/>
    <x v="0"/>
    <x v="0"/>
    <x v="0"/>
    <x v="0"/>
    <x v="0"/>
    <x v="2"/>
    <x v="2"/>
    <x v="2"/>
    <x v="2"/>
    <n v="1526"/>
    <n v="7.54"/>
    <n v="735"/>
    <n v="5.94"/>
    <n v="777"/>
    <n v="10.029999999999999"/>
    <x v="1"/>
    <n v="11.57"/>
  </r>
  <r>
    <x v="0"/>
    <x v="0"/>
    <x v="0"/>
    <x v="0"/>
    <x v="0"/>
    <x v="0"/>
    <x v="3"/>
    <x v="3"/>
    <x v="3"/>
    <x v="3"/>
    <n v="11"/>
    <n v="0.05"/>
    <n v="0"/>
    <n v="0"/>
    <n v="11"/>
    <n v="0.14000000000000001"/>
    <x v="0"/>
    <n v="0"/>
  </r>
  <r>
    <x v="0"/>
    <x v="0"/>
    <x v="0"/>
    <x v="0"/>
    <x v="0"/>
    <x v="0"/>
    <x v="4"/>
    <x v="4"/>
    <x v="4"/>
    <x v="4"/>
    <n v="136"/>
    <n v="0.67"/>
    <n v="12"/>
    <n v="0.1"/>
    <n v="123"/>
    <n v="1.59"/>
    <x v="2"/>
    <n v="0.83"/>
  </r>
  <r>
    <x v="0"/>
    <x v="0"/>
    <x v="0"/>
    <x v="0"/>
    <x v="0"/>
    <x v="0"/>
    <x v="5"/>
    <x v="5"/>
    <x v="5"/>
    <x v="5"/>
    <n v="260"/>
    <n v="1.28"/>
    <n v="80"/>
    <n v="0.65"/>
    <n v="175"/>
    <n v="2.2599999999999998"/>
    <x v="3"/>
    <n v="4.13"/>
  </r>
  <r>
    <x v="0"/>
    <x v="0"/>
    <x v="0"/>
    <x v="0"/>
    <x v="0"/>
    <x v="0"/>
    <x v="6"/>
    <x v="6"/>
    <x v="6"/>
    <x v="6"/>
    <n v="5803"/>
    <n v="28.68"/>
    <n v="3257"/>
    <n v="26.34"/>
    <n v="2524"/>
    <n v="32.57"/>
    <x v="4"/>
    <n v="18.18"/>
  </r>
  <r>
    <x v="0"/>
    <x v="0"/>
    <x v="0"/>
    <x v="0"/>
    <x v="0"/>
    <x v="0"/>
    <x v="7"/>
    <x v="7"/>
    <x v="7"/>
    <x v="7"/>
    <n v="168"/>
    <n v="0.83"/>
    <n v="32"/>
    <n v="0.26"/>
    <n v="136"/>
    <n v="1.76"/>
    <x v="0"/>
    <n v="0"/>
  </r>
  <r>
    <x v="0"/>
    <x v="0"/>
    <x v="0"/>
    <x v="0"/>
    <x v="0"/>
    <x v="0"/>
    <x v="8"/>
    <x v="8"/>
    <x v="8"/>
    <x v="8"/>
    <n v="1484"/>
    <n v="7.33"/>
    <n v="875"/>
    <n v="7.08"/>
    <n v="607"/>
    <n v="7.83"/>
    <x v="5"/>
    <n v="1.65"/>
  </r>
  <r>
    <x v="0"/>
    <x v="0"/>
    <x v="0"/>
    <x v="0"/>
    <x v="0"/>
    <x v="0"/>
    <x v="9"/>
    <x v="9"/>
    <x v="9"/>
    <x v="9"/>
    <n v="976"/>
    <n v="4.82"/>
    <n v="584"/>
    <n v="4.72"/>
    <n v="392"/>
    <n v="5.0599999999999996"/>
    <x v="0"/>
    <n v="0"/>
  </r>
  <r>
    <x v="0"/>
    <x v="0"/>
    <x v="0"/>
    <x v="0"/>
    <x v="0"/>
    <x v="0"/>
    <x v="10"/>
    <x v="10"/>
    <x v="10"/>
    <x v="10"/>
    <n v="2296"/>
    <n v="11.35"/>
    <n v="1876"/>
    <n v="15.17"/>
    <n v="416"/>
    <n v="5.37"/>
    <x v="6"/>
    <n v="3.31"/>
  </r>
  <r>
    <x v="0"/>
    <x v="0"/>
    <x v="0"/>
    <x v="0"/>
    <x v="0"/>
    <x v="0"/>
    <x v="11"/>
    <x v="11"/>
    <x v="11"/>
    <x v="11"/>
    <n v="2722"/>
    <n v="13.45"/>
    <n v="2267"/>
    <n v="18.329999999999998"/>
    <n v="444"/>
    <n v="5.73"/>
    <x v="7"/>
    <n v="9.09"/>
  </r>
  <r>
    <x v="0"/>
    <x v="0"/>
    <x v="0"/>
    <x v="0"/>
    <x v="0"/>
    <x v="0"/>
    <x v="12"/>
    <x v="12"/>
    <x v="12"/>
    <x v="12"/>
    <n v="583"/>
    <n v="2.88"/>
    <n v="432"/>
    <n v="3.49"/>
    <n v="113"/>
    <n v="1.46"/>
    <x v="8"/>
    <n v="31.4"/>
  </r>
  <r>
    <x v="0"/>
    <x v="0"/>
    <x v="0"/>
    <x v="0"/>
    <x v="0"/>
    <x v="0"/>
    <x v="13"/>
    <x v="13"/>
    <x v="13"/>
    <x v="13"/>
    <n v="708"/>
    <n v="3.5"/>
    <n v="428"/>
    <n v="3.46"/>
    <n v="270"/>
    <n v="3.48"/>
    <x v="9"/>
    <n v="8.26"/>
  </r>
  <r>
    <x v="0"/>
    <x v="0"/>
    <x v="0"/>
    <x v="0"/>
    <x v="0"/>
    <x v="0"/>
    <x v="14"/>
    <x v="14"/>
    <x v="14"/>
    <x v="14"/>
    <n v="573"/>
    <n v="2.83"/>
    <n v="244"/>
    <n v="1.97"/>
    <n v="315"/>
    <n v="4.07"/>
    <x v="1"/>
    <n v="11.57"/>
  </r>
  <r>
    <x v="1"/>
    <x v="0"/>
    <x v="0"/>
    <x v="1"/>
    <x v="1"/>
    <x v="1"/>
    <x v="0"/>
    <x v="0"/>
    <x v="0"/>
    <x v="0"/>
    <n v="1"/>
    <n v="0.02"/>
    <n v="0"/>
    <n v="0"/>
    <n v="1"/>
    <n v="0.04"/>
    <x v="0"/>
    <n v="0"/>
  </r>
  <r>
    <x v="1"/>
    <x v="0"/>
    <x v="0"/>
    <x v="1"/>
    <x v="1"/>
    <x v="1"/>
    <x v="1"/>
    <x v="1"/>
    <x v="1"/>
    <x v="1"/>
    <n v="683"/>
    <n v="12.45"/>
    <n v="265"/>
    <n v="8.8800000000000008"/>
    <n v="418"/>
    <n v="16.97"/>
    <x v="0"/>
    <n v="0"/>
  </r>
  <r>
    <x v="1"/>
    <x v="0"/>
    <x v="0"/>
    <x v="1"/>
    <x v="1"/>
    <x v="1"/>
    <x v="2"/>
    <x v="2"/>
    <x v="2"/>
    <x v="2"/>
    <n v="319"/>
    <n v="5.81"/>
    <n v="132"/>
    <n v="4.43"/>
    <n v="183"/>
    <n v="7.43"/>
    <x v="6"/>
    <n v="9.76"/>
  </r>
  <r>
    <x v="1"/>
    <x v="0"/>
    <x v="0"/>
    <x v="1"/>
    <x v="1"/>
    <x v="1"/>
    <x v="3"/>
    <x v="3"/>
    <x v="3"/>
    <x v="3"/>
    <n v="1"/>
    <n v="0.02"/>
    <n v="0"/>
    <n v="0"/>
    <n v="1"/>
    <n v="0.04"/>
    <x v="0"/>
    <n v="0"/>
  </r>
  <r>
    <x v="1"/>
    <x v="0"/>
    <x v="0"/>
    <x v="1"/>
    <x v="1"/>
    <x v="1"/>
    <x v="4"/>
    <x v="4"/>
    <x v="4"/>
    <x v="4"/>
    <n v="56"/>
    <n v="1.02"/>
    <n v="4"/>
    <n v="0.13"/>
    <n v="52"/>
    <n v="2.11"/>
    <x v="0"/>
    <n v="0"/>
  </r>
  <r>
    <x v="1"/>
    <x v="0"/>
    <x v="0"/>
    <x v="1"/>
    <x v="1"/>
    <x v="1"/>
    <x v="5"/>
    <x v="5"/>
    <x v="5"/>
    <x v="5"/>
    <n v="49"/>
    <n v="0.89"/>
    <n v="12"/>
    <n v="0.4"/>
    <n v="37"/>
    <n v="1.5"/>
    <x v="0"/>
    <n v="0"/>
  </r>
  <r>
    <x v="1"/>
    <x v="0"/>
    <x v="0"/>
    <x v="1"/>
    <x v="1"/>
    <x v="1"/>
    <x v="6"/>
    <x v="6"/>
    <x v="6"/>
    <x v="6"/>
    <n v="1459"/>
    <n v="26.59"/>
    <n v="691"/>
    <n v="23.16"/>
    <n v="765"/>
    <n v="31.06"/>
    <x v="10"/>
    <n v="7.32"/>
  </r>
  <r>
    <x v="1"/>
    <x v="0"/>
    <x v="0"/>
    <x v="1"/>
    <x v="1"/>
    <x v="1"/>
    <x v="7"/>
    <x v="7"/>
    <x v="7"/>
    <x v="7"/>
    <n v="57"/>
    <n v="1.04"/>
    <n v="5"/>
    <n v="0.17"/>
    <n v="52"/>
    <n v="2.11"/>
    <x v="0"/>
    <n v="0"/>
  </r>
  <r>
    <x v="1"/>
    <x v="0"/>
    <x v="0"/>
    <x v="1"/>
    <x v="1"/>
    <x v="1"/>
    <x v="8"/>
    <x v="8"/>
    <x v="8"/>
    <x v="8"/>
    <n v="578"/>
    <n v="10.53"/>
    <n v="288"/>
    <n v="9.65"/>
    <n v="290"/>
    <n v="11.77"/>
    <x v="0"/>
    <n v="0"/>
  </r>
  <r>
    <x v="1"/>
    <x v="0"/>
    <x v="0"/>
    <x v="1"/>
    <x v="1"/>
    <x v="1"/>
    <x v="9"/>
    <x v="9"/>
    <x v="9"/>
    <x v="9"/>
    <n v="323"/>
    <n v="5.89"/>
    <n v="195"/>
    <n v="6.54"/>
    <n v="128"/>
    <n v="5.2"/>
    <x v="0"/>
    <n v="0"/>
  </r>
  <r>
    <x v="1"/>
    <x v="0"/>
    <x v="0"/>
    <x v="1"/>
    <x v="1"/>
    <x v="1"/>
    <x v="10"/>
    <x v="10"/>
    <x v="10"/>
    <x v="10"/>
    <n v="660"/>
    <n v="12.03"/>
    <n v="512"/>
    <n v="17.16"/>
    <n v="148"/>
    <n v="6.01"/>
    <x v="0"/>
    <n v="0"/>
  </r>
  <r>
    <x v="1"/>
    <x v="0"/>
    <x v="0"/>
    <x v="1"/>
    <x v="1"/>
    <x v="1"/>
    <x v="11"/>
    <x v="11"/>
    <x v="11"/>
    <x v="11"/>
    <n v="728"/>
    <n v="13.27"/>
    <n v="577"/>
    <n v="19.34"/>
    <n v="146"/>
    <n v="5.93"/>
    <x v="3"/>
    <n v="12.2"/>
  </r>
  <r>
    <x v="1"/>
    <x v="0"/>
    <x v="0"/>
    <x v="1"/>
    <x v="1"/>
    <x v="1"/>
    <x v="12"/>
    <x v="12"/>
    <x v="12"/>
    <x v="12"/>
    <n v="192"/>
    <n v="3.5"/>
    <n v="121"/>
    <n v="4.0599999999999996"/>
    <n v="49"/>
    <n v="1.99"/>
    <x v="4"/>
    <n v="53.66"/>
  </r>
  <r>
    <x v="1"/>
    <x v="0"/>
    <x v="0"/>
    <x v="1"/>
    <x v="1"/>
    <x v="1"/>
    <x v="13"/>
    <x v="13"/>
    <x v="13"/>
    <x v="13"/>
    <n v="198"/>
    <n v="3.61"/>
    <n v="119"/>
    <n v="3.99"/>
    <n v="76"/>
    <n v="3.09"/>
    <x v="10"/>
    <n v="7.32"/>
  </r>
  <r>
    <x v="1"/>
    <x v="0"/>
    <x v="0"/>
    <x v="1"/>
    <x v="1"/>
    <x v="1"/>
    <x v="14"/>
    <x v="14"/>
    <x v="14"/>
    <x v="14"/>
    <n v="183"/>
    <n v="3.34"/>
    <n v="62"/>
    <n v="2.08"/>
    <n v="117"/>
    <n v="4.75"/>
    <x v="6"/>
    <n v="9.76"/>
  </r>
  <r>
    <x v="2"/>
    <x v="0"/>
    <x v="0"/>
    <x v="1"/>
    <x v="2"/>
    <x v="2"/>
    <x v="0"/>
    <x v="0"/>
    <x v="0"/>
    <x v="0"/>
    <n v="0"/>
    <n v="0"/>
    <n v="0"/>
    <n v="0"/>
    <n v="0"/>
    <n v="0"/>
    <x v="0"/>
    <n v="0"/>
  </r>
  <r>
    <x v="2"/>
    <x v="0"/>
    <x v="0"/>
    <x v="1"/>
    <x v="2"/>
    <x v="2"/>
    <x v="1"/>
    <x v="1"/>
    <x v="1"/>
    <x v="1"/>
    <n v="235"/>
    <n v="12.84"/>
    <n v="107"/>
    <n v="9.74"/>
    <n v="128"/>
    <n v="17.579999999999998"/>
    <x v="0"/>
    <n v="0"/>
  </r>
  <r>
    <x v="2"/>
    <x v="0"/>
    <x v="0"/>
    <x v="1"/>
    <x v="2"/>
    <x v="2"/>
    <x v="2"/>
    <x v="2"/>
    <x v="2"/>
    <x v="2"/>
    <n v="127"/>
    <n v="6.94"/>
    <n v="61"/>
    <n v="5.56"/>
    <n v="66"/>
    <n v="9.07"/>
    <x v="0"/>
    <n v="0"/>
  </r>
  <r>
    <x v="2"/>
    <x v="0"/>
    <x v="0"/>
    <x v="1"/>
    <x v="2"/>
    <x v="2"/>
    <x v="3"/>
    <x v="3"/>
    <x v="3"/>
    <x v="3"/>
    <n v="1"/>
    <n v="0.05"/>
    <n v="0"/>
    <n v="0"/>
    <n v="1"/>
    <n v="0.14000000000000001"/>
    <x v="0"/>
    <n v="0"/>
  </r>
  <r>
    <x v="2"/>
    <x v="0"/>
    <x v="0"/>
    <x v="1"/>
    <x v="2"/>
    <x v="2"/>
    <x v="4"/>
    <x v="4"/>
    <x v="4"/>
    <x v="4"/>
    <n v="14"/>
    <n v="0.77"/>
    <n v="0"/>
    <n v="0"/>
    <n v="14"/>
    <n v="1.92"/>
    <x v="0"/>
    <n v="0"/>
  </r>
  <r>
    <x v="2"/>
    <x v="0"/>
    <x v="0"/>
    <x v="1"/>
    <x v="2"/>
    <x v="2"/>
    <x v="5"/>
    <x v="5"/>
    <x v="5"/>
    <x v="5"/>
    <n v="33"/>
    <n v="1.8"/>
    <n v="12"/>
    <n v="1.0900000000000001"/>
    <n v="21"/>
    <n v="2.88"/>
    <x v="0"/>
    <n v="0"/>
  </r>
  <r>
    <x v="2"/>
    <x v="0"/>
    <x v="0"/>
    <x v="1"/>
    <x v="2"/>
    <x v="2"/>
    <x v="6"/>
    <x v="6"/>
    <x v="6"/>
    <x v="6"/>
    <n v="528"/>
    <n v="28.85"/>
    <n v="273"/>
    <n v="24.86"/>
    <n v="254"/>
    <n v="34.89"/>
    <x v="2"/>
    <n v="25"/>
  </r>
  <r>
    <x v="2"/>
    <x v="0"/>
    <x v="0"/>
    <x v="1"/>
    <x v="2"/>
    <x v="2"/>
    <x v="7"/>
    <x v="7"/>
    <x v="7"/>
    <x v="7"/>
    <n v="18"/>
    <n v="0.98"/>
    <n v="4"/>
    <n v="0.36"/>
    <n v="14"/>
    <n v="1.92"/>
    <x v="0"/>
    <n v="0"/>
  </r>
  <r>
    <x v="2"/>
    <x v="0"/>
    <x v="0"/>
    <x v="1"/>
    <x v="2"/>
    <x v="2"/>
    <x v="8"/>
    <x v="8"/>
    <x v="8"/>
    <x v="8"/>
    <n v="151"/>
    <n v="8.25"/>
    <n v="101"/>
    <n v="9.1999999999999993"/>
    <n v="50"/>
    <n v="6.87"/>
    <x v="0"/>
    <n v="0"/>
  </r>
  <r>
    <x v="2"/>
    <x v="0"/>
    <x v="0"/>
    <x v="1"/>
    <x v="2"/>
    <x v="2"/>
    <x v="9"/>
    <x v="9"/>
    <x v="9"/>
    <x v="9"/>
    <n v="78"/>
    <n v="4.26"/>
    <n v="40"/>
    <n v="3.64"/>
    <n v="38"/>
    <n v="5.22"/>
    <x v="0"/>
    <n v="0"/>
  </r>
  <r>
    <x v="2"/>
    <x v="0"/>
    <x v="0"/>
    <x v="1"/>
    <x v="2"/>
    <x v="2"/>
    <x v="10"/>
    <x v="10"/>
    <x v="10"/>
    <x v="10"/>
    <n v="218"/>
    <n v="11.91"/>
    <n v="181"/>
    <n v="16.48"/>
    <n v="37"/>
    <n v="5.08"/>
    <x v="0"/>
    <n v="0"/>
  </r>
  <r>
    <x v="2"/>
    <x v="0"/>
    <x v="0"/>
    <x v="1"/>
    <x v="2"/>
    <x v="2"/>
    <x v="11"/>
    <x v="11"/>
    <x v="11"/>
    <x v="11"/>
    <n v="266"/>
    <n v="14.54"/>
    <n v="216"/>
    <n v="19.670000000000002"/>
    <n v="50"/>
    <n v="6.87"/>
    <x v="0"/>
    <n v="0"/>
  </r>
  <r>
    <x v="2"/>
    <x v="0"/>
    <x v="0"/>
    <x v="1"/>
    <x v="2"/>
    <x v="2"/>
    <x v="12"/>
    <x v="12"/>
    <x v="12"/>
    <x v="12"/>
    <n v="52"/>
    <n v="2.84"/>
    <n v="43"/>
    <n v="3.92"/>
    <n v="8"/>
    <n v="1.1000000000000001"/>
    <x v="2"/>
    <n v="25"/>
  </r>
  <r>
    <x v="2"/>
    <x v="0"/>
    <x v="0"/>
    <x v="1"/>
    <x v="2"/>
    <x v="2"/>
    <x v="13"/>
    <x v="13"/>
    <x v="13"/>
    <x v="13"/>
    <n v="69"/>
    <n v="3.77"/>
    <n v="46"/>
    <n v="4.1900000000000004"/>
    <n v="21"/>
    <n v="2.88"/>
    <x v="5"/>
    <n v="50"/>
  </r>
  <r>
    <x v="2"/>
    <x v="0"/>
    <x v="0"/>
    <x v="1"/>
    <x v="2"/>
    <x v="2"/>
    <x v="14"/>
    <x v="14"/>
    <x v="14"/>
    <x v="14"/>
    <n v="40"/>
    <n v="2.19"/>
    <n v="14"/>
    <n v="1.28"/>
    <n v="26"/>
    <n v="3.57"/>
    <x v="0"/>
    <n v="0"/>
  </r>
  <r>
    <x v="3"/>
    <x v="0"/>
    <x v="0"/>
    <x v="1"/>
    <x v="3"/>
    <x v="3"/>
    <x v="0"/>
    <x v="0"/>
    <x v="0"/>
    <x v="0"/>
    <n v="1"/>
    <n v="0.02"/>
    <n v="0"/>
    <n v="0"/>
    <n v="1"/>
    <n v="0.06"/>
    <x v="0"/>
    <n v="0"/>
  </r>
  <r>
    <x v="3"/>
    <x v="0"/>
    <x v="0"/>
    <x v="1"/>
    <x v="3"/>
    <x v="3"/>
    <x v="1"/>
    <x v="1"/>
    <x v="1"/>
    <x v="1"/>
    <n v="756"/>
    <n v="16.079999999999998"/>
    <n v="419"/>
    <n v="14.13"/>
    <n v="337"/>
    <n v="19.63"/>
    <x v="0"/>
    <n v="0"/>
  </r>
  <r>
    <x v="3"/>
    <x v="0"/>
    <x v="0"/>
    <x v="1"/>
    <x v="3"/>
    <x v="3"/>
    <x v="2"/>
    <x v="2"/>
    <x v="2"/>
    <x v="2"/>
    <n v="365"/>
    <n v="7.76"/>
    <n v="176"/>
    <n v="5.93"/>
    <n v="187"/>
    <n v="10.89"/>
    <x v="5"/>
    <n v="10.53"/>
  </r>
  <r>
    <x v="3"/>
    <x v="0"/>
    <x v="0"/>
    <x v="1"/>
    <x v="3"/>
    <x v="3"/>
    <x v="3"/>
    <x v="3"/>
    <x v="3"/>
    <x v="3"/>
    <n v="2"/>
    <n v="0.04"/>
    <n v="0"/>
    <n v="0"/>
    <n v="2"/>
    <n v="0.12"/>
    <x v="0"/>
    <n v="0"/>
  </r>
  <r>
    <x v="3"/>
    <x v="0"/>
    <x v="0"/>
    <x v="1"/>
    <x v="3"/>
    <x v="3"/>
    <x v="4"/>
    <x v="4"/>
    <x v="4"/>
    <x v="4"/>
    <n v="23"/>
    <n v="0.49"/>
    <n v="2"/>
    <n v="7.0000000000000007E-2"/>
    <n v="21"/>
    <n v="1.22"/>
    <x v="0"/>
    <n v="0"/>
  </r>
  <r>
    <x v="3"/>
    <x v="0"/>
    <x v="0"/>
    <x v="1"/>
    <x v="3"/>
    <x v="3"/>
    <x v="5"/>
    <x v="5"/>
    <x v="5"/>
    <x v="5"/>
    <n v="37"/>
    <n v="0.79"/>
    <n v="11"/>
    <n v="0.37"/>
    <n v="26"/>
    <n v="1.51"/>
    <x v="0"/>
    <n v="0"/>
  </r>
  <r>
    <x v="3"/>
    <x v="0"/>
    <x v="0"/>
    <x v="1"/>
    <x v="3"/>
    <x v="3"/>
    <x v="6"/>
    <x v="6"/>
    <x v="6"/>
    <x v="6"/>
    <n v="1352"/>
    <n v="28.75"/>
    <n v="805"/>
    <n v="27.14"/>
    <n v="544"/>
    <n v="31.68"/>
    <x v="10"/>
    <n v="15.79"/>
  </r>
  <r>
    <x v="3"/>
    <x v="0"/>
    <x v="0"/>
    <x v="1"/>
    <x v="3"/>
    <x v="3"/>
    <x v="7"/>
    <x v="7"/>
    <x v="7"/>
    <x v="7"/>
    <n v="40"/>
    <n v="0.85"/>
    <n v="9"/>
    <n v="0.3"/>
    <n v="31"/>
    <n v="1.81"/>
    <x v="0"/>
    <n v="0"/>
  </r>
  <r>
    <x v="3"/>
    <x v="0"/>
    <x v="0"/>
    <x v="1"/>
    <x v="3"/>
    <x v="3"/>
    <x v="8"/>
    <x v="8"/>
    <x v="8"/>
    <x v="8"/>
    <n v="348"/>
    <n v="7.4"/>
    <n v="197"/>
    <n v="6.64"/>
    <n v="150"/>
    <n v="8.74"/>
    <x v="2"/>
    <n v="5.26"/>
  </r>
  <r>
    <x v="3"/>
    <x v="0"/>
    <x v="0"/>
    <x v="1"/>
    <x v="3"/>
    <x v="3"/>
    <x v="9"/>
    <x v="9"/>
    <x v="9"/>
    <x v="9"/>
    <n v="226"/>
    <n v="4.8099999999999996"/>
    <n v="158"/>
    <n v="5.33"/>
    <n v="68"/>
    <n v="3.96"/>
    <x v="0"/>
    <n v="0"/>
  </r>
  <r>
    <x v="3"/>
    <x v="0"/>
    <x v="0"/>
    <x v="1"/>
    <x v="3"/>
    <x v="3"/>
    <x v="10"/>
    <x v="10"/>
    <x v="10"/>
    <x v="10"/>
    <n v="504"/>
    <n v="10.72"/>
    <n v="408"/>
    <n v="13.76"/>
    <n v="95"/>
    <n v="5.53"/>
    <x v="2"/>
    <n v="5.26"/>
  </r>
  <r>
    <x v="3"/>
    <x v="0"/>
    <x v="0"/>
    <x v="1"/>
    <x v="3"/>
    <x v="3"/>
    <x v="11"/>
    <x v="11"/>
    <x v="11"/>
    <x v="11"/>
    <n v="623"/>
    <n v="13.25"/>
    <n v="504"/>
    <n v="16.989999999999998"/>
    <n v="118"/>
    <n v="6.87"/>
    <x v="2"/>
    <n v="5.26"/>
  </r>
  <r>
    <x v="3"/>
    <x v="0"/>
    <x v="0"/>
    <x v="1"/>
    <x v="3"/>
    <x v="3"/>
    <x v="12"/>
    <x v="12"/>
    <x v="12"/>
    <x v="12"/>
    <n v="140"/>
    <n v="2.98"/>
    <n v="110"/>
    <n v="3.71"/>
    <n v="22"/>
    <n v="1.28"/>
    <x v="11"/>
    <n v="42.11"/>
  </r>
  <r>
    <x v="3"/>
    <x v="0"/>
    <x v="0"/>
    <x v="1"/>
    <x v="3"/>
    <x v="3"/>
    <x v="13"/>
    <x v="13"/>
    <x v="13"/>
    <x v="13"/>
    <n v="165"/>
    <n v="3.51"/>
    <n v="103"/>
    <n v="3.47"/>
    <n v="60"/>
    <n v="3.49"/>
    <x v="5"/>
    <n v="10.53"/>
  </r>
  <r>
    <x v="3"/>
    <x v="0"/>
    <x v="0"/>
    <x v="1"/>
    <x v="3"/>
    <x v="3"/>
    <x v="14"/>
    <x v="14"/>
    <x v="14"/>
    <x v="14"/>
    <n v="120"/>
    <n v="2.5499999999999998"/>
    <n v="64"/>
    <n v="2.16"/>
    <n v="55"/>
    <n v="3.2"/>
    <x v="2"/>
    <n v="5.26"/>
  </r>
  <r>
    <x v="4"/>
    <x v="0"/>
    <x v="0"/>
    <x v="1"/>
    <x v="4"/>
    <x v="4"/>
    <x v="0"/>
    <x v="0"/>
    <x v="0"/>
    <x v="0"/>
    <n v="4"/>
    <n v="0.26"/>
    <n v="0"/>
    <n v="0"/>
    <n v="4"/>
    <n v="0.66"/>
    <x v="0"/>
    <n v="0"/>
  </r>
  <r>
    <x v="4"/>
    <x v="0"/>
    <x v="0"/>
    <x v="1"/>
    <x v="4"/>
    <x v="4"/>
    <x v="1"/>
    <x v="1"/>
    <x v="1"/>
    <x v="1"/>
    <n v="192"/>
    <n v="12.7"/>
    <n v="73"/>
    <n v="8.08"/>
    <n v="119"/>
    <n v="19.7"/>
    <x v="0"/>
    <n v="0"/>
  </r>
  <r>
    <x v="4"/>
    <x v="0"/>
    <x v="0"/>
    <x v="1"/>
    <x v="4"/>
    <x v="4"/>
    <x v="2"/>
    <x v="2"/>
    <x v="2"/>
    <x v="2"/>
    <n v="86"/>
    <n v="5.69"/>
    <n v="47"/>
    <n v="5.2"/>
    <n v="39"/>
    <n v="6.46"/>
    <x v="0"/>
    <n v="0"/>
  </r>
  <r>
    <x v="4"/>
    <x v="0"/>
    <x v="0"/>
    <x v="1"/>
    <x v="4"/>
    <x v="4"/>
    <x v="3"/>
    <x v="3"/>
    <x v="3"/>
    <x v="3"/>
    <n v="1"/>
    <n v="7.0000000000000007E-2"/>
    <n v="0"/>
    <n v="0"/>
    <n v="1"/>
    <n v="0.17"/>
    <x v="0"/>
    <n v="0"/>
  </r>
  <r>
    <x v="4"/>
    <x v="0"/>
    <x v="0"/>
    <x v="1"/>
    <x v="4"/>
    <x v="4"/>
    <x v="4"/>
    <x v="4"/>
    <x v="4"/>
    <x v="4"/>
    <n v="10"/>
    <n v="0.66"/>
    <n v="2"/>
    <n v="0.22"/>
    <n v="8"/>
    <n v="1.32"/>
    <x v="0"/>
    <n v="0"/>
  </r>
  <r>
    <x v="4"/>
    <x v="0"/>
    <x v="0"/>
    <x v="1"/>
    <x v="4"/>
    <x v="4"/>
    <x v="5"/>
    <x v="5"/>
    <x v="5"/>
    <x v="5"/>
    <n v="21"/>
    <n v="1.39"/>
    <n v="7"/>
    <n v="0.78"/>
    <n v="14"/>
    <n v="2.3199999999999998"/>
    <x v="0"/>
    <n v="0"/>
  </r>
  <r>
    <x v="4"/>
    <x v="0"/>
    <x v="0"/>
    <x v="1"/>
    <x v="4"/>
    <x v="4"/>
    <x v="6"/>
    <x v="6"/>
    <x v="6"/>
    <x v="6"/>
    <n v="415"/>
    <n v="27.45"/>
    <n v="208"/>
    <n v="23.03"/>
    <n v="203"/>
    <n v="33.61"/>
    <x v="6"/>
    <n v="80"/>
  </r>
  <r>
    <x v="4"/>
    <x v="0"/>
    <x v="0"/>
    <x v="1"/>
    <x v="4"/>
    <x v="4"/>
    <x v="7"/>
    <x v="7"/>
    <x v="7"/>
    <x v="7"/>
    <n v="22"/>
    <n v="1.46"/>
    <n v="4"/>
    <n v="0.44"/>
    <n v="18"/>
    <n v="2.98"/>
    <x v="0"/>
    <n v="0"/>
  </r>
  <r>
    <x v="4"/>
    <x v="0"/>
    <x v="0"/>
    <x v="1"/>
    <x v="4"/>
    <x v="4"/>
    <x v="8"/>
    <x v="8"/>
    <x v="8"/>
    <x v="8"/>
    <n v="98"/>
    <n v="6.48"/>
    <n v="61"/>
    <n v="6.76"/>
    <n v="37"/>
    <n v="6.13"/>
    <x v="0"/>
    <n v="0"/>
  </r>
  <r>
    <x v="4"/>
    <x v="0"/>
    <x v="0"/>
    <x v="1"/>
    <x v="4"/>
    <x v="4"/>
    <x v="9"/>
    <x v="9"/>
    <x v="9"/>
    <x v="9"/>
    <n v="75"/>
    <n v="4.96"/>
    <n v="41"/>
    <n v="4.54"/>
    <n v="34"/>
    <n v="5.63"/>
    <x v="0"/>
    <n v="0"/>
  </r>
  <r>
    <x v="4"/>
    <x v="0"/>
    <x v="0"/>
    <x v="1"/>
    <x v="4"/>
    <x v="4"/>
    <x v="10"/>
    <x v="10"/>
    <x v="10"/>
    <x v="10"/>
    <n v="207"/>
    <n v="13.69"/>
    <n v="175"/>
    <n v="19.38"/>
    <n v="31"/>
    <n v="5.13"/>
    <x v="2"/>
    <n v="20"/>
  </r>
  <r>
    <x v="4"/>
    <x v="0"/>
    <x v="0"/>
    <x v="1"/>
    <x v="4"/>
    <x v="4"/>
    <x v="11"/>
    <x v="11"/>
    <x v="11"/>
    <x v="11"/>
    <n v="230"/>
    <n v="15.21"/>
    <n v="193"/>
    <n v="21.37"/>
    <n v="37"/>
    <n v="6.13"/>
    <x v="0"/>
    <n v="0"/>
  </r>
  <r>
    <x v="4"/>
    <x v="0"/>
    <x v="0"/>
    <x v="1"/>
    <x v="4"/>
    <x v="4"/>
    <x v="12"/>
    <x v="12"/>
    <x v="12"/>
    <x v="12"/>
    <n v="51"/>
    <n v="3.37"/>
    <n v="42"/>
    <n v="4.6500000000000004"/>
    <n v="9"/>
    <n v="1.49"/>
    <x v="0"/>
    <n v="0"/>
  </r>
  <r>
    <x v="4"/>
    <x v="0"/>
    <x v="0"/>
    <x v="1"/>
    <x v="4"/>
    <x v="4"/>
    <x v="13"/>
    <x v="13"/>
    <x v="13"/>
    <x v="13"/>
    <n v="62"/>
    <n v="4.0999999999999996"/>
    <n v="39"/>
    <n v="4.32"/>
    <n v="23"/>
    <n v="3.81"/>
    <x v="0"/>
    <n v="0"/>
  </r>
  <r>
    <x v="4"/>
    <x v="0"/>
    <x v="0"/>
    <x v="1"/>
    <x v="4"/>
    <x v="4"/>
    <x v="14"/>
    <x v="14"/>
    <x v="14"/>
    <x v="14"/>
    <n v="38"/>
    <n v="2.5099999999999998"/>
    <n v="11"/>
    <n v="1.22"/>
    <n v="27"/>
    <n v="4.47"/>
    <x v="0"/>
    <n v="0"/>
  </r>
  <r>
    <x v="5"/>
    <x v="0"/>
    <x v="0"/>
    <x v="1"/>
    <x v="5"/>
    <x v="5"/>
    <x v="0"/>
    <x v="0"/>
    <x v="0"/>
    <x v="0"/>
    <n v="1"/>
    <n v="0.09"/>
    <n v="0"/>
    <n v="0"/>
    <n v="1"/>
    <n v="0.26"/>
    <x v="0"/>
    <n v="0"/>
  </r>
  <r>
    <x v="5"/>
    <x v="0"/>
    <x v="0"/>
    <x v="1"/>
    <x v="5"/>
    <x v="5"/>
    <x v="1"/>
    <x v="1"/>
    <x v="1"/>
    <x v="1"/>
    <n v="158"/>
    <n v="13.66"/>
    <n v="90"/>
    <n v="11.76"/>
    <n v="68"/>
    <n v="17.66"/>
    <x v="0"/>
    <n v="0"/>
  </r>
  <r>
    <x v="5"/>
    <x v="0"/>
    <x v="0"/>
    <x v="1"/>
    <x v="5"/>
    <x v="5"/>
    <x v="2"/>
    <x v="2"/>
    <x v="2"/>
    <x v="2"/>
    <n v="87"/>
    <n v="7.52"/>
    <n v="46"/>
    <n v="6.01"/>
    <n v="40"/>
    <n v="10.39"/>
    <x v="2"/>
    <n v="14.29"/>
  </r>
  <r>
    <x v="5"/>
    <x v="0"/>
    <x v="0"/>
    <x v="1"/>
    <x v="5"/>
    <x v="5"/>
    <x v="3"/>
    <x v="3"/>
    <x v="3"/>
    <x v="3"/>
    <n v="2"/>
    <n v="0.17"/>
    <n v="0"/>
    <n v="0"/>
    <n v="2"/>
    <n v="0.52"/>
    <x v="0"/>
    <n v="0"/>
  </r>
  <r>
    <x v="5"/>
    <x v="0"/>
    <x v="0"/>
    <x v="1"/>
    <x v="5"/>
    <x v="5"/>
    <x v="4"/>
    <x v="4"/>
    <x v="4"/>
    <x v="4"/>
    <n v="5"/>
    <n v="0.43"/>
    <n v="1"/>
    <n v="0.13"/>
    <n v="4"/>
    <n v="1.04"/>
    <x v="0"/>
    <n v="0"/>
  </r>
  <r>
    <x v="5"/>
    <x v="0"/>
    <x v="0"/>
    <x v="1"/>
    <x v="5"/>
    <x v="5"/>
    <x v="5"/>
    <x v="5"/>
    <x v="5"/>
    <x v="5"/>
    <n v="25"/>
    <n v="2.16"/>
    <n v="6"/>
    <n v="0.78"/>
    <n v="18"/>
    <n v="4.68"/>
    <x v="2"/>
    <n v="14.29"/>
  </r>
  <r>
    <x v="5"/>
    <x v="0"/>
    <x v="0"/>
    <x v="1"/>
    <x v="5"/>
    <x v="5"/>
    <x v="6"/>
    <x v="6"/>
    <x v="6"/>
    <x v="6"/>
    <n v="365"/>
    <n v="31.55"/>
    <n v="218"/>
    <n v="28.5"/>
    <n v="146"/>
    <n v="37.92"/>
    <x v="2"/>
    <n v="14.29"/>
  </r>
  <r>
    <x v="5"/>
    <x v="0"/>
    <x v="0"/>
    <x v="1"/>
    <x v="5"/>
    <x v="5"/>
    <x v="7"/>
    <x v="7"/>
    <x v="7"/>
    <x v="7"/>
    <n v="6"/>
    <n v="0.52"/>
    <n v="3"/>
    <n v="0.39"/>
    <n v="3"/>
    <n v="0.78"/>
    <x v="0"/>
    <n v="0"/>
  </r>
  <r>
    <x v="5"/>
    <x v="0"/>
    <x v="0"/>
    <x v="1"/>
    <x v="5"/>
    <x v="5"/>
    <x v="8"/>
    <x v="8"/>
    <x v="8"/>
    <x v="8"/>
    <n v="77"/>
    <n v="6.66"/>
    <n v="66"/>
    <n v="8.6300000000000008"/>
    <n v="11"/>
    <n v="2.86"/>
    <x v="0"/>
    <n v="0"/>
  </r>
  <r>
    <x v="5"/>
    <x v="0"/>
    <x v="0"/>
    <x v="1"/>
    <x v="5"/>
    <x v="5"/>
    <x v="9"/>
    <x v="9"/>
    <x v="9"/>
    <x v="9"/>
    <n v="56"/>
    <n v="4.84"/>
    <n v="31"/>
    <n v="4.05"/>
    <n v="25"/>
    <n v="6.49"/>
    <x v="0"/>
    <n v="0"/>
  </r>
  <r>
    <x v="5"/>
    <x v="0"/>
    <x v="0"/>
    <x v="1"/>
    <x v="5"/>
    <x v="5"/>
    <x v="10"/>
    <x v="10"/>
    <x v="10"/>
    <x v="10"/>
    <n v="126"/>
    <n v="10.89"/>
    <n v="109"/>
    <n v="14.25"/>
    <n v="17"/>
    <n v="4.42"/>
    <x v="0"/>
    <n v="0"/>
  </r>
  <r>
    <x v="5"/>
    <x v="0"/>
    <x v="0"/>
    <x v="1"/>
    <x v="5"/>
    <x v="5"/>
    <x v="11"/>
    <x v="11"/>
    <x v="11"/>
    <x v="11"/>
    <n v="146"/>
    <n v="12.62"/>
    <n v="126"/>
    <n v="16.47"/>
    <n v="17"/>
    <n v="4.42"/>
    <x v="10"/>
    <n v="42.86"/>
  </r>
  <r>
    <x v="5"/>
    <x v="0"/>
    <x v="0"/>
    <x v="1"/>
    <x v="5"/>
    <x v="5"/>
    <x v="12"/>
    <x v="12"/>
    <x v="12"/>
    <x v="12"/>
    <n v="33"/>
    <n v="2.85"/>
    <n v="26"/>
    <n v="3.4"/>
    <n v="6"/>
    <n v="1.56"/>
    <x v="2"/>
    <n v="14.29"/>
  </r>
  <r>
    <x v="5"/>
    <x v="0"/>
    <x v="0"/>
    <x v="1"/>
    <x v="5"/>
    <x v="5"/>
    <x v="13"/>
    <x v="13"/>
    <x v="13"/>
    <x v="13"/>
    <n v="39"/>
    <n v="3.37"/>
    <n v="29"/>
    <n v="3.79"/>
    <n v="10"/>
    <n v="2.6"/>
    <x v="0"/>
    <n v="0"/>
  </r>
  <r>
    <x v="5"/>
    <x v="0"/>
    <x v="0"/>
    <x v="1"/>
    <x v="5"/>
    <x v="5"/>
    <x v="14"/>
    <x v="14"/>
    <x v="14"/>
    <x v="14"/>
    <n v="31"/>
    <n v="2.68"/>
    <n v="14"/>
    <n v="1.83"/>
    <n v="17"/>
    <n v="4.42"/>
    <x v="0"/>
    <n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n v="0"/>
  </r>
  <r>
    <x v="6"/>
    <x v="0"/>
    <x v="0"/>
    <x v="1"/>
    <x v="6"/>
    <x v="6"/>
    <x v="1"/>
    <x v="1"/>
    <x v="1"/>
    <x v="1"/>
    <n v="163"/>
    <n v="16.600000000000001"/>
    <n v="89"/>
    <n v="14.29"/>
    <n v="74"/>
    <n v="20.85"/>
    <x v="0"/>
    <n v="0"/>
  </r>
  <r>
    <x v="6"/>
    <x v="0"/>
    <x v="0"/>
    <x v="1"/>
    <x v="6"/>
    <x v="6"/>
    <x v="2"/>
    <x v="2"/>
    <x v="2"/>
    <x v="2"/>
    <n v="100"/>
    <n v="10.18"/>
    <n v="48"/>
    <n v="7.7"/>
    <n v="52"/>
    <n v="14.65"/>
    <x v="0"/>
    <n v="0"/>
  </r>
  <r>
    <x v="6"/>
    <x v="0"/>
    <x v="0"/>
    <x v="1"/>
    <x v="6"/>
    <x v="6"/>
    <x v="3"/>
    <x v="3"/>
    <x v="3"/>
    <x v="3"/>
    <n v="0"/>
    <n v="0"/>
    <n v="0"/>
    <n v="0"/>
    <n v="0"/>
    <n v="0"/>
    <x v="0"/>
    <n v="0"/>
  </r>
  <r>
    <x v="6"/>
    <x v="0"/>
    <x v="0"/>
    <x v="1"/>
    <x v="6"/>
    <x v="6"/>
    <x v="4"/>
    <x v="4"/>
    <x v="4"/>
    <x v="4"/>
    <n v="3"/>
    <n v="0.31"/>
    <n v="0"/>
    <n v="0"/>
    <n v="3"/>
    <n v="0.85"/>
    <x v="0"/>
    <n v="0"/>
  </r>
  <r>
    <x v="6"/>
    <x v="0"/>
    <x v="0"/>
    <x v="1"/>
    <x v="6"/>
    <x v="6"/>
    <x v="5"/>
    <x v="5"/>
    <x v="5"/>
    <x v="5"/>
    <n v="11"/>
    <n v="1.1200000000000001"/>
    <n v="3"/>
    <n v="0.48"/>
    <n v="8"/>
    <n v="2.25"/>
    <x v="0"/>
    <n v="0"/>
  </r>
  <r>
    <x v="6"/>
    <x v="0"/>
    <x v="0"/>
    <x v="1"/>
    <x v="6"/>
    <x v="6"/>
    <x v="6"/>
    <x v="6"/>
    <x v="6"/>
    <x v="6"/>
    <n v="300"/>
    <n v="30.55"/>
    <n v="180"/>
    <n v="28.89"/>
    <n v="119"/>
    <n v="33.520000000000003"/>
    <x v="2"/>
    <n v="25"/>
  </r>
  <r>
    <x v="6"/>
    <x v="0"/>
    <x v="0"/>
    <x v="1"/>
    <x v="6"/>
    <x v="6"/>
    <x v="7"/>
    <x v="7"/>
    <x v="7"/>
    <x v="7"/>
    <n v="7"/>
    <n v="0.71"/>
    <n v="3"/>
    <n v="0.48"/>
    <n v="4"/>
    <n v="1.1299999999999999"/>
    <x v="0"/>
    <n v="0"/>
  </r>
  <r>
    <x v="6"/>
    <x v="0"/>
    <x v="0"/>
    <x v="1"/>
    <x v="6"/>
    <x v="6"/>
    <x v="8"/>
    <x v="8"/>
    <x v="8"/>
    <x v="8"/>
    <n v="51"/>
    <n v="5.19"/>
    <n v="38"/>
    <n v="6.1"/>
    <n v="13"/>
    <n v="3.66"/>
    <x v="0"/>
    <n v="0"/>
  </r>
  <r>
    <x v="6"/>
    <x v="0"/>
    <x v="0"/>
    <x v="1"/>
    <x v="6"/>
    <x v="6"/>
    <x v="9"/>
    <x v="9"/>
    <x v="9"/>
    <x v="9"/>
    <n v="46"/>
    <n v="4.68"/>
    <n v="24"/>
    <n v="3.85"/>
    <n v="22"/>
    <n v="6.2"/>
    <x v="0"/>
    <n v="0"/>
  </r>
  <r>
    <x v="6"/>
    <x v="0"/>
    <x v="0"/>
    <x v="1"/>
    <x v="6"/>
    <x v="6"/>
    <x v="10"/>
    <x v="10"/>
    <x v="10"/>
    <x v="10"/>
    <n v="86"/>
    <n v="8.76"/>
    <n v="75"/>
    <n v="12.04"/>
    <n v="9"/>
    <n v="2.54"/>
    <x v="5"/>
    <n v="50"/>
  </r>
  <r>
    <x v="6"/>
    <x v="0"/>
    <x v="0"/>
    <x v="1"/>
    <x v="6"/>
    <x v="6"/>
    <x v="11"/>
    <x v="11"/>
    <x v="11"/>
    <x v="11"/>
    <n v="130"/>
    <n v="13.24"/>
    <n v="113"/>
    <n v="18.14"/>
    <n v="17"/>
    <n v="4.79"/>
    <x v="0"/>
    <n v="0"/>
  </r>
  <r>
    <x v="6"/>
    <x v="0"/>
    <x v="0"/>
    <x v="1"/>
    <x v="6"/>
    <x v="6"/>
    <x v="12"/>
    <x v="12"/>
    <x v="12"/>
    <x v="12"/>
    <n v="22"/>
    <n v="2.2400000000000002"/>
    <n v="20"/>
    <n v="3.21"/>
    <n v="2"/>
    <n v="0.56000000000000005"/>
    <x v="0"/>
    <n v="0"/>
  </r>
  <r>
    <x v="6"/>
    <x v="0"/>
    <x v="0"/>
    <x v="1"/>
    <x v="6"/>
    <x v="6"/>
    <x v="13"/>
    <x v="13"/>
    <x v="13"/>
    <x v="13"/>
    <n v="22"/>
    <n v="2.2400000000000002"/>
    <n v="9"/>
    <n v="1.44"/>
    <n v="13"/>
    <n v="3.66"/>
    <x v="0"/>
    <n v="0"/>
  </r>
  <r>
    <x v="6"/>
    <x v="0"/>
    <x v="0"/>
    <x v="1"/>
    <x v="6"/>
    <x v="6"/>
    <x v="14"/>
    <x v="14"/>
    <x v="14"/>
    <x v="14"/>
    <n v="41"/>
    <n v="4.18"/>
    <n v="21"/>
    <n v="3.37"/>
    <n v="19"/>
    <n v="5.35"/>
    <x v="2"/>
    <n v="25"/>
  </r>
  <r>
    <x v="7"/>
    <x v="0"/>
    <x v="0"/>
    <x v="1"/>
    <x v="7"/>
    <x v="7"/>
    <x v="0"/>
    <x v="0"/>
    <x v="0"/>
    <x v="0"/>
    <n v="3"/>
    <n v="0.38"/>
    <n v="0"/>
    <n v="0"/>
    <n v="3"/>
    <n v="1.1000000000000001"/>
    <x v="0"/>
    <n v="0"/>
  </r>
  <r>
    <x v="7"/>
    <x v="0"/>
    <x v="0"/>
    <x v="1"/>
    <x v="7"/>
    <x v="7"/>
    <x v="1"/>
    <x v="1"/>
    <x v="1"/>
    <x v="1"/>
    <n v="91"/>
    <n v="11.55"/>
    <n v="48"/>
    <n v="9.4499999999999993"/>
    <n v="43"/>
    <n v="15.81"/>
    <x v="0"/>
    <n v="0"/>
  </r>
  <r>
    <x v="7"/>
    <x v="0"/>
    <x v="0"/>
    <x v="1"/>
    <x v="7"/>
    <x v="7"/>
    <x v="2"/>
    <x v="2"/>
    <x v="2"/>
    <x v="2"/>
    <n v="64"/>
    <n v="8.1199999999999992"/>
    <n v="36"/>
    <n v="7.09"/>
    <n v="27"/>
    <n v="9.93"/>
    <x v="2"/>
    <n v="12.5"/>
  </r>
  <r>
    <x v="7"/>
    <x v="0"/>
    <x v="0"/>
    <x v="1"/>
    <x v="7"/>
    <x v="7"/>
    <x v="3"/>
    <x v="3"/>
    <x v="3"/>
    <x v="3"/>
    <n v="0"/>
    <n v="0"/>
    <n v="0"/>
    <n v="0"/>
    <n v="0"/>
    <n v="0"/>
    <x v="0"/>
    <n v="0"/>
  </r>
  <r>
    <x v="7"/>
    <x v="0"/>
    <x v="0"/>
    <x v="1"/>
    <x v="7"/>
    <x v="7"/>
    <x v="4"/>
    <x v="4"/>
    <x v="4"/>
    <x v="4"/>
    <n v="6"/>
    <n v="0.76"/>
    <n v="1"/>
    <n v="0.2"/>
    <n v="5"/>
    <n v="1.84"/>
    <x v="0"/>
    <n v="0"/>
  </r>
  <r>
    <x v="7"/>
    <x v="0"/>
    <x v="0"/>
    <x v="1"/>
    <x v="7"/>
    <x v="7"/>
    <x v="5"/>
    <x v="5"/>
    <x v="5"/>
    <x v="5"/>
    <n v="11"/>
    <n v="1.4"/>
    <n v="1"/>
    <n v="0.2"/>
    <n v="8"/>
    <n v="2.94"/>
    <x v="5"/>
    <n v="25"/>
  </r>
  <r>
    <x v="7"/>
    <x v="0"/>
    <x v="0"/>
    <x v="1"/>
    <x v="7"/>
    <x v="7"/>
    <x v="6"/>
    <x v="6"/>
    <x v="6"/>
    <x v="6"/>
    <n v="238"/>
    <n v="30.2"/>
    <n v="140"/>
    <n v="27.56"/>
    <n v="95"/>
    <n v="34.93"/>
    <x v="10"/>
    <n v="37.5"/>
  </r>
  <r>
    <x v="7"/>
    <x v="0"/>
    <x v="0"/>
    <x v="1"/>
    <x v="7"/>
    <x v="7"/>
    <x v="7"/>
    <x v="7"/>
    <x v="7"/>
    <x v="7"/>
    <n v="3"/>
    <n v="0.38"/>
    <n v="0"/>
    <n v="0"/>
    <n v="3"/>
    <n v="1.1000000000000001"/>
    <x v="0"/>
    <n v="0"/>
  </r>
  <r>
    <x v="7"/>
    <x v="0"/>
    <x v="0"/>
    <x v="1"/>
    <x v="7"/>
    <x v="7"/>
    <x v="8"/>
    <x v="8"/>
    <x v="8"/>
    <x v="8"/>
    <n v="48"/>
    <n v="6.09"/>
    <n v="35"/>
    <n v="6.89"/>
    <n v="13"/>
    <n v="4.78"/>
    <x v="0"/>
    <n v="0"/>
  </r>
  <r>
    <x v="7"/>
    <x v="0"/>
    <x v="0"/>
    <x v="1"/>
    <x v="7"/>
    <x v="7"/>
    <x v="9"/>
    <x v="9"/>
    <x v="9"/>
    <x v="9"/>
    <n v="39"/>
    <n v="4.95"/>
    <n v="24"/>
    <n v="4.72"/>
    <n v="15"/>
    <n v="5.51"/>
    <x v="0"/>
    <n v="0"/>
  </r>
  <r>
    <x v="7"/>
    <x v="0"/>
    <x v="0"/>
    <x v="1"/>
    <x v="7"/>
    <x v="7"/>
    <x v="10"/>
    <x v="10"/>
    <x v="10"/>
    <x v="10"/>
    <n v="91"/>
    <n v="11.55"/>
    <n v="72"/>
    <n v="14.17"/>
    <n v="19"/>
    <n v="6.99"/>
    <x v="0"/>
    <n v="0"/>
  </r>
  <r>
    <x v="7"/>
    <x v="0"/>
    <x v="0"/>
    <x v="1"/>
    <x v="7"/>
    <x v="7"/>
    <x v="11"/>
    <x v="11"/>
    <x v="11"/>
    <x v="11"/>
    <n v="106"/>
    <n v="13.45"/>
    <n v="92"/>
    <n v="18.11"/>
    <n v="13"/>
    <n v="4.78"/>
    <x v="2"/>
    <n v="12.5"/>
  </r>
  <r>
    <x v="7"/>
    <x v="0"/>
    <x v="0"/>
    <x v="1"/>
    <x v="7"/>
    <x v="7"/>
    <x v="12"/>
    <x v="12"/>
    <x v="12"/>
    <x v="12"/>
    <n v="29"/>
    <n v="3.68"/>
    <n v="24"/>
    <n v="4.72"/>
    <n v="5"/>
    <n v="1.84"/>
    <x v="0"/>
    <n v="0"/>
  </r>
  <r>
    <x v="7"/>
    <x v="0"/>
    <x v="0"/>
    <x v="1"/>
    <x v="7"/>
    <x v="7"/>
    <x v="13"/>
    <x v="13"/>
    <x v="13"/>
    <x v="13"/>
    <n v="32"/>
    <n v="4.0599999999999996"/>
    <n v="20"/>
    <n v="3.94"/>
    <n v="11"/>
    <n v="4.04"/>
    <x v="2"/>
    <n v="12.5"/>
  </r>
  <r>
    <x v="7"/>
    <x v="0"/>
    <x v="0"/>
    <x v="1"/>
    <x v="7"/>
    <x v="7"/>
    <x v="14"/>
    <x v="14"/>
    <x v="14"/>
    <x v="14"/>
    <n v="27"/>
    <n v="3.43"/>
    <n v="15"/>
    <n v="2.95"/>
    <n v="12"/>
    <n v="4.41"/>
    <x v="0"/>
    <n v="0"/>
  </r>
  <r>
    <x v="8"/>
    <x v="0"/>
    <x v="0"/>
    <x v="1"/>
    <x v="8"/>
    <x v="8"/>
    <x v="0"/>
    <x v="0"/>
    <x v="0"/>
    <x v="0"/>
    <n v="0"/>
    <n v="0"/>
    <n v="0"/>
    <n v="0"/>
    <n v="0"/>
    <n v="0"/>
    <x v="0"/>
    <n v="0"/>
  </r>
  <r>
    <x v="8"/>
    <x v="0"/>
    <x v="0"/>
    <x v="1"/>
    <x v="8"/>
    <x v="8"/>
    <x v="1"/>
    <x v="1"/>
    <x v="1"/>
    <x v="1"/>
    <n v="250"/>
    <n v="23.17"/>
    <n v="167"/>
    <n v="24.1"/>
    <n v="83"/>
    <n v="22.13"/>
    <x v="0"/>
    <n v="0"/>
  </r>
  <r>
    <x v="8"/>
    <x v="0"/>
    <x v="0"/>
    <x v="1"/>
    <x v="8"/>
    <x v="8"/>
    <x v="2"/>
    <x v="2"/>
    <x v="2"/>
    <x v="2"/>
    <n v="116"/>
    <n v="10.75"/>
    <n v="53"/>
    <n v="7.65"/>
    <n v="63"/>
    <n v="16.8"/>
    <x v="0"/>
    <n v="0"/>
  </r>
  <r>
    <x v="8"/>
    <x v="0"/>
    <x v="0"/>
    <x v="1"/>
    <x v="8"/>
    <x v="8"/>
    <x v="3"/>
    <x v="3"/>
    <x v="3"/>
    <x v="3"/>
    <n v="1"/>
    <n v="0.09"/>
    <n v="0"/>
    <n v="0"/>
    <n v="1"/>
    <n v="0.27"/>
    <x v="0"/>
    <n v="0"/>
  </r>
  <r>
    <x v="8"/>
    <x v="0"/>
    <x v="0"/>
    <x v="1"/>
    <x v="8"/>
    <x v="8"/>
    <x v="4"/>
    <x v="4"/>
    <x v="4"/>
    <x v="4"/>
    <n v="5"/>
    <n v="0.46"/>
    <n v="0"/>
    <n v="0"/>
    <n v="4"/>
    <n v="1.07"/>
    <x v="2"/>
    <n v="9.09"/>
  </r>
  <r>
    <x v="8"/>
    <x v="0"/>
    <x v="0"/>
    <x v="1"/>
    <x v="8"/>
    <x v="8"/>
    <x v="5"/>
    <x v="5"/>
    <x v="5"/>
    <x v="5"/>
    <n v="4"/>
    <n v="0.37"/>
    <n v="1"/>
    <n v="0.14000000000000001"/>
    <n v="2"/>
    <n v="0.53"/>
    <x v="2"/>
    <n v="9.09"/>
  </r>
  <r>
    <x v="8"/>
    <x v="0"/>
    <x v="0"/>
    <x v="1"/>
    <x v="8"/>
    <x v="8"/>
    <x v="6"/>
    <x v="6"/>
    <x v="6"/>
    <x v="6"/>
    <n v="302"/>
    <n v="27.99"/>
    <n v="193"/>
    <n v="27.85"/>
    <n v="109"/>
    <n v="29.07"/>
    <x v="0"/>
    <n v="0"/>
  </r>
  <r>
    <x v="8"/>
    <x v="0"/>
    <x v="0"/>
    <x v="1"/>
    <x v="8"/>
    <x v="8"/>
    <x v="7"/>
    <x v="7"/>
    <x v="7"/>
    <x v="7"/>
    <n v="7"/>
    <n v="0.65"/>
    <n v="2"/>
    <n v="0.28999999999999998"/>
    <n v="5"/>
    <n v="1.33"/>
    <x v="0"/>
    <n v="0"/>
  </r>
  <r>
    <x v="8"/>
    <x v="0"/>
    <x v="0"/>
    <x v="1"/>
    <x v="8"/>
    <x v="8"/>
    <x v="8"/>
    <x v="8"/>
    <x v="8"/>
    <x v="8"/>
    <n v="36"/>
    <n v="3.34"/>
    <n v="17"/>
    <n v="2.4500000000000002"/>
    <n v="18"/>
    <n v="4.8"/>
    <x v="2"/>
    <n v="9.09"/>
  </r>
  <r>
    <x v="8"/>
    <x v="0"/>
    <x v="0"/>
    <x v="1"/>
    <x v="8"/>
    <x v="8"/>
    <x v="9"/>
    <x v="9"/>
    <x v="9"/>
    <x v="9"/>
    <n v="50"/>
    <n v="4.63"/>
    <n v="26"/>
    <n v="3.75"/>
    <n v="24"/>
    <n v="6.4"/>
    <x v="0"/>
    <n v="0"/>
  </r>
  <r>
    <x v="8"/>
    <x v="0"/>
    <x v="0"/>
    <x v="1"/>
    <x v="8"/>
    <x v="8"/>
    <x v="10"/>
    <x v="10"/>
    <x v="10"/>
    <x v="10"/>
    <n v="76"/>
    <n v="7.04"/>
    <n v="62"/>
    <n v="8.9499999999999993"/>
    <n v="14"/>
    <n v="3.73"/>
    <x v="0"/>
    <n v="0"/>
  </r>
  <r>
    <x v="8"/>
    <x v="0"/>
    <x v="0"/>
    <x v="1"/>
    <x v="8"/>
    <x v="8"/>
    <x v="11"/>
    <x v="11"/>
    <x v="11"/>
    <x v="11"/>
    <n v="153"/>
    <n v="14.18"/>
    <n v="133"/>
    <n v="19.190000000000001"/>
    <n v="20"/>
    <n v="5.33"/>
    <x v="0"/>
    <n v="0"/>
  </r>
  <r>
    <x v="8"/>
    <x v="0"/>
    <x v="0"/>
    <x v="1"/>
    <x v="8"/>
    <x v="8"/>
    <x v="12"/>
    <x v="12"/>
    <x v="12"/>
    <x v="12"/>
    <n v="21"/>
    <n v="1.95"/>
    <n v="14"/>
    <n v="2.02"/>
    <n v="2"/>
    <n v="0.53"/>
    <x v="3"/>
    <n v="45.45"/>
  </r>
  <r>
    <x v="8"/>
    <x v="0"/>
    <x v="0"/>
    <x v="1"/>
    <x v="8"/>
    <x v="8"/>
    <x v="13"/>
    <x v="13"/>
    <x v="13"/>
    <x v="13"/>
    <n v="32"/>
    <n v="2.97"/>
    <n v="17"/>
    <n v="2.4500000000000002"/>
    <n v="15"/>
    <n v="4"/>
    <x v="0"/>
    <n v="0"/>
  </r>
  <r>
    <x v="8"/>
    <x v="0"/>
    <x v="0"/>
    <x v="1"/>
    <x v="8"/>
    <x v="8"/>
    <x v="14"/>
    <x v="14"/>
    <x v="14"/>
    <x v="14"/>
    <n v="26"/>
    <n v="2.41"/>
    <n v="8"/>
    <n v="1.1499999999999999"/>
    <n v="15"/>
    <n v="4"/>
    <x v="10"/>
    <n v="27.27"/>
  </r>
  <r>
    <x v="9"/>
    <x v="0"/>
    <x v="0"/>
    <x v="2"/>
    <x v="9"/>
    <x v="9"/>
    <x v="0"/>
    <x v="0"/>
    <x v="0"/>
    <x v="0"/>
    <n v="0"/>
    <n v="0"/>
    <n v="0"/>
    <n v="0"/>
    <n v="0"/>
    <n v="0"/>
    <x v="0"/>
    <n v="0"/>
  </r>
  <r>
    <x v="9"/>
    <x v="0"/>
    <x v="0"/>
    <x v="2"/>
    <x v="9"/>
    <x v="9"/>
    <x v="1"/>
    <x v="1"/>
    <x v="1"/>
    <x v="1"/>
    <n v="75"/>
    <n v="18.7"/>
    <n v="53"/>
    <n v="18.79"/>
    <n v="22"/>
    <n v="18.64"/>
    <x v="0"/>
    <n v="0"/>
  </r>
  <r>
    <x v="9"/>
    <x v="0"/>
    <x v="0"/>
    <x v="2"/>
    <x v="9"/>
    <x v="9"/>
    <x v="2"/>
    <x v="2"/>
    <x v="2"/>
    <x v="2"/>
    <n v="54"/>
    <n v="13.47"/>
    <n v="30"/>
    <n v="10.64"/>
    <n v="23"/>
    <n v="19.489999999999998"/>
    <x v="2"/>
    <n v="100"/>
  </r>
  <r>
    <x v="9"/>
    <x v="0"/>
    <x v="0"/>
    <x v="2"/>
    <x v="9"/>
    <x v="9"/>
    <x v="3"/>
    <x v="3"/>
    <x v="3"/>
    <x v="3"/>
    <n v="0"/>
    <n v="0"/>
    <n v="0"/>
    <n v="0"/>
    <n v="0"/>
    <n v="0"/>
    <x v="0"/>
    <n v="0"/>
  </r>
  <r>
    <x v="9"/>
    <x v="0"/>
    <x v="0"/>
    <x v="2"/>
    <x v="9"/>
    <x v="9"/>
    <x v="4"/>
    <x v="4"/>
    <x v="4"/>
    <x v="4"/>
    <n v="2"/>
    <n v="0.5"/>
    <n v="0"/>
    <n v="0"/>
    <n v="2"/>
    <n v="1.69"/>
    <x v="0"/>
    <n v="0"/>
  </r>
  <r>
    <x v="9"/>
    <x v="0"/>
    <x v="0"/>
    <x v="2"/>
    <x v="9"/>
    <x v="9"/>
    <x v="5"/>
    <x v="5"/>
    <x v="5"/>
    <x v="5"/>
    <n v="5"/>
    <n v="1.25"/>
    <n v="1"/>
    <n v="0.35"/>
    <n v="4"/>
    <n v="3.39"/>
    <x v="0"/>
    <n v="0"/>
  </r>
  <r>
    <x v="9"/>
    <x v="0"/>
    <x v="0"/>
    <x v="2"/>
    <x v="9"/>
    <x v="9"/>
    <x v="6"/>
    <x v="6"/>
    <x v="6"/>
    <x v="6"/>
    <n v="136"/>
    <n v="33.92"/>
    <n v="95"/>
    <n v="33.69"/>
    <n v="41"/>
    <n v="34.75"/>
    <x v="0"/>
    <n v="0"/>
  </r>
  <r>
    <x v="9"/>
    <x v="0"/>
    <x v="0"/>
    <x v="2"/>
    <x v="9"/>
    <x v="9"/>
    <x v="7"/>
    <x v="7"/>
    <x v="7"/>
    <x v="7"/>
    <n v="1"/>
    <n v="0.25"/>
    <n v="0"/>
    <n v="0"/>
    <n v="1"/>
    <n v="0.85"/>
    <x v="0"/>
    <n v="0"/>
  </r>
  <r>
    <x v="9"/>
    <x v="0"/>
    <x v="0"/>
    <x v="2"/>
    <x v="9"/>
    <x v="9"/>
    <x v="8"/>
    <x v="8"/>
    <x v="8"/>
    <x v="8"/>
    <n v="13"/>
    <n v="3.24"/>
    <n v="9"/>
    <n v="3.19"/>
    <n v="4"/>
    <n v="3.39"/>
    <x v="0"/>
    <n v="0"/>
  </r>
  <r>
    <x v="9"/>
    <x v="0"/>
    <x v="0"/>
    <x v="2"/>
    <x v="9"/>
    <x v="9"/>
    <x v="9"/>
    <x v="9"/>
    <x v="9"/>
    <x v="9"/>
    <n v="5"/>
    <n v="1.25"/>
    <n v="4"/>
    <n v="1.42"/>
    <n v="1"/>
    <n v="0.85"/>
    <x v="0"/>
    <n v="0"/>
  </r>
  <r>
    <x v="9"/>
    <x v="0"/>
    <x v="0"/>
    <x v="2"/>
    <x v="9"/>
    <x v="9"/>
    <x v="10"/>
    <x v="10"/>
    <x v="10"/>
    <x v="10"/>
    <n v="40"/>
    <n v="9.98"/>
    <n v="32"/>
    <n v="11.35"/>
    <n v="8"/>
    <n v="6.78"/>
    <x v="0"/>
    <n v="0"/>
  </r>
  <r>
    <x v="9"/>
    <x v="0"/>
    <x v="0"/>
    <x v="2"/>
    <x v="9"/>
    <x v="9"/>
    <x v="11"/>
    <x v="11"/>
    <x v="11"/>
    <x v="11"/>
    <n v="44"/>
    <n v="10.97"/>
    <n v="39"/>
    <n v="13.83"/>
    <n v="5"/>
    <n v="4.24"/>
    <x v="0"/>
    <n v="0"/>
  </r>
  <r>
    <x v="9"/>
    <x v="0"/>
    <x v="0"/>
    <x v="2"/>
    <x v="9"/>
    <x v="9"/>
    <x v="12"/>
    <x v="12"/>
    <x v="12"/>
    <x v="12"/>
    <n v="11"/>
    <n v="2.74"/>
    <n v="9"/>
    <n v="3.19"/>
    <n v="2"/>
    <n v="1.69"/>
    <x v="0"/>
    <n v="0"/>
  </r>
  <r>
    <x v="9"/>
    <x v="0"/>
    <x v="0"/>
    <x v="2"/>
    <x v="9"/>
    <x v="9"/>
    <x v="13"/>
    <x v="13"/>
    <x v="13"/>
    <x v="13"/>
    <n v="10"/>
    <n v="2.4900000000000002"/>
    <n v="6"/>
    <n v="2.13"/>
    <n v="4"/>
    <n v="3.39"/>
    <x v="0"/>
    <n v="0"/>
  </r>
  <r>
    <x v="9"/>
    <x v="0"/>
    <x v="0"/>
    <x v="2"/>
    <x v="9"/>
    <x v="9"/>
    <x v="14"/>
    <x v="14"/>
    <x v="14"/>
    <x v="14"/>
    <n v="5"/>
    <n v="1.25"/>
    <n v="4"/>
    <n v="1.42"/>
    <n v="1"/>
    <n v="0.85"/>
    <x v="0"/>
    <n v="0"/>
  </r>
  <r>
    <x v="10"/>
    <x v="0"/>
    <x v="0"/>
    <x v="2"/>
    <x v="10"/>
    <x v="10"/>
    <x v="0"/>
    <x v="0"/>
    <x v="0"/>
    <x v="0"/>
    <n v="0"/>
    <n v="0"/>
    <n v="0"/>
    <n v="0"/>
    <n v="0"/>
    <n v="0"/>
    <x v="0"/>
    <n v="0"/>
  </r>
  <r>
    <x v="10"/>
    <x v="0"/>
    <x v="0"/>
    <x v="2"/>
    <x v="10"/>
    <x v="10"/>
    <x v="1"/>
    <x v="1"/>
    <x v="1"/>
    <x v="1"/>
    <n v="29"/>
    <n v="18.829999999999998"/>
    <n v="18"/>
    <n v="19.149999999999999"/>
    <n v="11"/>
    <n v="18.64"/>
    <x v="0"/>
    <n v="0"/>
  </r>
  <r>
    <x v="10"/>
    <x v="0"/>
    <x v="0"/>
    <x v="2"/>
    <x v="10"/>
    <x v="10"/>
    <x v="2"/>
    <x v="2"/>
    <x v="2"/>
    <x v="2"/>
    <n v="20"/>
    <n v="12.99"/>
    <n v="6"/>
    <n v="6.38"/>
    <n v="14"/>
    <n v="23.73"/>
    <x v="0"/>
    <n v="0"/>
  </r>
  <r>
    <x v="10"/>
    <x v="0"/>
    <x v="0"/>
    <x v="2"/>
    <x v="10"/>
    <x v="10"/>
    <x v="3"/>
    <x v="3"/>
    <x v="3"/>
    <x v="3"/>
    <n v="0"/>
    <n v="0"/>
    <n v="0"/>
    <n v="0"/>
    <n v="0"/>
    <n v="0"/>
    <x v="0"/>
    <n v="0"/>
  </r>
  <r>
    <x v="10"/>
    <x v="0"/>
    <x v="0"/>
    <x v="2"/>
    <x v="10"/>
    <x v="10"/>
    <x v="4"/>
    <x v="4"/>
    <x v="4"/>
    <x v="4"/>
    <n v="0"/>
    <n v="0"/>
    <n v="0"/>
    <n v="0"/>
    <n v="0"/>
    <n v="0"/>
    <x v="0"/>
    <n v="0"/>
  </r>
  <r>
    <x v="10"/>
    <x v="0"/>
    <x v="0"/>
    <x v="2"/>
    <x v="10"/>
    <x v="10"/>
    <x v="5"/>
    <x v="5"/>
    <x v="5"/>
    <x v="5"/>
    <n v="6"/>
    <n v="3.9"/>
    <n v="5"/>
    <n v="5.32"/>
    <n v="1"/>
    <n v="1.69"/>
    <x v="0"/>
    <n v="0"/>
  </r>
  <r>
    <x v="10"/>
    <x v="0"/>
    <x v="0"/>
    <x v="2"/>
    <x v="10"/>
    <x v="10"/>
    <x v="6"/>
    <x v="6"/>
    <x v="6"/>
    <x v="6"/>
    <n v="52"/>
    <n v="33.770000000000003"/>
    <n v="29"/>
    <n v="30.85"/>
    <n v="22"/>
    <n v="37.29"/>
    <x v="2"/>
    <n v="100"/>
  </r>
  <r>
    <x v="10"/>
    <x v="0"/>
    <x v="0"/>
    <x v="2"/>
    <x v="10"/>
    <x v="10"/>
    <x v="7"/>
    <x v="7"/>
    <x v="7"/>
    <x v="7"/>
    <n v="0"/>
    <n v="0"/>
    <n v="0"/>
    <n v="0"/>
    <n v="0"/>
    <n v="0"/>
    <x v="0"/>
    <n v="0"/>
  </r>
  <r>
    <x v="10"/>
    <x v="0"/>
    <x v="0"/>
    <x v="2"/>
    <x v="10"/>
    <x v="10"/>
    <x v="8"/>
    <x v="8"/>
    <x v="8"/>
    <x v="8"/>
    <n v="2"/>
    <n v="1.3"/>
    <n v="1"/>
    <n v="1.06"/>
    <n v="1"/>
    <n v="1.69"/>
    <x v="0"/>
    <n v="0"/>
  </r>
  <r>
    <x v="10"/>
    <x v="0"/>
    <x v="0"/>
    <x v="2"/>
    <x v="10"/>
    <x v="10"/>
    <x v="9"/>
    <x v="9"/>
    <x v="9"/>
    <x v="9"/>
    <n v="7"/>
    <n v="4.55"/>
    <n v="5"/>
    <n v="5.32"/>
    <n v="2"/>
    <n v="3.39"/>
    <x v="0"/>
    <n v="0"/>
  </r>
  <r>
    <x v="10"/>
    <x v="0"/>
    <x v="0"/>
    <x v="2"/>
    <x v="10"/>
    <x v="10"/>
    <x v="10"/>
    <x v="10"/>
    <x v="10"/>
    <x v="10"/>
    <n v="13"/>
    <n v="8.44"/>
    <n v="11"/>
    <n v="11.7"/>
    <n v="2"/>
    <n v="3.39"/>
    <x v="0"/>
    <n v="0"/>
  </r>
  <r>
    <x v="10"/>
    <x v="0"/>
    <x v="0"/>
    <x v="2"/>
    <x v="10"/>
    <x v="10"/>
    <x v="11"/>
    <x v="11"/>
    <x v="11"/>
    <x v="11"/>
    <n v="16"/>
    <n v="10.39"/>
    <n v="14"/>
    <n v="14.89"/>
    <n v="2"/>
    <n v="3.39"/>
    <x v="0"/>
    <n v="0"/>
  </r>
  <r>
    <x v="10"/>
    <x v="0"/>
    <x v="0"/>
    <x v="2"/>
    <x v="10"/>
    <x v="10"/>
    <x v="12"/>
    <x v="12"/>
    <x v="12"/>
    <x v="12"/>
    <n v="1"/>
    <n v="0.65"/>
    <n v="1"/>
    <n v="1.06"/>
    <n v="0"/>
    <n v="0"/>
    <x v="0"/>
    <n v="0"/>
  </r>
  <r>
    <x v="10"/>
    <x v="0"/>
    <x v="0"/>
    <x v="2"/>
    <x v="10"/>
    <x v="10"/>
    <x v="13"/>
    <x v="13"/>
    <x v="13"/>
    <x v="13"/>
    <n v="6"/>
    <n v="3.9"/>
    <n v="3"/>
    <n v="3.19"/>
    <n v="3"/>
    <n v="5.08"/>
    <x v="0"/>
    <n v="0"/>
  </r>
  <r>
    <x v="10"/>
    <x v="0"/>
    <x v="0"/>
    <x v="2"/>
    <x v="10"/>
    <x v="10"/>
    <x v="14"/>
    <x v="14"/>
    <x v="14"/>
    <x v="14"/>
    <n v="2"/>
    <n v="1.3"/>
    <n v="1"/>
    <n v="1.06"/>
    <n v="1"/>
    <n v="1.69"/>
    <x v="0"/>
    <n v="0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n v="0"/>
  </r>
  <r>
    <x v="11"/>
    <x v="0"/>
    <x v="0"/>
    <x v="2"/>
    <x v="11"/>
    <x v="11"/>
    <x v="1"/>
    <x v="1"/>
    <x v="1"/>
    <x v="1"/>
    <n v="24"/>
    <n v="15.48"/>
    <n v="12"/>
    <n v="13.04"/>
    <n v="12"/>
    <n v="19.670000000000002"/>
    <x v="0"/>
    <n v="0"/>
  </r>
  <r>
    <x v="11"/>
    <x v="0"/>
    <x v="0"/>
    <x v="2"/>
    <x v="11"/>
    <x v="11"/>
    <x v="2"/>
    <x v="2"/>
    <x v="2"/>
    <x v="2"/>
    <n v="10"/>
    <n v="6.45"/>
    <n v="2"/>
    <n v="2.17"/>
    <n v="8"/>
    <n v="13.11"/>
    <x v="0"/>
    <n v="0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n v="0"/>
  </r>
  <r>
    <x v="11"/>
    <x v="0"/>
    <x v="0"/>
    <x v="2"/>
    <x v="11"/>
    <x v="11"/>
    <x v="4"/>
    <x v="4"/>
    <x v="4"/>
    <x v="4"/>
    <n v="2"/>
    <n v="1.29"/>
    <n v="0"/>
    <n v="0"/>
    <n v="2"/>
    <n v="3.28"/>
    <x v="0"/>
    <n v="0"/>
  </r>
  <r>
    <x v="11"/>
    <x v="0"/>
    <x v="0"/>
    <x v="2"/>
    <x v="11"/>
    <x v="11"/>
    <x v="5"/>
    <x v="5"/>
    <x v="5"/>
    <x v="5"/>
    <n v="4"/>
    <n v="2.58"/>
    <n v="0"/>
    <n v="0"/>
    <n v="4"/>
    <n v="6.56"/>
    <x v="0"/>
    <n v="0"/>
  </r>
  <r>
    <x v="11"/>
    <x v="0"/>
    <x v="0"/>
    <x v="2"/>
    <x v="11"/>
    <x v="11"/>
    <x v="6"/>
    <x v="6"/>
    <x v="6"/>
    <x v="6"/>
    <n v="50"/>
    <n v="32.26"/>
    <n v="35"/>
    <n v="38.04"/>
    <n v="14"/>
    <n v="22.95"/>
    <x v="2"/>
    <n v="50"/>
  </r>
  <r>
    <x v="11"/>
    <x v="0"/>
    <x v="0"/>
    <x v="2"/>
    <x v="11"/>
    <x v="11"/>
    <x v="7"/>
    <x v="7"/>
    <x v="7"/>
    <x v="7"/>
    <n v="1"/>
    <n v="0.65"/>
    <n v="0"/>
    <n v="0"/>
    <n v="1"/>
    <n v="1.64"/>
    <x v="0"/>
    <n v="0"/>
  </r>
  <r>
    <x v="11"/>
    <x v="0"/>
    <x v="0"/>
    <x v="2"/>
    <x v="11"/>
    <x v="11"/>
    <x v="8"/>
    <x v="8"/>
    <x v="8"/>
    <x v="8"/>
    <n v="5"/>
    <n v="3.23"/>
    <n v="3"/>
    <n v="3.26"/>
    <n v="2"/>
    <n v="3.28"/>
    <x v="0"/>
    <n v="0"/>
  </r>
  <r>
    <x v="11"/>
    <x v="0"/>
    <x v="0"/>
    <x v="2"/>
    <x v="11"/>
    <x v="11"/>
    <x v="9"/>
    <x v="9"/>
    <x v="9"/>
    <x v="9"/>
    <n v="12"/>
    <n v="7.74"/>
    <n v="2"/>
    <n v="2.17"/>
    <n v="10"/>
    <n v="16.39"/>
    <x v="0"/>
    <n v="0"/>
  </r>
  <r>
    <x v="11"/>
    <x v="0"/>
    <x v="0"/>
    <x v="2"/>
    <x v="11"/>
    <x v="11"/>
    <x v="10"/>
    <x v="10"/>
    <x v="10"/>
    <x v="10"/>
    <n v="15"/>
    <n v="9.68"/>
    <n v="14"/>
    <n v="15.22"/>
    <n v="1"/>
    <n v="1.64"/>
    <x v="0"/>
    <n v="0"/>
  </r>
  <r>
    <x v="11"/>
    <x v="0"/>
    <x v="0"/>
    <x v="2"/>
    <x v="11"/>
    <x v="11"/>
    <x v="11"/>
    <x v="11"/>
    <x v="11"/>
    <x v="11"/>
    <n v="21"/>
    <n v="13.55"/>
    <n v="20"/>
    <n v="21.74"/>
    <n v="0"/>
    <n v="0"/>
    <x v="2"/>
    <n v="50"/>
  </r>
  <r>
    <x v="11"/>
    <x v="0"/>
    <x v="0"/>
    <x v="2"/>
    <x v="11"/>
    <x v="11"/>
    <x v="12"/>
    <x v="12"/>
    <x v="12"/>
    <x v="12"/>
    <n v="0"/>
    <n v="0"/>
    <n v="0"/>
    <n v="0"/>
    <n v="0"/>
    <n v="0"/>
    <x v="0"/>
    <n v="0"/>
  </r>
  <r>
    <x v="11"/>
    <x v="0"/>
    <x v="0"/>
    <x v="2"/>
    <x v="11"/>
    <x v="11"/>
    <x v="13"/>
    <x v="13"/>
    <x v="13"/>
    <x v="13"/>
    <n v="5"/>
    <n v="3.23"/>
    <n v="3"/>
    <n v="3.26"/>
    <n v="2"/>
    <n v="3.28"/>
    <x v="0"/>
    <n v="0"/>
  </r>
  <r>
    <x v="11"/>
    <x v="0"/>
    <x v="0"/>
    <x v="2"/>
    <x v="11"/>
    <x v="11"/>
    <x v="14"/>
    <x v="14"/>
    <x v="14"/>
    <x v="14"/>
    <n v="6"/>
    <n v="3.87"/>
    <n v="1"/>
    <n v="1.0900000000000001"/>
    <n v="5"/>
    <n v="8.1999999999999993"/>
    <x v="0"/>
    <n v="0"/>
  </r>
  <r>
    <x v="12"/>
    <x v="0"/>
    <x v="0"/>
    <x v="2"/>
    <x v="12"/>
    <x v="12"/>
    <x v="0"/>
    <x v="0"/>
    <x v="0"/>
    <x v="0"/>
    <n v="1"/>
    <n v="0.64"/>
    <n v="0"/>
    <n v="0"/>
    <n v="1"/>
    <n v="1.79"/>
    <x v="0"/>
    <n v="0"/>
  </r>
  <r>
    <x v="12"/>
    <x v="0"/>
    <x v="0"/>
    <x v="2"/>
    <x v="12"/>
    <x v="12"/>
    <x v="1"/>
    <x v="1"/>
    <x v="1"/>
    <x v="1"/>
    <n v="29"/>
    <n v="18.47"/>
    <n v="16"/>
    <n v="16.329999999999998"/>
    <n v="13"/>
    <n v="23.21"/>
    <x v="0"/>
    <n v="0"/>
  </r>
  <r>
    <x v="12"/>
    <x v="0"/>
    <x v="0"/>
    <x v="2"/>
    <x v="12"/>
    <x v="12"/>
    <x v="2"/>
    <x v="2"/>
    <x v="2"/>
    <x v="2"/>
    <n v="16"/>
    <n v="10.19"/>
    <n v="8"/>
    <n v="8.16"/>
    <n v="6"/>
    <n v="10.71"/>
    <x v="5"/>
    <n v="66.67"/>
  </r>
  <r>
    <x v="12"/>
    <x v="0"/>
    <x v="0"/>
    <x v="2"/>
    <x v="12"/>
    <x v="12"/>
    <x v="3"/>
    <x v="3"/>
    <x v="3"/>
    <x v="3"/>
    <n v="2"/>
    <n v="1.27"/>
    <n v="0"/>
    <n v="0"/>
    <n v="2"/>
    <n v="3.57"/>
    <x v="0"/>
    <n v="0"/>
  </r>
  <r>
    <x v="12"/>
    <x v="0"/>
    <x v="0"/>
    <x v="2"/>
    <x v="12"/>
    <x v="12"/>
    <x v="4"/>
    <x v="4"/>
    <x v="4"/>
    <x v="4"/>
    <n v="0"/>
    <n v="0"/>
    <n v="0"/>
    <n v="0"/>
    <n v="0"/>
    <n v="0"/>
    <x v="0"/>
    <n v="0"/>
  </r>
  <r>
    <x v="12"/>
    <x v="0"/>
    <x v="0"/>
    <x v="2"/>
    <x v="12"/>
    <x v="12"/>
    <x v="5"/>
    <x v="5"/>
    <x v="5"/>
    <x v="5"/>
    <n v="5"/>
    <n v="3.18"/>
    <n v="1"/>
    <n v="1.02"/>
    <n v="4"/>
    <n v="7.14"/>
    <x v="0"/>
    <n v="0"/>
  </r>
  <r>
    <x v="12"/>
    <x v="0"/>
    <x v="0"/>
    <x v="2"/>
    <x v="12"/>
    <x v="12"/>
    <x v="6"/>
    <x v="6"/>
    <x v="6"/>
    <x v="6"/>
    <n v="49"/>
    <n v="31.21"/>
    <n v="34"/>
    <n v="34.69"/>
    <n v="14"/>
    <n v="25"/>
    <x v="2"/>
    <n v="33.33"/>
  </r>
  <r>
    <x v="12"/>
    <x v="0"/>
    <x v="0"/>
    <x v="2"/>
    <x v="12"/>
    <x v="12"/>
    <x v="7"/>
    <x v="7"/>
    <x v="7"/>
    <x v="7"/>
    <n v="0"/>
    <n v="0"/>
    <n v="0"/>
    <n v="0"/>
    <n v="0"/>
    <n v="0"/>
    <x v="0"/>
    <n v="0"/>
  </r>
  <r>
    <x v="12"/>
    <x v="0"/>
    <x v="0"/>
    <x v="2"/>
    <x v="12"/>
    <x v="12"/>
    <x v="8"/>
    <x v="8"/>
    <x v="8"/>
    <x v="8"/>
    <n v="3"/>
    <n v="1.91"/>
    <n v="2"/>
    <n v="2.04"/>
    <n v="1"/>
    <n v="1.79"/>
    <x v="0"/>
    <n v="0"/>
  </r>
  <r>
    <x v="12"/>
    <x v="0"/>
    <x v="0"/>
    <x v="2"/>
    <x v="12"/>
    <x v="12"/>
    <x v="9"/>
    <x v="9"/>
    <x v="9"/>
    <x v="9"/>
    <n v="5"/>
    <n v="3.18"/>
    <n v="2"/>
    <n v="2.04"/>
    <n v="3"/>
    <n v="5.36"/>
    <x v="0"/>
    <n v="0"/>
  </r>
  <r>
    <x v="12"/>
    <x v="0"/>
    <x v="0"/>
    <x v="2"/>
    <x v="12"/>
    <x v="12"/>
    <x v="10"/>
    <x v="10"/>
    <x v="10"/>
    <x v="10"/>
    <n v="11"/>
    <n v="7.01"/>
    <n v="7"/>
    <n v="7.14"/>
    <n v="4"/>
    <n v="7.14"/>
    <x v="0"/>
    <n v="0"/>
  </r>
  <r>
    <x v="12"/>
    <x v="0"/>
    <x v="0"/>
    <x v="2"/>
    <x v="12"/>
    <x v="12"/>
    <x v="11"/>
    <x v="11"/>
    <x v="11"/>
    <x v="11"/>
    <n v="23"/>
    <n v="14.65"/>
    <n v="22"/>
    <n v="22.45"/>
    <n v="1"/>
    <n v="1.79"/>
    <x v="0"/>
    <n v="0"/>
  </r>
  <r>
    <x v="12"/>
    <x v="0"/>
    <x v="0"/>
    <x v="2"/>
    <x v="12"/>
    <x v="12"/>
    <x v="12"/>
    <x v="12"/>
    <x v="12"/>
    <x v="12"/>
    <n v="1"/>
    <n v="0.64"/>
    <n v="1"/>
    <n v="1.02"/>
    <n v="0"/>
    <n v="0"/>
    <x v="0"/>
    <n v="0"/>
  </r>
  <r>
    <x v="12"/>
    <x v="0"/>
    <x v="0"/>
    <x v="2"/>
    <x v="12"/>
    <x v="12"/>
    <x v="13"/>
    <x v="13"/>
    <x v="13"/>
    <x v="13"/>
    <n v="9"/>
    <n v="5.73"/>
    <n v="3"/>
    <n v="3.06"/>
    <n v="6"/>
    <n v="10.71"/>
    <x v="0"/>
    <n v="0"/>
  </r>
  <r>
    <x v="12"/>
    <x v="0"/>
    <x v="0"/>
    <x v="2"/>
    <x v="12"/>
    <x v="12"/>
    <x v="14"/>
    <x v="14"/>
    <x v="14"/>
    <x v="14"/>
    <n v="3"/>
    <n v="1.91"/>
    <n v="2"/>
    <n v="2.04"/>
    <n v="1"/>
    <n v="1.79"/>
    <x v="0"/>
    <n v="0"/>
  </r>
  <r>
    <x v="13"/>
    <x v="0"/>
    <x v="0"/>
    <x v="2"/>
    <x v="13"/>
    <x v="13"/>
    <x v="0"/>
    <x v="0"/>
    <x v="0"/>
    <x v="0"/>
    <n v="1"/>
    <n v="0.26"/>
    <n v="1"/>
    <n v="0.4"/>
    <n v="0"/>
    <n v="0"/>
    <x v="0"/>
    <n v="0"/>
  </r>
  <r>
    <x v="13"/>
    <x v="0"/>
    <x v="0"/>
    <x v="2"/>
    <x v="13"/>
    <x v="13"/>
    <x v="1"/>
    <x v="1"/>
    <x v="1"/>
    <x v="1"/>
    <n v="60"/>
    <n v="15.83"/>
    <n v="39"/>
    <n v="15.42"/>
    <n v="21"/>
    <n v="16.8"/>
    <x v="0"/>
    <n v="0"/>
  </r>
  <r>
    <x v="13"/>
    <x v="0"/>
    <x v="0"/>
    <x v="2"/>
    <x v="13"/>
    <x v="13"/>
    <x v="2"/>
    <x v="2"/>
    <x v="2"/>
    <x v="2"/>
    <n v="36"/>
    <n v="9.5"/>
    <n v="13"/>
    <n v="5.14"/>
    <n v="23"/>
    <n v="18.399999999999999"/>
    <x v="0"/>
    <n v="0"/>
  </r>
  <r>
    <x v="13"/>
    <x v="0"/>
    <x v="0"/>
    <x v="2"/>
    <x v="13"/>
    <x v="13"/>
    <x v="3"/>
    <x v="3"/>
    <x v="3"/>
    <x v="3"/>
    <n v="1"/>
    <n v="0.26"/>
    <n v="0"/>
    <n v="0"/>
    <n v="1"/>
    <n v="0.8"/>
    <x v="0"/>
    <n v="0"/>
  </r>
  <r>
    <x v="13"/>
    <x v="0"/>
    <x v="0"/>
    <x v="2"/>
    <x v="13"/>
    <x v="13"/>
    <x v="4"/>
    <x v="4"/>
    <x v="4"/>
    <x v="4"/>
    <n v="1"/>
    <n v="0.26"/>
    <n v="0"/>
    <n v="0"/>
    <n v="1"/>
    <n v="0.8"/>
    <x v="0"/>
    <n v="0"/>
  </r>
  <r>
    <x v="13"/>
    <x v="0"/>
    <x v="0"/>
    <x v="2"/>
    <x v="13"/>
    <x v="13"/>
    <x v="5"/>
    <x v="5"/>
    <x v="5"/>
    <x v="5"/>
    <n v="10"/>
    <n v="2.64"/>
    <n v="4"/>
    <n v="1.58"/>
    <n v="6"/>
    <n v="4.8"/>
    <x v="0"/>
    <n v="0"/>
  </r>
  <r>
    <x v="13"/>
    <x v="0"/>
    <x v="0"/>
    <x v="2"/>
    <x v="13"/>
    <x v="13"/>
    <x v="6"/>
    <x v="6"/>
    <x v="6"/>
    <x v="6"/>
    <n v="116"/>
    <n v="30.61"/>
    <n v="77"/>
    <n v="30.43"/>
    <n v="38"/>
    <n v="30.4"/>
    <x v="2"/>
    <n v="100"/>
  </r>
  <r>
    <x v="13"/>
    <x v="0"/>
    <x v="0"/>
    <x v="2"/>
    <x v="13"/>
    <x v="13"/>
    <x v="7"/>
    <x v="7"/>
    <x v="7"/>
    <x v="7"/>
    <n v="0"/>
    <n v="0"/>
    <n v="0"/>
    <n v="0"/>
    <n v="0"/>
    <n v="0"/>
    <x v="0"/>
    <n v="0"/>
  </r>
  <r>
    <x v="13"/>
    <x v="0"/>
    <x v="0"/>
    <x v="2"/>
    <x v="13"/>
    <x v="13"/>
    <x v="8"/>
    <x v="8"/>
    <x v="8"/>
    <x v="8"/>
    <n v="6"/>
    <n v="1.58"/>
    <n v="5"/>
    <n v="1.98"/>
    <n v="1"/>
    <n v="0.8"/>
    <x v="0"/>
    <n v="0"/>
  </r>
  <r>
    <x v="13"/>
    <x v="0"/>
    <x v="0"/>
    <x v="2"/>
    <x v="13"/>
    <x v="13"/>
    <x v="9"/>
    <x v="9"/>
    <x v="9"/>
    <x v="9"/>
    <n v="20"/>
    <n v="5.28"/>
    <n v="11"/>
    <n v="4.3499999999999996"/>
    <n v="9"/>
    <n v="7.2"/>
    <x v="0"/>
    <n v="0"/>
  </r>
  <r>
    <x v="13"/>
    <x v="0"/>
    <x v="0"/>
    <x v="2"/>
    <x v="13"/>
    <x v="13"/>
    <x v="10"/>
    <x v="10"/>
    <x v="10"/>
    <x v="10"/>
    <n v="41"/>
    <n v="10.82"/>
    <n v="36"/>
    <n v="14.23"/>
    <n v="5"/>
    <n v="4"/>
    <x v="0"/>
    <n v="0"/>
  </r>
  <r>
    <x v="13"/>
    <x v="0"/>
    <x v="0"/>
    <x v="2"/>
    <x v="13"/>
    <x v="13"/>
    <x v="11"/>
    <x v="11"/>
    <x v="11"/>
    <x v="11"/>
    <n v="42"/>
    <n v="11.08"/>
    <n v="39"/>
    <n v="15.42"/>
    <n v="3"/>
    <n v="2.4"/>
    <x v="0"/>
    <n v="0"/>
  </r>
  <r>
    <x v="13"/>
    <x v="0"/>
    <x v="0"/>
    <x v="2"/>
    <x v="13"/>
    <x v="13"/>
    <x v="12"/>
    <x v="12"/>
    <x v="12"/>
    <x v="12"/>
    <n v="6"/>
    <n v="1.58"/>
    <n v="5"/>
    <n v="1.98"/>
    <n v="1"/>
    <n v="0.8"/>
    <x v="0"/>
    <n v="0"/>
  </r>
  <r>
    <x v="13"/>
    <x v="0"/>
    <x v="0"/>
    <x v="2"/>
    <x v="13"/>
    <x v="13"/>
    <x v="13"/>
    <x v="13"/>
    <x v="13"/>
    <x v="13"/>
    <n v="21"/>
    <n v="5.54"/>
    <n v="9"/>
    <n v="3.56"/>
    <n v="12"/>
    <n v="9.6"/>
    <x v="0"/>
    <n v="0"/>
  </r>
  <r>
    <x v="13"/>
    <x v="0"/>
    <x v="0"/>
    <x v="2"/>
    <x v="13"/>
    <x v="13"/>
    <x v="14"/>
    <x v="14"/>
    <x v="14"/>
    <x v="14"/>
    <n v="18"/>
    <n v="4.75"/>
    <n v="14"/>
    <n v="5.53"/>
    <n v="4"/>
    <n v="3.2"/>
    <x v="0"/>
    <n v="0"/>
  </r>
  <r>
    <x v="14"/>
    <x v="0"/>
    <x v="0"/>
    <x v="2"/>
    <x v="14"/>
    <x v="14"/>
    <x v="0"/>
    <x v="0"/>
    <x v="0"/>
    <x v="0"/>
    <n v="1"/>
    <n v="0.36"/>
    <n v="1"/>
    <n v="0.6"/>
    <n v="0"/>
    <n v="0"/>
    <x v="0"/>
    <m/>
  </r>
  <r>
    <x v="14"/>
    <x v="0"/>
    <x v="0"/>
    <x v="2"/>
    <x v="14"/>
    <x v="14"/>
    <x v="1"/>
    <x v="1"/>
    <x v="1"/>
    <x v="1"/>
    <n v="33"/>
    <n v="12.04"/>
    <n v="13"/>
    <n v="7.83"/>
    <n v="20"/>
    <n v="18.52"/>
    <x v="0"/>
    <m/>
  </r>
  <r>
    <x v="14"/>
    <x v="0"/>
    <x v="0"/>
    <x v="2"/>
    <x v="14"/>
    <x v="14"/>
    <x v="2"/>
    <x v="2"/>
    <x v="2"/>
    <x v="2"/>
    <n v="28"/>
    <n v="10.220000000000001"/>
    <n v="11"/>
    <n v="6.63"/>
    <n v="17"/>
    <n v="15.74"/>
    <x v="0"/>
    <m/>
  </r>
  <r>
    <x v="14"/>
    <x v="0"/>
    <x v="0"/>
    <x v="2"/>
    <x v="14"/>
    <x v="14"/>
    <x v="3"/>
    <x v="3"/>
    <x v="3"/>
    <x v="3"/>
    <n v="0"/>
    <n v="0"/>
    <n v="0"/>
    <n v="0"/>
    <n v="0"/>
    <n v="0"/>
    <x v="0"/>
    <m/>
  </r>
  <r>
    <x v="14"/>
    <x v="0"/>
    <x v="0"/>
    <x v="2"/>
    <x v="14"/>
    <x v="14"/>
    <x v="4"/>
    <x v="4"/>
    <x v="4"/>
    <x v="4"/>
    <n v="1"/>
    <n v="0.36"/>
    <n v="0"/>
    <n v="0"/>
    <n v="1"/>
    <n v="0.93"/>
    <x v="0"/>
    <m/>
  </r>
  <r>
    <x v="14"/>
    <x v="0"/>
    <x v="0"/>
    <x v="2"/>
    <x v="14"/>
    <x v="14"/>
    <x v="5"/>
    <x v="5"/>
    <x v="5"/>
    <x v="5"/>
    <n v="6"/>
    <n v="2.19"/>
    <n v="0"/>
    <n v="0"/>
    <n v="6"/>
    <n v="5.56"/>
    <x v="0"/>
    <m/>
  </r>
  <r>
    <x v="14"/>
    <x v="0"/>
    <x v="0"/>
    <x v="2"/>
    <x v="14"/>
    <x v="14"/>
    <x v="6"/>
    <x v="6"/>
    <x v="6"/>
    <x v="6"/>
    <n v="96"/>
    <n v="35.04"/>
    <n v="58"/>
    <n v="34.94"/>
    <n v="38"/>
    <n v="35.19"/>
    <x v="0"/>
    <m/>
  </r>
  <r>
    <x v="14"/>
    <x v="0"/>
    <x v="0"/>
    <x v="2"/>
    <x v="14"/>
    <x v="14"/>
    <x v="7"/>
    <x v="7"/>
    <x v="7"/>
    <x v="7"/>
    <n v="3"/>
    <n v="1.0900000000000001"/>
    <n v="0"/>
    <n v="0"/>
    <n v="3"/>
    <n v="2.78"/>
    <x v="0"/>
    <m/>
  </r>
  <r>
    <x v="14"/>
    <x v="0"/>
    <x v="0"/>
    <x v="2"/>
    <x v="14"/>
    <x v="14"/>
    <x v="8"/>
    <x v="8"/>
    <x v="8"/>
    <x v="8"/>
    <n v="7"/>
    <n v="2.5499999999999998"/>
    <n v="4"/>
    <n v="2.41"/>
    <n v="3"/>
    <n v="2.78"/>
    <x v="0"/>
    <m/>
  </r>
  <r>
    <x v="14"/>
    <x v="0"/>
    <x v="0"/>
    <x v="2"/>
    <x v="14"/>
    <x v="14"/>
    <x v="9"/>
    <x v="9"/>
    <x v="9"/>
    <x v="9"/>
    <n v="6"/>
    <n v="2.19"/>
    <n v="5"/>
    <n v="3.01"/>
    <n v="1"/>
    <n v="0.93"/>
    <x v="0"/>
    <m/>
  </r>
  <r>
    <x v="14"/>
    <x v="0"/>
    <x v="0"/>
    <x v="2"/>
    <x v="14"/>
    <x v="14"/>
    <x v="10"/>
    <x v="10"/>
    <x v="10"/>
    <x v="10"/>
    <n v="36"/>
    <n v="13.14"/>
    <n v="30"/>
    <n v="18.07"/>
    <n v="6"/>
    <n v="5.56"/>
    <x v="0"/>
    <m/>
  </r>
  <r>
    <x v="14"/>
    <x v="0"/>
    <x v="0"/>
    <x v="2"/>
    <x v="14"/>
    <x v="14"/>
    <x v="11"/>
    <x v="11"/>
    <x v="11"/>
    <x v="11"/>
    <n v="37"/>
    <n v="13.5"/>
    <n v="34"/>
    <n v="20.48"/>
    <n v="3"/>
    <n v="2.78"/>
    <x v="0"/>
    <m/>
  </r>
  <r>
    <x v="14"/>
    <x v="0"/>
    <x v="0"/>
    <x v="2"/>
    <x v="14"/>
    <x v="14"/>
    <x v="12"/>
    <x v="12"/>
    <x v="12"/>
    <x v="12"/>
    <n v="8"/>
    <n v="2.92"/>
    <n v="5"/>
    <n v="3.01"/>
    <n v="3"/>
    <n v="2.78"/>
    <x v="0"/>
    <m/>
  </r>
  <r>
    <x v="14"/>
    <x v="0"/>
    <x v="0"/>
    <x v="2"/>
    <x v="14"/>
    <x v="14"/>
    <x v="13"/>
    <x v="13"/>
    <x v="13"/>
    <x v="13"/>
    <n v="6"/>
    <n v="2.19"/>
    <n v="5"/>
    <n v="3.01"/>
    <n v="1"/>
    <n v="0.93"/>
    <x v="0"/>
    <m/>
  </r>
  <r>
    <x v="14"/>
    <x v="0"/>
    <x v="0"/>
    <x v="2"/>
    <x v="14"/>
    <x v="14"/>
    <x v="14"/>
    <x v="14"/>
    <x v="14"/>
    <x v="14"/>
    <n v="6"/>
    <n v="2.19"/>
    <n v="0"/>
    <n v="0"/>
    <n v="6"/>
    <n v="5.56"/>
    <x v="0"/>
    <m/>
  </r>
  <r>
    <x v="15"/>
    <x v="0"/>
    <x v="0"/>
    <x v="2"/>
    <x v="15"/>
    <x v="15"/>
    <x v="0"/>
    <x v="0"/>
    <x v="0"/>
    <x v="0"/>
    <n v="0"/>
    <n v="0"/>
    <n v="0"/>
    <n v="0"/>
    <n v="0"/>
    <n v="0"/>
    <x v="0"/>
    <n v="0"/>
  </r>
  <r>
    <x v="15"/>
    <x v="0"/>
    <x v="0"/>
    <x v="2"/>
    <x v="15"/>
    <x v="15"/>
    <x v="1"/>
    <x v="1"/>
    <x v="1"/>
    <x v="1"/>
    <n v="35"/>
    <n v="15.49"/>
    <n v="25"/>
    <n v="16.23"/>
    <n v="10"/>
    <n v="14.71"/>
    <x v="0"/>
    <n v="0"/>
  </r>
  <r>
    <x v="15"/>
    <x v="0"/>
    <x v="0"/>
    <x v="2"/>
    <x v="15"/>
    <x v="15"/>
    <x v="2"/>
    <x v="2"/>
    <x v="2"/>
    <x v="2"/>
    <n v="27"/>
    <n v="11.95"/>
    <n v="20"/>
    <n v="12.99"/>
    <n v="4"/>
    <n v="5.88"/>
    <x v="10"/>
    <n v="75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n v="0"/>
  </r>
  <r>
    <x v="15"/>
    <x v="0"/>
    <x v="0"/>
    <x v="2"/>
    <x v="15"/>
    <x v="15"/>
    <x v="4"/>
    <x v="4"/>
    <x v="4"/>
    <x v="4"/>
    <n v="1"/>
    <n v="0.44"/>
    <n v="0"/>
    <n v="0"/>
    <n v="1"/>
    <n v="1.47"/>
    <x v="0"/>
    <n v="0"/>
  </r>
  <r>
    <x v="15"/>
    <x v="0"/>
    <x v="0"/>
    <x v="2"/>
    <x v="15"/>
    <x v="15"/>
    <x v="5"/>
    <x v="5"/>
    <x v="5"/>
    <x v="5"/>
    <n v="6"/>
    <n v="2.65"/>
    <n v="0"/>
    <n v="0"/>
    <n v="5"/>
    <n v="7.35"/>
    <x v="2"/>
    <n v="25"/>
  </r>
  <r>
    <x v="15"/>
    <x v="0"/>
    <x v="0"/>
    <x v="2"/>
    <x v="15"/>
    <x v="15"/>
    <x v="6"/>
    <x v="6"/>
    <x v="6"/>
    <x v="6"/>
    <n v="77"/>
    <n v="34.07"/>
    <n v="42"/>
    <n v="27.27"/>
    <n v="35"/>
    <n v="51.47"/>
    <x v="0"/>
    <n v="0"/>
  </r>
  <r>
    <x v="15"/>
    <x v="0"/>
    <x v="0"/>
    <x v="2"/>
    <x v="15"/>
    <x v="15"/>
    <x v="7"/>
    <x v="7"/>
    <x v="7"/>
    <x v="7"/>
    <n v="2"/>
    <n v="0.88"/>
    <n v="2"/>
    <n v="1.3"/>
    <n v="0"/>
    <n v="0"/>
    <x v="0"/>
    <n v="0"/>
  </r>
  <r>
    <x v="15"/>
    <x v="0"/>
    <x v="0"/>
    <x v="2"/>
    <x v="15"/>
    <x v="15"/>
    <x v="8"/>
    <x v="8"/>
    <x v="8"/>
    <x v="8"/>
    <n v="8"/>
    <n v="3.54"/>
    <n v="6"/>
    <n v="3.9"/>
    <n v="2"/>
    <n v="2.94"/>
    <x v="0"/>
    <n v="0"/>
  </r>
  <r>
    <x v="15"/>
    <x v="0"/>
    <x v="0"/>
    <x v="2"/>
    <x v="15"/>
    <x v="15"/>
    <x v="9"/>
    <x v="9"/>
    <x v="9"/>
    <x v="9"/>
    <n v="5"/>
    <n v="2.21"/>
    <n v="4"/>
    <n v="2.6"/>
    <n v="1"/>
    <n v="1.47"/>
    <x v="0"/>
    <n v="0"/>
  </r>
  <r>
    <x v="15"/>
    <x v="0"/>
    <x v="0"/>
    <x v="2"/>
    <x v="15"/>
    <x v="15"/>
    <x v="10"/>
    <x v="10"/>
    <x v="10"/>
    <x v="10"/>
    <n v="23"/>
    <n v="10.18"/>
    <n v="18"/>
    <n v="11.69"/>
    <n v="5"/>
    <n v="7.35"/>
    <x v="0"/>
    <n v="0"/>
  </r>
  <r>
    <x v="15"/>
    <x v="0"/>
    <x v="0"/>
    <x v="2"/>
    <x v="15"/>
    <x v="15"/>
    <x v="11"/>
    <x v="11"/>
    <x v="11"/>
    <x v="11"/>
    <n v="29"/>
    <n v="12.83"/>
    <n v="26"/>
    <n v="16.88"/>
    <n v="3"/>
    <n v="4.41"/>
    <x v="0"/>
    <n v="0"/>
  </r>
  <r>
    <x v="15"/>
    <x v="0"/>
    <x v="0"/>
    <x v="2"/>
    <x v="15"/>
    <x v="15"/>
    <x v="12"/>
    <x v="12"/>
    <x v="12"/>
    <x v="12"/>
    <n v="5"/>
    <n v="2.21"/>
    <n v="4"/>
    <n v="2.6"/>
    <n v="1"/>
    <n v="1.47"/>
    <x v="0"/>
    <n v="0"/>
  </r>
  <r>
    <x v="15"/>
    <x v="0"/>
    <x v="0"/>
    <x v="2"/>
    <x v="15"/>
    <x v="15"/>
    <x v="13"/>
    <x v="13"/>
    <x v="13"/>
    <x v="13"/>
    <n v="5"/>
    <n v="2.21"/>
    <n v="5"/>
    <n v="3.25"/>
    <n v="0"/>
    <n v="0"/>
    <x v="0"/>
    <n v="0"/>
  </r>
  <r>
    <x v="15"/>
    <x v="0"/>
    <x v="0"/>
    <x v="2"/>
    <x v="15"/>
    <x v="15"/>
    <x v="14"/>
    <x v="14"/>
    <x v="14"/>
    <x v="14"/>
    <n v="3"/>
    <n v="1.33"/>
    <n v="2"/>
    <n v="1.3"/>
    <n v="1"/>
    <n v="1.47"/>
    <x v="0"/>
    <n v="0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n v="0"/>
  </r>
  <r>
    <x v="16"/>
    <x v="0"/>
    <x v="0"/>
    <x v="2"/>
    <x v="16"/>
    <x v="16"/>
    <x v="1"/>
    <x v="1"/>
    <x v="1"/>
    <x v="1"/>
    <n v="19"/>
    <n v="16.809999999999999"/>
    <n v="13"/>
    <n v="14.77"/>
    <n v="6"/>
    <n v="28.57"/>
    <x v="0"/>
    <n v="0"/>
  </r>
  <r>
    <x v="16"/>
    <x v="0"/>
    <x v="0"/>
    <x v="2"/>
    <x v="16"/>
    <x v="16"/>
    <x v="2"/>
    <x v="2"/>
    <x v="2"/>
    <x v="2"/>
    <n v="11"/>
    <n v="9.73"/>
    <n v="7"/>
    <n v="7.95"/>
    <n v="4"/>
    <n v="19.05"/>
    <x v="0"/>
    <n v="0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n v="0"/>
  </r>
  <r>
    <x v="16"/>
    <x v="0"/>
    <x v="0"/>
    <x v="2"/>
    <x v="16"/>
    <x v="16"/>
    <x v="4"/>
    <x v="4"/>
    <x v="4"/>
    <x v="4"/>
    <n v="2"/>
    <n v="1.77"/>
    <n v="0"/>
    <n v="0"/>
    <n v="2"/>
    <n v="9.52"/>
    <x v="0"/>
    <n v="0"/>
  </r>
  <r>
    <x v="16"/>
    <x v="0"/>
    <x v="0"/>
    <x v="2"/>
    <x v="16"/>
    <x v="16"/>
    <x v="5"/>
    <x v="5"/>
    <x v="5"/>
    <x v="5"/>
    <n v="6"/>
    <n v="5.31"/>
    <n v="5"/>
    <n v="5.68"/>
    <n v="1"/>
    <n v="4.76"/>
    <x v="0"/>
    <n v="0"/>
  </r>
  <r>
    <x v="16"/>
    <x v="0"/>
    <x v="0"/>
    <x v="2"/>
    <x v="16"/>
    <x v="16"/>
    <x v="6"/>
    <x v="6"/>
    <x v="6"/>
    <x v="6"/>
    <n v="24"/>
    <n v="21.24"/>
    <n v="20"/>
    <n v="22.73"/>
    <n v="4"/>
    <n v="19.05"/>
    <x v="0"/>
    <n v="0"/>
  </r>
  <r>
    <x v="16"/>
    <x v="0"/>
    <x v="0"/>
    <x v="2"/>
    <x v="16"/>
    <x v="16"/>
    <x v="7"/>
    <x v="7"/>
    <x v="7"/>
    <x v="7"/>
    <n v="0"/>
    <n v="0"/>
    <n v="0"/>
    <n v="0"/>
    <n v="0"/>
    <n v="0"/>
    <x v="0"/>
    <n v="0"/>
  </r>
  <r>
    <x v="16"/>
    <x v="0"/>
    <x v="0"/>
    <x v="2"/>
    <x v="16"/>
    <x v="16"/>
    <x v="8"/>
    <x v="8"/>
    <x v="8"/>
    <x v="8"/>
    <n v="1"/>
    <n v="0.88"/>
    <n v="0"/>
    <n v="0"/>
    <n v="1"/>
    <n v="4.76"/>
    <x v="0"/>
    <n v="0"/>
  </r>
  <r>
    <x v="16"/>
    <x v="0"/>
    <x v="0"/>
    <x v="2"/>
    <x v="16"/>
    <x v="16"/>
    <x v="9"/>
    <x v="9"/>
    <x v="9"/>
    <x v="9"/>
    <n v="1"/>
    <n v="0.88"/>
    <n v="0"/>
    <n v="0"/>
    <n v="1"/>
    <n v="4.76"/>
    <x v="0"/>
    <n v="0"/>
  </r>
  <r>
    <x v="16"/>
    <x v="0"/>
    <x v="0"/>
    <x v="2"/>
    <x v="16"/>
    <x v="16"/>
    <x v="10"/>
    <x v="10"/>
    <x v="10"/>
    <x v="10"/>
    <n v="27"/>
    <n v="23.89"/>
    <n v="26"/>
    <n v="29.55"/>
    <n v="1"/>
    <n v="4.76"/>
    <x v="0"/>
    <n v="0"/>
  </r>
  <r>
    <x v="16"/>
    <x v="0"/>
    <x v="0"/>
    <x v="2"/>
    <x v="16"/>
    <x v="16"/>
    <x v="11"/>
    <x v="11"/>
    <x v="11"/>
    <x v="11"/>
    <n v="15"/>
    <n v="13.27"/>
    <n v="14"/>
    <n v="15.91"/>
    <n v="1"/>
    <n v="4.76"/>
    <x v="0"/>
    <n v="0"/>
  </r>
  <r>
    <x v="16"/>
    <x v="0"/>
    <x v="0"/>
    <x v="2"/>
    <x v="16"/>
    <x v="16"/>
    <x v="12"/>
    <x v="12"/>
    <x v="12"/>
    <x v="12"/>
    <n v="0"/>
    <n v="0"/>
    <n v="0"/>
    <n v="0"/>
    <n v="0"/>
    <n v="0"/>
    <x v="0"/>
    <n v="0"/>
  </r>
  <r>
    <x v="16"/>
    <x v="0"/>
    <x v="0"/>
    <x v="2"/>
    <x v="16"/>
    <x v="16"/>
    <x v="13"/>
    <x v="13"/>
    <x v="13"/>
    <x v="13"/>
    <n v="0"/>
    <n v="0"/>
    <n v="0"/>
    <n v="0"/>
    <n v="0"/>
    <n v="0"/>
    <x v="0"/>
    <n v="0"/>
  </r>
  <r>
    <x v="16"/>
    <x v="0"/>
    <x v="0"/>
    <x v="2"/>
    <x v="16"/>
    <x v="16"/>
    <x v="14"/>
    <x v="14"/>
    <x v="14"/>
    <x v="14"/>
    <n v="7"/>
    <n v="6.19"/>
    <n v="3"/>
    <n v="3.41"/>
    <n v="0"/>
    <n v="0"/>
    <x v="6"/>
    <n v="10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n v="0"/>
  </r>
  <r>
    <x v="17"/>
    <x v="0"/>
    <x v="0"/>
    <x v="2"/>
    <x v="17"/>
    <x v="17"/>
    <x v="1"/>
    <x v="1"/>
    <x v="1"/>
    <x v="1"/>
    <n v="24"/>
    <n v="16.55"/>
    <n v="17"/>
    <n v="16.190000000000001"/>
    <n v="7"/>
    <n v="18.420000000000002"/>
    <x v="0"/>
    <n v="0"/>
  </r>
  <r>
    <x v="17"/>
    <x v="0"/>
    <x v="0"/>
    <x v="2"/>
    <x v="17"/>
    <x v="17"/>
    <x v="2"/>
    <x v="2"/>
    <x v="2"/>
    <x v="2"/>
    <n v="14"/>
    <n v="9.66"/>
    <n v="8"/>
    <n v="7.62"/>
    <n v="6"/>
    <n v="15.79"/>
    <x v="0"/>
    <n v="0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n v="0"/>
  </r>
  <r>
    <x v="17"/>
    <x v="0"/>
    <x v="0"/>
    <x v="2"/>
    <x v="17"/>
    <x v="17"/>
    <x v="4"/>
    <x v="4"/>
    <x v="4"/>
    <x v="4"/>
    <n v="0"/>
    <n v="0"/>
    <n v="0"/>
    <n v="0"/>
    <n v="0"/>
    <n v="0"/>
    <x v="0"/>
    <n v="0"/>
  </r>
  <r>
    <x v="17"/>
    <x v="0"/>
    <x v="0"/>
    <x v="2"/>
    <x v="17"/>
    <x v="17"/>
    <x v="5"/>
    <x v="5"/>
    <x v="5"/>
    <x v="5"/>
    <n v="2"/>
    <n v="1.38"/>
    <n v="0"/>
    <n v="0"/>
    <n v="2"/>
    <n v="5.26"/>
    <x v="0"/>
    <n v="0"/>
  </r>
  <r>
    <x v="17"/>
    <x v="0"/>
    <x v="0"/>
    <x v="2"/>
    <x v="17"/>
    <x v="17"/>
    <x v="6"/>
    <x v="6"/>
    <x v="6"/>
    <x v="6"/>
    <n v="40"/>
    <n v="27.59"/>
    <n v="26"/>
    <n v="24.76"/>
    <n v="14"/>
    <n v="36.840000000000003"/>
    <x v="0"/>
    <n v="0"/>
  </r>
  <r>
    <x v="17"/>
    <x v="0"/>
    <x v="0"/>
    <x v="2"/>
    <x v="17"/>
    <x v="17"/>
    <x v="7"/>
    <x v="7"/>
    <x v="7"/>
    <x v="7"/>
    <n v="0"/>
    <n v="0"/>
    <n v="0"/>
    <n v="0"/>
    <n v="0"/>
    <n v="0"/>
    <x v="0"/>
    <n v="0"/>
  </r>
  <r>
    <x v="17"/>
    <x v="0"/>
    <x v="0"/>
    <x v="2"/>
    <x v="17"/>
    <x v="17"/>
    <x v="8"/>
    <x v="8"/>
    <x v="8"/>
    <x v="8"/>
    <n v="2"/>
    <n v="1.38"/>
    <n v="2"/>
    <n v="1.9"/>
    <n v="0"/>
    <n v="0"/>
    <x v="0"/>
    <n v="0"/>
  </r>
  <r>
    <x v="17"/>
    <x v="0"/>
    <x v="0"/>
    <x v="2"/>
    <x v="17"/>
    <x v="17"/>
    <x v="9"/>
    <x v="9"/>
    <x v="9"/>
    <x v="9"/>
    <n v="2"/>
    <n v="1.38"/>
    <n v="2"/>
    <n v="1.9"/>
    <n v="0"/>
    <n v="0"/>
    <x v="0"/>
    <n v="0"/>
  </r>
  <r>
    <x v="17"/>
    <x v="0"/>
    <x v="0"/>
    <x v="2"/>
    <x v="17"/>
    <x v="17"/>
    <x v="10"/>
    <x v="10"/>
    <x v="10"/>
    <x v="10"/>
    <n v="26"/>
    <n v="17.93"/>
    <n v="25"/>
    <n v="23.81"/>
    <n v="1"/>
    <n v="2.63"/>
    <x v="0"/>
    <n v="0"/>
  </r>
  <r>
    <x v="17"/>
    <x v="0"/>
    <x v="0"/>
    <x v="2"/>
    <x v="17"/>
    <x v="17"/>
    <x v="11"/>
    <x v="11"/>
    <x v="11"/>
    <x v="11"/>
    <n v="21"/>
    <n v="14.48"/>
    <n v="20"/>
    <n v="19.05"/>
    <n v="1"/>
    <n v="2.63"/>
    <x v="0"/>
    <n v="0"/>
  </r>
  <r>
    <x v="17"/>
    <x v="0"/>
    <x v="0"/>
    <x v="2"/>
    <x v="17"/>
    <x v="17"/>
    <x v="12"/>
    <x v="12"/>
    <x v="12"/>
    <x v="12"/>
    <n v="5"/>
    <n v="3.45"/>
    <n v="2"/>
    <n v="1.9"/>
    <n v="3"/>
    <n v="7.89"/>
    <x v="0"/>
    <n v="0"/>
  </r>
  <r>
    <x v="17"/>
    <x v="0"/>
    <x v="0"/>
    <x v="2"/>
    <x v="17"/>
    <x v="17"/>
    <x v="13"/>
    <x v="13"/>
    <x v="13"/>
    <x v="13"/>
    <n v="5"/>
    <n v="3.45"/>
    <n v="1"/>
    <n v="0.95"/>
    <n v="3"/>
    <n v="7.89"/>
    <x v="2"/>
    <n v="50"/>
  </r>
  <r>
    <x v="17"/>
    <x v="0"/>
    <x v="0"/>
    <x v="2"/>
    <x v="17"/>
    <x v="17"/>
    <x v="14"/>
    <x v="14"/>
    <x v="14"/>
    <x v="14"/>
    <n v="4"/>
    <n v="2.76"/>
    <n v="2"/>
    <n v="1.9"/>
    <n v="1"/>
    <n v="2.63"/>
    <x v="2"/>
    <n v="50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n v="0"/>
  </r>
  <r>
    <x v="18"/>
    <x v="0"/>
    <x v="0"/>
    <x v="2"/>
    <x v="18"/>
    <x v="18"/>
    <x v="1"/>
    <x v="1"/>
    <x v="1"/>
    <x v="1"/>
    <n v="5"/>
    <n v="15.63"/>
    <n v="4"/>
    <n v="13.33"/>
    <n v="1"/>
    <n v="100"/>
    <x v="0"/>
    <n v="0"/>
  </r>
  <r>
    <x v="18"/>
    <x v="0"/>
    <x v="0"/>
    <x v="2"/>
    <x v="18"/>
    <x v="18"/>
    <x v="2"/>
    <x v="2"/>
    <x v="2"/>
    <x v="2"/>
    <n v="0"/>
    <n v="0"/>
    <n v="0"/>
    <n v="0"/>
    <n v="0"/>
    <n v="0"/>
    <x v="0"/>
    <n v="0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n v="0"/>
  </r>
  <r>
    <x v="18"/>
    <x v="0"/>
    <x v="0"/>
    <x v="2"/>
    <x v="18"/>
    <x v="18"/>
    <x v="4"/>
    <x v="4"/>
    <x v="4"/>
    <x v="4"/>
    <n v="0"/>
    <n v="0"/>
    <n v="0"/>
    <n v="0"/>
    <n v="0"/>
    <n v="0"/>
    <x v="0"/>
    <n v="0"/>
  </r>
  <r>
    <x v="18"/>
    <x v="0"/>
    <x v="0"/>
    <x v="2"/>
    <x v="18"/>
    <x v="18"/>
    <x v="5"/>
    <x v="5"/>
    <x v="5"/>
    <x v="5"/>
    <n v="2"/>
    <n v="6.25"/>
    <n v="2"/>
    <n v="6.67"/>
    <n v="0"/>
    <n v="0"/>
    <x v="0"/>
    <n v="0"/>
  </r>
  <r>
    <x v="18"/>
    <x v="0"/>
    <x v="0"/>
    <x v="2"/>
    <x v="18"/>
    <x v="18"/>
    <x v="6"/>
    <x v="6"/>
    <x v="6"/>
    <x v="6"/>
    <n v="16"/>
    <n v="50"/>
    <n v="16"/>
    <n v="53.33"/>
    <n v="0"/>
    <n v="0"/>
    <x v="0"/>
    <n v="0"/>
  </r>
  <r>
    <x v="18"/>
    <x v="0"/>
    <x v="0"/>
    <x v="2"/>
    <x v="18"/>
    <x v="18"/>
    <x v="7"/>
    <x v="7"/>
    <x v="7"/>
    <x v="7"/>
    <n v="0"/>
    <n v="0"/>
    <n v="0"/>
    <n v="0"/>
    <n v="0"/>
    <n v="0"/>
    <x v="0"/>
    <n v="0"/>
  </r>
  <r>
    <x v="18"/>
    <x v="0"/>
    <x v="0"/>
    <x v="2"/>
    <x v="18"/>
    <x v="18"/>
    <x v="8"/>
    <x v="8"/>
    <x v="8"/>
    <x v="8"/>
    <n v="0"/>
    <n v="0"/>
    <n v="0"/>
    <n v="0"/>
    <n v="0"/>
    <n v="0"/>
    <x v="0"/>
    <n v="0"/>
  </r>
  <r>
    <x v="18"/>
    <x v="0"/>
    <x v="0"/>
    <x v="2"/>
    <x v="18"/>
    <x v="18"/>
    <x v="9"/>
    <x v="9"/>
    <x v="9"/>
    <x v="9"/>
    <n v="0"/>
    <n v="0"/>
    <n v="0"/>
    <n v="0"/>
    <n v="0"/>
    <n v="0"/>
    <x v="0"/>
    <n v="0"/>
  </r>
  <r>
    <x v="18"/>
    <x v="0"/>
    <x v="0"/>
    <x v="2"/>
    <x v="18"/>
    <x v="18"/>
    <x v="10"/>
    <x v="10"/>
    <x v="10"/>
    <x v="10"/>
    <n v="3"/>
    <n v="9.3800000000000008"/>
    <n v="3"/>
    <n v="10"/>
    <n v="0"/>
    <n v="0"/>
    <x v="0"/>
    <n v="0"/>
  </r>
  <r>
    <x v="18"/>
    <x v="0"/>
    <x v="0"/>
    <x v="2"/>
    <x v="18"/>
    <x v="18"/>
    <x v="11"/>
    <x v="11"/>
    <x v="11"/>
    <x v="11"/>
    <n v="5"/>
    <n v="15.63"/>
    <n v="5"/>
    <n v="16.670000000000002"/>
    <n v="0"/>
    <n v="0"/>
    <x v="0"/>
    <n v="0"/>
  </r>
  <r>
    <x v="18"/>
    <x v="0"/>
    <x v="0"/>
    <x v="2"/>
    <x v="18"/>
    <x v="18"/>
    <x v="12"/>
    <x v="12"/>
    <x v="12"/>
    <x v="12"/>
    <n v="0"/>
    <n v="0"/>
    <n v="0"/>
    <n v="0"/>
    <n v="0"/>
    <n v="0"/>
    <x v="0"/>
    <n v="0"/>
  </r>
  <r>
    <x v="18"/>
    <x v="0"/>
    <x v="0"/>
    <x v="2"/>
    <x v="18"/>
    <x v="18"/>
    <x v="13"/>
    <x v="13"/>
    <x v="13"/>
    <x v="13"/>
    <n v="1"/>
    <n v="3.13"/>
    <n v="0"/>
    <n v="0"/>
    <n v="0"/>
    <n v="0"/>
    <x v="2"/>
    <n v="100"/>
  </r>
  <r>
    <x v="18"/>
    <x v="0"/>
    <x v="0"/>
    <x v="2"/>
    <x v="18"/>
    <x v="18"/>
    <x v="14"/>
    <x v="14"/>
    <x v="14"/>
    <x v="14"/>
    <n v="0"/>
    <n v="0"/>
    <n v="0"/>
    <n v="0"/>
    <n v="0"/>
    <n v="0"/>
    <x v="0"/>
    <n v="0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n v="0"/>
  </r>
  <r>
    <x v="19"/>
    <x v="0"/>
    <x v="0"/>
    <x v="2"/>
    <x v="19"/>
    <x v="19"/>
    <x v="1"/>
    <x v="1"/>
    <x v="1"/>
    <x v="1"/>
    <n v="117"/>
    <n v="17.62"/>
    <n v="75"/>
    <n v="16.09"/>
    <n v="42"/>
    <n v="21.54"/>
    <x v="0"/>
    <n v="0"/>
  </r>
  <r>
    <x v="19"/>
    <x v="0"/>
    <x v="0"/>
    <x v="2"/>
    <x v="19"/>
    <x v="19"/>
    <x v="2"/>
    <x v="2"/>
    <x v="2"/>
    <x v="2"/>
    <n v="46"/>
    <n v="6.93"/>
    <n v="31"/>
    <n v="6.65"/>
    <n v="15"/>
    <n v="7.69"/>
    <x v="0"/>
    <n v="0"/>
  </r>
  <r>
    <x v="19"/>
    <x v="0"/>
    <x v="0"/>
    <x v="2"/>
    <x v="19"/>
    <x v="19"/>
    <x v="3"/>
    <x v="3"/>
    <x v="3"/>
    <x v="3"/>
    <n v="0"/>
    <n v="0"/>
    <n v="0"/>
    <n v="0"/>
    <n v="0"/>
    <n v="0"/>
    <x v="0"/>
    <n v="0"/>
  </r>
  <r>
    <x v="19"/>
    <x v="0"/>
    <x v="0"/>
    <x v="2"/>
    <x v="19"/>
    <x v="19"/>
    <x v="4"/>
    <x v="4"/>
    <x v="4"/>
    <x v="4"/>
    <n v="5"/>
    <n v="0.75"/>
    <n v="2"/>
    <n v="0.43"/>
    <n v="3"/>
    <n v="1.54"/>
    <x v="0"/>
    <n v="0"/>
  </r>
  <r>
    <x v="19"/>
    <x v="0"/>
    <x v="0"/>
    <x v="2"/>
    <x v="19"/>
    <x v="19"/>
    <x v="5"/>
    <x v="5"/>
    <x v="5"/>
    <x v="5"/>
    <n v="17"/>
    <n v="2.56"/>
    <n v="9"/>
    <n v="1.93"/>
    <n v="8"/>
    <n v="4.0999999999999996"/>
    <x v="0"/>
    <n v="0"/>
  </r>
  <r>
    <x v="19"/>
    <x v="0"/>
    <x v="0"/>
    <x v="2"/>
    <x v="19"/>
    <x v="19"/>
    <x v="6"/>
    <x v="6"/>
    <x v="6"/>
    <x v="6"/>
    <n v="188"/>
    <n v="28.31"/>
    <n v="117"/>
    <n v="25.11"/>
    <n v="69"/>
    <n v="35.380000000000003"/>
    <x v="5"/>
    <n v="66.67"/>
  </r>
  <r>
    <x v="19"/>
    <x v="0"/>
    <x v="0"/>
    <x v="2"/>
    <x v="19"/>
    <x v="19"/>
    <x v="7"/>
    <x v="7"/>
    <x v="7"/>
    <x v="7"/>
    <n v="1"/>
    <n v="0.15"/>
    <n v="0"/>
    <n v="0"/>
    <n v="1"/>
    <n v="0.51"/>
    <x v="0"/>
    <n v="0"/>
  </r>
  <r>
    <x v="19"/>
    <x v="0"/>
    <x v="0"/>
    <x v="2"/>
    <x v="19"/>
    <x v="19"/>
    <x v="8"/>
    <x v="8"/>
    <x v="8"/>
    <x v="8"/>
    <n v="50"/>
    <n v="7.53"/>
    <n v="40"/>
    <n v="8.58"/>
    <n v="10"/>
    <n v="5.13"/>
    <x v="0"/>
    <n v="0"/>
  </r>
  <r>
    <x v="19"/>
    <x v="0"/>
    <x v="0"/>
    <x v="2"/>
    <x v="19"/>
    <x v="19"/>
    <x v="9"/>
    <x v="9"/>
    <x v="9"/>
    <x v="9"/>
    <n v="20"/>
    <n v="3.01"/>
    <n v="10"/>
    <n v="2.15"/>
    <n v="10"/>
    <n v="5.13"/>
    <x v="0"/>
    <n v="0"/>
  </r>
  <r>
    <x v="19"/>
    <x v="0"/>
    <x v="0"/>
    <x v="2"/>
    <x v="19"/>
    <x v="19"/>
    <x v="10"/>
    <x v="10"/>
    <x v="10"/>
    <x v="10"/>
    <n v="93"/>
    <n v="14.01"/>
    <n v="80"/>
    <n v="17.170000000000002"/>
    <n v="13"/>
    <n v="6.67"/>
    <x v="0"/>
    <n v="0"/>
  </r>
  <r>
    <x v="19"/>
    <x v="0"/>
    <x v="0"/>
    <x v="2"/>
    <x v="19"/>
    <x v="19"/>
    <x v="11"/>
    <x v="11"/>
    <x v="11"/>
    <x v="11"/>
    <n v="87"/>
    <n v="13.1"/>
    <n v="80"/>
    <n v="17.170000000000002"/>
    <n v="7"/>
    <n v="3.59"/>
    <x v="0"/>
    <n v="0"/>
  </r>
  <r>
    <x v="19"/>
    <x v="0"/>
    <x v="0"/>
    <x v="2"/>
    <x v="19"/>
    <x v="19"/>
    <x v="12"/>
    <x v="12"/>
    <x v="12"/>
    <x v="12"/>
    <n v="6"/>
    <n v="0.9"/>
    <n v="5"/>
    <n v="1.07"/>
    <n v="0"/>
    <n v="0"/>
    <x v="2"/>
    <n v="33.33"/>
  </r>
  <r>
    <x v="19"/>
    <x v="0"/>
    <x v="0"/>
    <x v="2"/>
    <x v="19"/>
    <x v="19"/>
    <x v="13"/>
    <x v="13"/>
    <x v="13"/>
    <x v="13"/>
    <n v="21"/>
    <n v="3.16"/>
    <n v="11"/>
    <n v="2.36"/>
    <n v="10"/>
    <n v="5.13"/>
    <x v="0"/>
    <n v="0"/>
  </r>
  <r>
    <x v="19"/>
    <x v="0"/>
    <x v="0"/>
    <x v="2"/>
    <x v="19"/>
    <x v="19"/>
    <x v="14"/>
    <x v="14"/>
    <x v="14"/>
    <x v="14"/>
    <n v="13"/>
    <n v="1.96"/>
    <n v="6"/>
    <n v="1.29"/>
    <n v="7"/>
    <n v="3.59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6"/>
    <x v="6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4"/>
    <x v="4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7"/>
    <x v="7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4"/>
    <x v="4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4"/>
    <x v="4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8"/>
    <x v="8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5"/>
    <x v="5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4"/>
    <x v="4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4"/>
    <x v="4"/>
  </r>
  <r>
    <x v="1"/>
    <x v="0"/>
    <x v="0"/>
    <x v="1"/>
    <x v="1"/>
    <x v="1"/>
    <x v="5"/>
    <x v="5"/>
    <x v="5"/>
    <x v="5"/>
    <x v="2"/>
    <x v="22"/>
    <x v="22"/>
    <x v="22"/>
    <x v="22"/>
    <x v="22"/>
    <x v="22"/>
    <x v="4"/>
    <x v="4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4"/>
    <x v="4"/>
  </r>
  <r>
    <x v="1"/>
    <x v="0"/>
    <x v="0"/>
    <x v="1"/>
    <x v="1"/>
    <x v="1"/>
    <x v="3"/>
    <x v="3"/>
    <x v="3"/>
    <x v="3"/>
    <x v="4"/>
    <x v="24"/>
    <x v="24"/>
    <x v="24"/>
    <x v="24"/>
    <x v="24"/>
    <x v="24"/>
    <x v="5"/>
    <x v="9"/>
  </r>
  <r>
    <x v="1"/>
    <x v="0"/>
    <x v="0"/>
    <x v="1"/>
    <x v="1"/>
    <x v="1"/>
    <x v="4"/>
    <x v="4"/>
    <x v="4"/>
    <x v="4"/>
    <x v="5"/>
    <x v="25"/>
    <x v="25"/>
    <x v="25"/>
    <x v="25"/>
    <x v="17"/>
    <x v="25"/>
    <x v="4"/>
    <x v="4"/>
  </r>
  <r>
    <x v="1"/>
    <x v="0"/>
    <x v="0"/>
    <x v="1"/>
    <x v="1"/>
    <x v="1"/>
    <x v="6"/>
    <x v="6"/>
    <x v="6"/>
    <x v="6"/>
    <x v="6"/>
    <x v="16"/>
    <x v="26"/>
    <x v="26"/>
    <x v="26"/>
    <x v="25"/>
    <x v="26"/>
    <x v="4"/>
    <x v="4"/>
  </r>
  <r>
    <x v="1"/>
    <x v="0"/>
    <x v="0"/>
    <x v="1"/>
    <x v="1"/>
    <x v="1"/>
    <x v="8"/>
    <x v="8"/>
    <x v="8"/>
    <x v="8"/>
    <x v="7"/>
    <x v="26"/>
    <x v="27"/>
    <x v="27"/>
    <x v="27"/>
    <x v="26"/>
    <x v="27"/>
    <x v="4"/>
    <x v="4"/>
  </r>
  <r>
    <x v="1"/>
    <x v="0"/>
    <x v="0"/>
    <x v="1"/>
    <x v="1"/>
    <x v="1"/>
    <x v="9"/>
    <x v="9"/>
    <x v="9"/>
    <x v="9"/>
    <x v="8"/>
    <x v="27"/>
    <x v="28"/>
    <x v="28"/>
    <x v="28"/>
    <x v="27"/>
    <x v="28"/>
    <x v="9"/>
    <x v="10"/>
  </r>
  <r>
    <x v="1"/>
    <x v="0"/>
    <x v="0"/>
    <x v="1"/>
    <x v="1"/>
    <x v="1"/>
    <x v="7"/>
    <x v="7"/>
    <x v="7"/>
    <x v="7"/>
    <x v="9"/>
    <x v="28"/>
    <x v="29"/>
    <x v="29"/>
    <x v="29"/>
    <x v="28"/>
    <x v="29"/>
    <x v="4"/>
    <x v="4"/>
  </r>
  <r>
    <x v="1"/>
    <x v="0"/>
    <x v="0"/>
    <x v="1"/>
    <x v="1"/>
    <x v="1"/>
    <x v="13"/>
    <x v="13"/>
    <x v="13"/>
    <x v="13"/>
    <x v="10"/>
    <x v="29"/>
    <x v="30"/>
    <x v="30"/>
    <x v="30"/>
    <x v="29"/>
    <x v="30"/>
    <x v="4"/>
    <x v="4"/>
  </r>
  <r>
    <x v="1"/>
    <x v="0"/>
    <x v="0"/>
    <x v="1"/>
    <x v="1"/>
    <x v="1"/>
    <x v="10"/>
    <x v="10"/>
    <x v="10"/>
    <x v="10"/>
    <x v="11"/>
    <x v="30"/>
    <x v="10"/>
    <x v="31"/>
    <x v="31"/>
    <x v="30"/>
    <x v="31"/>
    <x v="4"/>
    <x v="4"/>
  </r>
  <r>
    <x v="1"/>
    <x v="0"/>
    <x v="0"/>
    <x v="1"/>
    <x v="1"/>
    <x v="1"/>
    <x v="11"/>
    <x v="11"/>
    <x v="11"/>
    <x v="11"/>
    <x v="12"/>
    <x v="31"/>
    <x v="31"/>
    <x v="32"/>
    <x v="32"/>
    <x v="28"/>
    <x v="29"/>
    <x v="4"/>
    <x v="4"/>
  </r>
  <r>
    <x v="1"/>
    <x v="0"/>
    <x v="0"/>
    <x v="1"/>
    <x v="1"/>
    <x v="1"/>
    <x v="12"/>
    <x v="12"/>
    <x v="12"/>
    <x v="12"/>
    <x v="13"/>
    <x v="32"/>
    <x v="32"/>
    <x v="33"/>
    <x v="33"/>
    <x v="31"/>
    <x v="32"/>
    <x v="4"/>
    <x v="4"/>
  </r>
  <r>
    <x v="1"/>
    <x v="0"/>
    <x v="0"/>
    <x v="1"/>
    <x v="1"/>
    <x v="1"/>
    <x v="17"/>
    <x v="17"/>
    <x v="17"/>
    <x v="17"/>
    <x v="14"/>
    <x v="33"/>
    <x v="33"/>
    <x v="34"/>
    <x v="34"/>
    <x v="32"/>
    <x v="8"/>
    <x v="4"/>
    <x v="4"/>
  </r>
  <r>
    <x v="1"/>
    <x v="0"/>
    <x v="0"/>
    <x v="1"/>
    <x v="1"/>
    <x v="1"/>
    <x v="15"/>
    <x v="15"/>
    <x v="15"/>
    <x v="15"/>
    <x v="15"/>
    <x v="34"/>
    <x v="34"/>
    <x v="35"/>
    <x v="35"/>
    <x v="33"/>
    <x v="33"/>
    <x v="4"/>
    <x v="4"/>
  </r>
  <r>
    <x v="1"/>
    <x v="0"/>
    <x v="0"/>
    <x v="1"/>
    <x v="1"/>
    <x v="1"/>
    <x v="18"/>
    <x v="18"/>
    <x v="18"/>
    <x v="18"/>
    <x v="16"/>
    <x v="35"/>
    <x v="35"/>
    <x v="36"/>
    <x v="36"/>
    <x v="34"/>
    <x v="34"/>
    <x v="0"/>
    <x v="11"/>
  </r>
  <r>
    <x v="1"/>
    <x v="0"/>
    <x v="0"/>
    <x v="1"/>
    <x v="1"/>
    <x v="1"/>
    <x v="16"/>
    <x v="16"/>
    <x v="16"/>
    <x v="16"/>
    <x v="17"/>
    <x v="36"/>
    <x v="36"/>
    <x v="37"/>
    <x v="37"/>
    <x v="35"/>
    <x v="35"/>
    <x v="4"/>
    <x v="4"/>
  </r>
  <r>
    <x v="1"/>
    <x v="0"/>
    <x v="0"/>
    <x v="1"/>
    <x v="1"/>
    <x v="1"/>
    <x v="19"/>
    <x v="19"/>
    <x v="19"/>
    <x v="19"/>
    <x v="18"/>
    <x v="37"/>
    <x v="37"/>
    <x v="38"/>
    <x v="38"/>
    <x v="36"/>
    <x v="36"/>
    <x v="4"/>
    <x v="4"/>
  </r>
  <r>
    <x v="1"/>
    <x v="0"/>
    <x v="0"/>
    <x v="1"/>
    <x v="1"/>
    <x v="1"/>
    <x v="20"/>
    <x v="20"/>
    <x v="20"/>
    <x v="20"/>
    <x v="18"/>
    <x v="37"/>
    <x v="37"/>
    <x v="39"/>
    <x v="39"/>
    <x v="37"/>
    <x v="37"/>
    <x v="4"/>
    <x v="4"/>
  </r>
  <r>
    <x v="2"/>
    <x v="0"/>
    <x v="0"/>
    <x v="1"/>
    <x v="2"/>
    <x v="2"/>
    <x v="0"/>
    <x v="0"/>
    <x v="0"/>
    <x v="0"/>
    <x v="0"/>
    <x v="38"/>
    <x v="38"/>
    <x v="40"/>
    <x v="40"/>
    <x v="38"/>
    <x v="27"/>
    <x v="4"/>
    <x v="4"/>
  </r>
  <r>
    <x v="2"/>
    <x v="0"/>
    <x v="0"/>
    <x v="1"/>
    <x v="2"/>
    <x v="2"/>
    <x v="1"/>
    <x v="1"/>
    <x v="1"/>
    <x v="1"/>
    <x v="1"/>
    <x v="39"/>
    <x v="39"/>
    <x v="41"/>
    <x v="41"/>
    <x v="39"/>
    <x v="38"/>
    <x v="4"/>
    <x v="4"/>
  </r>
  <r>
    <x v="2"/>
    <x v="0"/>
    <x v="0"/>
    <x v="1"/>
    <x v="2"/>
    <x v="2"/>
    <x v="2"/>
    <x v="2"/>
    <x v="2"/>
    <x v="2"/>
    <x v="2"/>
    <x v="40"/>
    <x v="40"/>
    <x v="42"/>
    <x v="42"/>
    <x v="40"/>
    <x v="39"/>
    <x v="4"/>
    <x v="4"/>
  </r>
  <r>
    <x v="2"/>
    <x v="0"/>
    <x v="0"/>
    <x v="1"/>
    <x v="2"/>
    <x v="2"/>
    <x v="3"/>
    <x v="3"/>
    <x v="3"/>
    <x v="3"/>
    <x v="3"/>
    <x v="41"/>
    <x v="41"/>
    <x v="43"/>
    <x v="43"/>
    <x v="41"/>
    <x v="40"/>
    <x v="1"/>
    <x v="12"/>
  </r>
  <r>
    <x v="2"/>
    <x v="0"/>
    <x v="0"/>
    <x v="1"/>
    <x v="2"/>
    <x v="2"/>
    <x v="5"/>
    <x v="5"/>
    <x v="5"/>
    <x v="5"/>
    <x v="4"/>
    <x v="42"/>
    <x v="42"/>
    <x v="27"/>
    <x v="44"/>
    <x v="42"/>
    <x v="41"/>
    <x v="4"/>
    <x v="4"/>
  </r>
  <r>
    <x v="2"/>
    <x v="0"/>
    <x v="0"/>
    <x v="1"/>
    <x v="2"/>
    <x v="2"/>
    <x v="4"/>
    <x v="4"/>
    <x v="4"/>
    <x v="4"/>
    <x v="5"/>
    <x v="43"/>
    <x v="43"/>
    <x v="44"/>
    <x v="45"/>
    <x v="43"/>
    <x v="42"/>
    <x v="4"/>
    <x v="4"/>
  </r>
  <r>
    <x v="2"/>
    <x v="0"/>
    <x v="0"/>
    <x v="1"/>
    <x v="2"/>
    <x v="2"/>
    <x v="6"/>
    <x v="6"/>
    <x v="6"/>
    <x v="6"/>
    <x v="6"/>
    <x v="44"/>
    <x v="44"/>
    <x v="45"/>
    <x v="46"/>
    <x v="44"/>
    <x v="43"/>
    <x v="4"/>
    <x v="4"/>
  </r>
  <r>
    <x v="2"/>
    <x v="0"/>
    <x v="0"/>
    <x v="1"/>
    <x v="2"/>
    <x v="2"/>
    <x v="7"/>
    <x v="7"/>
    <x v="7"/>
    <x v="7"/>
    <x v="7"/>
    <x v="45"/>
    <x v="45"/>
    <x v="46"/>
    <x v="47"/>
    <x v="42"/>
    <x v="41"/>
    <x v="4"/>
    <x v="4"/>
  </r>
  <r>
    <x v="2"/>
    <x v="0"/>
    <x v="0"/>
    <x v="1"/>
    <x v="2"/>
    <x v="2"/>
    <x v="8"/>
    <x v="8"/>
    <x v="8"/>
    <x v="8"/>
    <x v="8"/>
    <x v="46"/>
    <x v="46"/>
    <x v="17"/>
    <x v="48"/>
    <x v="45"/>
    <x v="44"/>
    <x v="4"/>
    <x v="4"/>
  </r>
  <r>
    <x v="2"/>
    <x v="0"/>
    <x v="0"/>
    <x v="1"/>
    <x v="2"/>
    <x v="2"/>
    <x v="9"/>
    <x v="9"/>
    <x v="9"/>
    <x v="9"/>
    <x v="9"/>
    <x v="47"/>
    <x v="47"/>
    <x v="47"/>
    <x v="49"/>
    <x v="46"/>
    <x v="45"/>
    <x v="1"/>
    <x v="12"/>
  </r>
  <r>
    <x v="2"/>
    <x v="0"/>
    <x v="0"/>
    <x v="1"/>
    <x v="2"/>
    <x v="2"/>
    <x v="12"/>
    <x v="12"/>
    <x v="12"/>
    <x v="12"/>
    <x v="10"/>
    <x v="48"/>
    <x v="48"/>
    <x v="48"/>
    <x v="50"/>
    <x v="47"/>
    <x v="46"/>
    <x v="4"/>
    <x v="4"/>
  </r>
  <r>
    <x v="2"/>
    <x v="0"/>
    <x v="0"/>
    <x v="1"/>
    <x v="2"/>
    <x v="2"/>
    <x v="11"/>
    <x v="11"/>
    <x v="11"/>
    <x v="11"/>
    <x v="11"/>
    <x v="49"/>
    <x v="49"/>
    <x v="49"/>
    <x v="51"/>
    <x v="48"/>
    <x v="47"/>
    <x v="4"/>
    <x v="4"/>
  </r>
  <r>
    <x v="2"/>
    <x v="0"/>
    <x v="0"/>
    <x v="1"/>
    <x v="2"/>
    <x v="2"/>
    <x v="14"/>
    <x v="14"/>
    <x v="14"/>
    <x v="14"/>
    <x v="12"/>
    <x v="50"/>
    <x v="50"/>
    <x v="50"/>
    <x v="52"/>
    <x v="49"/>
    <x v="48"/>
    <x v="4"/>
    <x v="4"/>
  </r>
  <r>
    <x v="2"/>
    <x v="0"/>
    <x v="0"/>
    <x v="1"/>
    <x v="2"/>
    <x v="2"/>
    <x v="10"/>
    <x v="10"/>
    <x v="10"/>
    <x v="10"/>
    <x v="13"/>
    <x v="51"/>
    <x v="51"/>
    <x v="39"/>
    <x v="53"/>
    <x v="39"/>
    <x v="38"/>
    <x v="4"/>
    <x v="4"/>
  </r>
  <r>
    <x v="2"/>
    <x v="0"/>
    <x v="0"/>
    <x v="1"/>
    <x v="2"/>
    <x v="2"/>
    <x v="13"/>
    <x v="13"/>
    <x v="13"/>
    <x v="13"/>
    <x v="14"/>
    <x v="52"/>
    <x v="52"/>
    <x v="51"/>
    <x v="54"/>
    <x v="50"/>
    <x v="49"/>
    <x v="4"/>
    <x v="4"/>
  </r>
  <r>
    <x v="2"/>
    <x v="0"/>
    <x v="0"/>
    <x v="1"/>
    <x v="2"/>
    <x v="2"/>
    <x v="16"/>
    <x v="16"/>
    <x v="16"/>
    <x v="16"/>
    <x v="15"/>
    <x v="53"/>
    <x v="53"/>
    <x v="52"/>
    <x v="34"/>
    <x v="51"/>
    <x v="8"/>
    <x v="4"/>
    <x v="4"/>
  </r>
  <r>
    <x v="2"/>
    <x v="0"/>
    <x v="0"/>
    <x v="1"/>
    <x v="2"/>
    <x v="2"/>
    <x v="17"/>
    <x v="17"/>
    <x v="17"/>
    <x v="17"/>
    <x v="16"/>
    <x v="54"/>
    <x v="54"/>
    <x v="53"/>
    <x v="55"/>
    <x v="49"/>
    <x v="48"/>
    <x v="4"/>
    <x v="4"/>
  </r>
  <r>
    <x v="2"/>
    <x v="0"/>
    <x v="0"/>
    <x v="1"/>
    <x v="2"/>
    <x v="2"/>
    <x v="21"/>
    <x v="21"/>
    <x v="21"/>
    <x v="21"/>
    <x v="16"/>
    <x v="54"/>
    <x v="54"/>
    <x v="39"/>
    <x v="53"/>
    <x v="52"/>
    <x v="50"/>
    <x v="4"/>
    <x v="4"/>
  </r>
  <r>
    <x v="2"/>
    <x v="0"/>
    <x v="0"/>
    <x v="1"/>
    <x v="2"/>
    <x v="2"/>
    <x v="19"/>
    <x v="19"/>
    <x v="19"/>
    <x v="19"/>
    <x v="18"/>
    <x v="55"/>
    <x v="15"/>
    <x v="34"/>
    <x v="56"/>
    <x v="53"/>
    <x v="51"/>
    <x v="4"/>
    <x v="4"/>
  </r>
  <r>
    <x v="2"/>
    <x v="0"/>
    <x v="0"/>
    <x v="1"/>
    <x v="2"/>
    <x v="2"/>
    <x v="22"/>
    <x v="22"/>
    <x v="22"/>
    <x v="22"/>
    <x v="19"/>
    <x v="56"/>
    <x v="19"/>
    <x v="54"/>
    <x v="57"/>
    <x v="54"/>
    <x v="52"/>
    <x v="4"/>
    <x v="4"/>
  </r>
  <r>
    <x v="3"/>
    <x v="0"/>
    <x v="0"/>
    <x v="1"/>
    <x v="3"/>
    <x v="3"/>
    <x v="0"/>
    <x v="0"/>
    <x v="0"/>
    <x v="0"/>
    <x v="0"/>
    <x v="57"/>
    <x v="55"/>
    <x v="55"/>
    <x v="58"/>
    <x v="55"/>
    <x v="53"/>
    <x v="4"/>
    <x v="4"/>
  </r>
  <r>
    <x v="3"/>
    <x v="0"/>
    <x v="0"/>
    <x v="1"/>
    <x v="3"/>
    <x v="3"/>
    <x v="1"/>
    <x v="1"/>
    <x v="1"/>
    <x v="1"/>
    <x v="1"/>
    <x v="58"/>
    <x v="56"/>
    <x v="56"/>
    <x v="59"/>
    <x v="56"/>
    <x v="54"/>
    <x v="4"/>
    <x v="4"/>
  </r>
  <r>
    <x v="3"/>
    <x v="0"/>
    <x v="0"/>
    <x v="1"/>
    <x v="3"/>
    <x v="3"/>
    <x v="2"/>
    <x v="2"/>
    <x v="2"/>
    <x v="2"/>
    <x v="2"/>
    <x v="59"/>
    <x v="57"/>
    <x v="57"/>
    <x v="60"/>
    <x v="57"/>
    <x v="55"/>
    <x v="1"/>
    <x v="13"/>
  </r>
  <r>
    <x v="3"/>
    <x v="0"/>
    <x v="0"/>
    <x v="1"/>
    <x v="3"/>
    <x v="3"/>
    <x v="6"/>
    <x v="6"/>
    <x v="6"/>
    <x v="6"/>
    <x v="3"/>
    <x v="60"/>
    <x v="58"/>
    <x v="58"/>
    <x v="61"/>
    <x v="58"/>
    <x v="56"/>
    <x v="4"/>
    <x v="4"/>
  </r>
  <r>
    <x v="3"/>
    <x v="0"/>
    <x v="0"/>
    <x v="1"/>
    <x v="3"/>
    <x v="3"/>
    <x v="3"/>
    <x v="3"/>
    <x v="3"/>
    <x v="3"/>
    <x v="4"/>
    <x v="61"/>
    <x v="59"/>
    <x v="59"/>
    <x v="62"/>
    <x v="59"/>
    <x v="57"/>
    <x v="1"/>
    <x v="13"/>
  </r>
  <r>
    <x v="3"/>
    <x v="0"/>
    <x v="0"/>
    <x v="1"/>
    <x v="3"/>
    <x v="3"/>
    <x v="4"/>
    <x v="4"/>
    <x v="4"/>
    <x v="4"/>
    <x v="5"/>
    <x v="62"/>
    <x v="60"/>
    <x v="60"/>
    <x v="63"/>
    <x v="60"/>
    <x v="58"/>
    <x v="4"/>
    <x v="4"/>
  </r>
  <r>
    <x v="3"/>
    <x v="0"/>
    <x v="0"/>
    <x v="1"/>
    <x v="3"/>
    <x v="3"/>
    <x v="5"/>
    <x v="5"/>
    <x v="5"/>
    <x v="5"/>
    <x v="6"/>
    <x v="63"/>
    <x v="6"/>
    <x v="61"/>
    <x v="64"/>
    <x v="61"/>
    <x v="59"/>
    <x v="1"/>
    <x v="13"/>
  </r>
  <r>
    <x v="3"/>
    <x v="0"/>
    <x v="0"/>
    <x v="1"/>
    <x v="3"/>
    <x v="3"/>
    <x v="7"/>
    <x v="7"/>
    <x v="7"/>
    <x v="7"/>
    <x v="7"/>
    <x v="64"/>
    <x v="61"/>
    <x v="62"/>
    <x v="65"/>
    <x v="62"/>
    <x v="60"/>
    <x v="4"/>
    <x v="4"/>
  </r>
  <r>
    <x v="3"/>
    <x v="0"/>
    <x v="0"/>
    <x v="1"/>
    <x v="3"/>
    <x v="3"/>
    <x v="8"/>
    <x v="8"/>
    <x v="8"/>
    <x v="8"/>
    <x v="8"/>
    <x v="65"/>
    <x v="62"/>
    <x v="19"/>
    <x v="66"/>
    <x v="63"/>
    <x v="61"/>
    <x v="4"/>
    <x v="4"/>
  </r>
  <r>
    <x v="3"/>
    <x v="0"/>
    <x v="0"/>
    <x v="1"/>
    <x v="3"/>
    <x v="3"/>
    <x v="9"/>
    <x v="9"/>
    <x v="9"/>
    <x v="9"/>
    <x v="9"/>
    <x v="66"/>
    <x v="63"/>
    <x v="63"/>
    <x v="67"/>
    <x v="64"/>
    <x v="62"/>
    <x v="10"/>
    <x v="14"/>
  </r>
  <r>
    <x v="3"/>
    <x v="0"/>
    <x v="0"/>
    <x v="1"/>
    <x v="3"/>
    <x v="3"/>
    <x v="10"/>
    <x v="10"/>
    <x v="10"/>
    <x v="10"/>
    <x v="10"/>
    <x v="67"/>
    <x v="64"/>
    <x v="47"/>
    <x v="68"/>
    <x v="65"/>
    <x v="63"/>
    <x v="4"/>
    <x v="4"/>
  </r>
  <r>
    <x v="3"/>
    <x v="0"/>
    <x v="0"/>
    <x v="1"/>
    <x v="3"/>
    <x v="3"/>
    <x v="11"/>
    <x v="11"/>
    <x v="11"/>
    <x v="11"/>
    <x v="10"/>
    <x v="67"/>
    <x v="64"/>
    <x v="64"/>
    <x v="69"/>
    <x v="66"/>
    <x v="64"/>
    <x v="4"/>
    <x v="4"/>
  </r>
  <r>
    <x v="3"/>
    <x v="0"/>
    <x v="0"/>
    <x v="1"/>
    <x v="3"/>
    <x v="3"/>
    <x v="12"/>
    <x v="12"/>
    <x v="12"/>
    <x v="12"/>
    <x v="12"/>
    <x v="68"/>
    <x v="65"/>
    <x v="43"/>
    <x v="12"/>
    <x v="54"/>
    <x v="65"/>
    <x v="4"/>
    <x v="4"/>
  </r>
  <r>
    <x v="3"/>
    <x v="0"/>
    <x v="0"/>
    <x v="1"/>
    <x v="3"/>
    <x v="3"/>
    <x v="13"/>
    <x v="13"/>
    <x v="13"/>
    <x v="13"/>
    <x v="13"/>
    <x v="69"/>
    <x v="51"/>
    <x v="65"/>
    <x v="70"/>
    <x v="31"/>
    <x v="66"/>
    <x v="4"/>
    <x v="4"/>
  </r>
  <r>
    <x v="3"/>
    <x v="0"/>
    <x v="0"/>
    <x v="1"/>
    <x v="3"/>
    <x v="3"/>
    <x v="14"/>
    <x v="14"/>
    <x v="14"/>
    <x v="14"/>
    <x v="14"/>
    <x v="70"/>
    <x v="66"/>
    <x v="66"/>
    <x v="71"/>
    <x v="67"/>
    <x v="67"/>
    <x v="1"/>
    <x v="13"/>
  </r>
  <r>
    <x v="3"/>
    <x v="0"/>
    <x v="0"/>
    <x v="1"/>
    <x v="3"/>
    <x v="3"/>
    <x v="15"/>
    <x v="15"/>
    <x v="15"/>
    <x v="15"/>
    <x v="15"/>
    <x v="35"/>
    <x v="67"/>
    <x v="67"/>
    <x v="72"/>
    <x v="48"/>
    <x v="68"/>
    <x v="1"/>
    <x v="13"/>
  </r>
  <r>
    <x v="3"/>
    <x v="0"/>
    <x v="0"/>
    <x v="1"/>
    <x v="3"/>
    <x v="3"/>
    <x v="16"/>
    <x v="16"/>
    <x v="16"/>
    <x v="16"/>
    <x v="16"/>
    <x v="48"/>
    <x v="68"/>
    <x v="68"/>
    <x v="73"/>
    <x v="68"/>
    <x v="69"/>
    <x v="4"/>
    <x v="4"/>
  </r>
  <r>
    <x v="3"/>
    <x v="0"/>
    <x v="0"/>
    <x v="1"/>
    <x v="3"/>
    <x v="3"/>
    <x v="19"/>
    <x v="19"/>
    <x v="19"/>
    <x v="19"/>
    <x v="17"/>
    <x v="71"/>
    <x v="69"/>
    <x v="69"/>
    <x v="74"/>
    <x v="51"/>
    <x v="70"/>
    <x v="4"/>
    <x v="4"/>
  </r>
  <r>
    <x v="3"/>
    <x v="0"/>
    <x v="0"/>
    <x v="1"/>
    <x v="3"/>
    <x v="3"/>
    <x v="17"/>
    <x v="17"/>
    <x v="17"/>
    <x v="17"/>
    <x v="17"/>
    <x v="71"/>
    <x v="69"/>
    <x v="70"/>
    <x v="75"/>
    <x v="67"/>
    <x v="67"/>
    <x v="4"/>
    <x v="4"/>
  </r>
  <r>
    <x v="3"/>
    <x v="0"/>
    <x v="0"/>
    <x v="1"/>
    <x v="3"/>
    <x v="3"/>
    <x v="18"/>
    <x v="18"/>
    <x v="18"/>
    <x v="18"/>
    <x v="17"/>
    <x v="71"/>
    <x v="69"/>
    <x v="71"/>
    <x v="76"/>
    <x v="69"/>
    <x v="71"/>
    <x v="5"/>
    <x v="15"/>
  </r>
  <r>
    <x v="4"/>
    <x v="0"/>
    <x v="0"/>
    <x v="1"/>
    <x v="4"/>
    <x v="4"/>
    <x v="0"/>
    <x v="0"/>
    <x v="0"/>
    <x v="0"/>
    <x v="0"/>
    <x v="26"/>
    <x v="70"/>
    <x v="72"/>
    <x v="77"/>
    <x v="39"/>
    <x v="72"/>
    <x v="4"/>
    <x v="4"/>
  </r>
  <r>
    <x v="4"/>
    <x v="0"/>
    <x v="0"/>
    <x v="1"/>
    <x v="4"/>
    <x v="4"/>
    <x v="1"/>
    <x v="1"/>
    <x v="1"/>
    <x v="1"/>
    <x v="1"/>
    <x v="72"/>
    <x v="71"/>
    <x v="73"/>
    <x v="78"/>
    <x v="70"/>
    <x v="73"/>
    <x v="4"/>
    <x v="4"/>
  </r>
  <r>
    <x v="4"/>
    <x v="0"/>
    <x v="0"/>
    <x v="1"/>
    <x v="4"/>
    <x v="4"/>
    <x v="2"/>
    <x v="2"/>
    <x v="2"/>
    <x v="2"/>
    <x v="2"/>
    <x v="43"/>
    <x v="72"/>
    <x v="74"/>
    <x v="79"/>
    <x v="28"/>
    <x v="74"/>
    <x v="1"/>
    <x v="16"/>
  </r>
  <r>
    <x v="4"/>
    <x v="0"/>
    <x v="0"/>
    <x v="1"/>
    <x v="4"/>
    <x v="4"/>
    <x v="3"/>
    <x v="3"/>
    <x v="3"/>
    <x v="3"/>
    <x v="3"/>
    <x v="73"/>
    <x v="73"/>
    <x v="75"/>
    <x v="80"/>
    <x v="64"/>
    <x v="75"/>
    <x v="0"/>
    <x v="17"/>
  </r>
  <r>
    <x v="4"/>
    <x v="0"/>
    <x v="0"/>
    <x v="1"/>
    <x v="4"/>
    <x v="4"/>
    <x v="4"/>
    <x v="4"/>
    <x v="4"/>
    <x v="4"/>
    <x v="4"/>
    <x v="74"/>
    <x v="74"/>
    <x v="76"/>
    <x v="81"/>
    <x v="12"/>
    <x v="76"/>
    <x v="4"/>
    <x v="4"/>
  </r>
  <r>
    <x v="4"/>
    <x v="0"/>
    <x v="0"/>
    <x v="1"/>
    <x v="4"/>
    <x v="4"/>
    <x v="5"/>
    <x v="5"/>
    <x v="5"/>
    <x v="5"/>
    <x v="5"/>
    <x v="34"/>
    <x v="75"/>
    <x v="32"/>
    <x v="82"/>
    <x v="71"/>
    <x v="77"/>
    <x v="4"/>
    <x v="4"/>
  </r>
  <r>
    <x v="4"/>
    <x v="0"/>
    <x v="0"/>
    <x v="1"/>
    <x v="4"/>
    <x v="4"/>
    <x v="6"/>
    <x v="6"/>
    <x v="6"/>
    <x v="6"/>
    <x v="6"/>
    <x v="75"/>
    <x v="76"/>
    <x v="76"/>
    <x v="81"/>
    <x v="72"/>
    <x v="78"/>
    <x v="4"/>
    <x v="4"/>
  </r>
  <r>
    <x v="4"/>
    <x v="0"/>
    <x v="0"/>
    <x v="1"/>
    <x v="4"/>
    <x v="4"/>
    <x v="9"/>
    <x v="9"/>
    <x v="9"/>
    <x v="9"/>
    <x v="7"/>
    <x v="76"/>
    <x v="77"/>
    <x v="66"/>
    <x v="83"/>
    <x v="52"/>
    <x v="79"/>
    <x v="4"/>
    <x v="4"/>
  </r>
  <r>
    <x v="4"/>
    <x v="0"/>
    <x v="0"/>
    <x v="1"/>
    <x v="4"/>
    <x v="4"/>
    <x v="12"/>
    <x v="12"/>
    <x v="12"/>
    <x v="12"/>
    <x v="8"/>
    <x v="77"/>
    <x v="78"/>
    <x v="77"/>
    <x v="84"/>
    <x v="46"/>
    <x v="80"/>
    <x v="4"/>
    <x v="4"/>
  </r>
  <r>
    <x v="4"/>
    <x v="0"/>
    <x v="0"/>
    <x v="1"/>
    <x v="4"/>
    <x v="4"/>
    <x v="8"/>
    <x v="8"/>
    <x v="8"/>
    <x v="8"/>
    <x v="9"/>
    <x v="78"/>
    <x v="63"/>
    <x v="78"/>
    <x v="85"/>
    <x v="70"/>
    <x v="73"/>
    <x v="4"/>
    <x v="4"/>
  </r>
  <r>
    <x v="4"/>
    <x v="0"/>
    <x v="0"/>
    <x v="1"/>
    <x v="4"/>
    <x v="4"/>
    <x v="7"/>
    <x v="7"/>
    <x v="7"/>
    <x v="7"/>
    <x v="10"/>
    <x v="79"/>
    <x v="47"/>
    <x v="79"/>
    <x v="86"/>
    <x v="39"/>
    <x v="72"/>
    <x v="4"/>
    <x v="4"/>
  </r>
  <r>
    <x v="4"/>
    <x v="0"/>
    <x v="0"/>
    <x v="1"/>
    <x v="4"/>
    <x v="4"/>
    <x v="11"/>
    <x v="11"/>
    <x v="11"/>
    <x v="11"/>
    <x v="11"/>
    <x v="80"/>
    <x v="79"/>
    <x v="80"/>
    <x v="87"/>
    <x v="51"/>
    <x v="26"/>
    <x v="4"/>
    <x v="4"/>
  </r>
  <r>
    <x v="4"/>
    <x v="0"/>
    <x v="0"/>
    <x v="1"/>
    <x v="4"/>
    <x v="4"/>
    <x v="10"/>
    <x v="10"/>
    <x v="10"/>
    <x v="10"/>
    <x v="12"/>
    <x v="81"/>
    <x v="12"/>
    <x v="68"/>
    <x v="88"/>
    <x v="73"/>
    <x v="81"/>
    <x v="4"/>
    <x v="4"/>
  </r>
  <r>
    <x v="4"/>
    <x v="0"/>
    <x v="0"/>
    <x v="1"/>
    <x v="4"/>
    <x v="4"/>
    <x v="13"/>
    <x v="13"/>
    <x v="13"/>
    <x v="13"/>
    <x v="13"/>
    <x v="52"/>
    <x v="80"/>
    <x v="78"/>
    <x v="85"/>
    <x v="74"/>
    <x v="82"/>
    <x v="4"/>
    <x v="4"/>
  </r>
  <r>
    <x v="4"/>
    <x v="0"/>
    <x v="0"/>
    <x v="1"/>
    <x v="4"/>
    <x v="4"/>
    <x v="23"/>
    <x v="23"/>
    <x v="23"/>
    <x v="23"/>
    <x v="14"/>
    <x v="54"/>
    <x v="81"/>
    <x v="81"/>
    <x v="89"/>
    <x v="75"/>
    <x v="28"/>
    <x v="4"/>
    <x v="4"/>
  </r>
  <r>
    <x v="4"/>
    <x v="0"/>
    <x v="0"/>
    <x v="1"/>
    <x v="4"/>
    <x v="4"/>
    <x v="16"/>
    <x v="16"/>
    <x v="16"/>
    <x v="16"/>
    <x v="15"/>
    <x v="82"/>
    <x v="82"/>
    <x v="52"/>
    <x v="90"/>
    <x v="70"/>
    <x v="73"/>
    <x v="4"/>
    <x v="4"/>
  </r>
  <r>
    <x v="4"/>
    <x v="0"/>
    <x v="0"/>
    <x v="1"/>
    <x v="4"/>
    <x v="4"/>
    <x v="17"/>
    <x v="17"/>
    <x v="17"/>
    <x v="17"/>
    <x v="15"/>
    <x v="82"/>
    <x v="82"/>
    <x v="71"/>
    <x v="91"/>
    <x v="49"/>
    <x v="83"/>
    <x v="4"/>
    <x v="4"/>
  </r>
  <r>
    <x v="4"/>
    <x v="0"/>
    <x v="0"/>
    <x v="1"/>
    <x v="4"/>
    <x v="4"/>
    <x v="24"/>
    <x v="24"/>
    <x v="24"/>
    <x v="24"/>
    <x v="15"/>
    <x v="82"/>
    <x v="82"/>
    <x v="53"/>
    <x v="16"/>
    <x v="76"/>
    <x v="84"/>
    <x v="4"/>
    <x v="4"/>
  </r>
  <r>
    <x v="4"/>
    <x v="0"/>
    <x v="0"/>
    <x v="1"/>
    <x v="4"/>
    <x v="4"/>
    <x v="14"/>
    <x v="14"/>
    <x v="14"/>
    <x v="14"/>
    <x v="18"/>
    <x v="83"/>
    <x v="83"/>
    <x v="38"/>
    <x v="92"/>
    <x v="50"/>
    <x v="85"/>
    <x v="4"/>
    <x v="4"/>
  </r>
  <r>
    <x v="4"/>
    <x v="0"/>
    <x v="0"/>
    <x v="1"/>
    <x v="4"/>
    <x v="4"/>
    <x v="15"/>
    <x v="15"/>
    <x v="15"/>
    <x v="15"/>
    <x v="18"/>
    <x v="83"/>
    <x v="83"/>
    <x v="68"/>
    <x v="88"/>
    <x v="75"/>
    <x v="28"/>
    <x v="4"/>
    <x v="4"/>
  </r>
  <r>
    <x v="5"/>
    <x v="0"/>
    <x v="0"/>
    <x v="1"/>
    <x v="5"/>
    <x v="5"/>
    <x v="0"/>
    <x v="0"/>
    <x v="0"/>
    <x v="0"/>
    <x v="0"/>
    <x v="32"/>
    <x v="84"/>
    <x v="28"/>
    <x v="93"/>
    <x v="46"/>
    <x v="86"/>
    <x v="0"/>
    <x v="18"/>
  </r>
  <r>
    <x v="5"/>
    <x v="0"/>
    <x v="0"/>
    <x v="1"/>
    <x v="5"/>
    <x v="5"/>
    <x v="2"/>
    <x v="2"/>
    <x v="2"/>
    <x v="2"/>
    <x v="1"/>
    <x v="42"/>
    <x v="85"/>
    <x v="82"/>
    <x v="94"/>
    <x v="77"/>
    <x v="87"/>
    <x v="4"/>
    <x v="4"/>
  </r>
  <r>
    <x v="5"/>
    <x v="0"/>
    <x v="0"/>
    <x v="1"/>
    <x v="5"/>
    <x v="5"/>
    <x v="1"/>
    <x v="1"/>
    <x v="1"/>
    <x v="1"/>
    <x v="2"/>
    <x v="84"/>
    <x v="86"/>
    <x v="83"/>
    <x v="95"/>
    <x v="52"/>
    <x v="88"/>
    <x v="4"/>
    <x v="4"/>
  </r>
  <r>
    <x v="5"/>
    <x v="0"/>
    <x v="0"/>
    <x v="1"/>
    <x v="5"/>
    <x v="5"/>
    <x v="3"/>
    <x v="3"/>
    <x v="3"/>
    <x v="3"/>
    <x v="3"/>
    <x v="85"/>
    <x v="87"/>
    <x v="64"/>
    <x v="96"/>
    <x v="78"/>
    <x v="89"/>
    <x v="1"/>
    <x v="19"/>
  </r>
  <r>
    <x v="5"/>
    <x v="0"/>
    <x v="0"/>
    <x v="1"/>
    <x v="5"/>
    <x v="5"/>
    <x v="4"/>
    <x v="4"/>
    <x v="4"/>
    <x v="4"/>
    <x v="4"/>
    <x v="86"/>
    <x v="88"/>
    <x v="77"/>
    <x v="97"/>
    <x v="79"/>
    <x v="90"/>
    <x v="4"/>
    <x v="4"/>
  </r>
  <r>
    <x v="5"/>
    <x v="0"/>
    <x v="0"/>
    <x v="1"/>
    <x v="5"/>
    <x v="5"/>
    <x v="5"/>
    <x v="5"/>
    <x v="5"/>
    <x v="5"/>
    <x v="5"/>
    <x v="87"/>
    <x v="89"/>
    <x v="84"/>
    <x v="98"/>
    <x v="74"/>
    <x v="91"/>
    <x v="4"/>
    <x v="4"/>
  </r>
  <r>
    <x v="5"/>
    <x v="0"/>
    <x v="0"/>
    <x v="1"/>
    <x v="5"/>
    <x v="5"/>
    <x v="6"/>
    <x v="6"/>
    <x v="6"/>
    <x v="6"/>
    <x v="6"/>
    <x v="88"/>
    <x v="90"/>
    <x v="66"/>
    <x v="99"/>
    <x v="80"/>
    <x v="92"/>
    <x v="4"/>
    <x v="4"/>
  </r>
  <r>
    <x v="5"/>
    <x v="0"/>
    <x v="0"/>
    <x v="1"/>
    <x v="5"/>
    <x v="5"/>
    <x v="7"/>
    <x v="7"/>
    <x v="7"/>
    <x v="7"/>
    <x v="7"/>
    <x v="89"/>
    <x v="91"/>
    <x v="79"/>
    <x v="100"/>
    <x v="64"/>
    <x v="93"/>
    <x v="4"/>
    <x v="4"/>
  </r>
  <r>
    <x v="5"/>
    <x v="0"/>
    <x v="0"/>
    <x v="1"/>
    <x v="5"/>
    <x v="5"/>
    <x v="8"/>
    <x v="8"/>
    <x v="8"/>
    <x v="8"/>
    <x v="8"/>
    <x v="90"/>
    <x v="92"/>
    <x v="85"/>
    <x v="85"/>
    <x v="53"/>
    <x v="20"/>
    <x v="4"/>
    <x v="4"/>
  </r>
  <r>
    <x v="5"/>
    <x v="0"/>
    <x v="0"/>
    <x v="1"/>
    <x v="5"/>
    <x v="5"/>
    <x v="11"/>
    <x v="11"/>
    <x v="11"/>
    <x v="11"/>
    <x v="9"/>
    <x v="91"/>
    <x v="30"/>
    <x v="49"/>
    <x v="101"/>
    <x v="39"/>
    <x v="94"/>
    <x v="4"/>
    <x v="4"/>
  </r>
  <r>
    <x v="5"/>
    <x v="0"/>
    <x v="0"/>
    <x v="1"/>
    <x v="5"/>
    <x v="5"/>
    <x v="9"/>
    <x v="9"/>
    <x v="9"/>
    <x v="9"/>
    <x v="10"/>
    <x v="92"/>
    <x v="93"/>
    <x v="78"/>
    <x v="7"/>
    <x v="81"/>
    <x v="95"/>
    <x v="1"/>
    <x v="19"/>
  </r>
  <r>
    <x v="5"/>
    <x v="0"/>
    <x v="0"/>
    <x v="1"/>
    <x v="5"/>
    <x v="5"/>
    <x v="12"/>
    <x v="12"/>
    <x v="12"/>
    <x v="12"/>
    <x v="10"/>
    <x v="92"/>
    <x v="93"/>
    <x v="17"/>
    <x v="102"/>
    <x v="47"/>
    <x v="96"/>
    <x v="4"/>
    <x v="4"/>
  </r>
  <r>
    <x v="5"/>
    <x v="0"/>
    <x v="0"/>
    <x v="1"/>
    <x v="5"/>
    <x v="5"/>
    <x v="10"/>
    <x v="10"/>
    <x v="10"/>
    <x v="10"/>
    <x v="12"/>
    <x v="93"/>
    <x v="94"/>
    <x v="86"/>
    <x v="103"/>
    <x v="80"/>
    <x v="92"/>
    <x v="4"/>
    <x v="4"/>
  </r>
  <r>
    <x v="5"/>
    <x v="0"/>
    <x v="0"/>
    <x v="1"/>
    <x v="5"/>
    <x v="5"/>
    <x v="14"/>
    <x v="14"/>
    <x v="14"/>
    <x v="14"/>
    <x v="12"/>
    <x v="93"/>
    <x v="94"/>
    <x v="39"/>
    <x v="104"/>
    <x v="52"/>
    <x v="88"/>
    <x v="1"/>
    <x v="19"/>
  </r>
  <r>
    <x v="5"/>
    <x v="0"/>
    <x v="0"/>
    <x v="1"/>
    <x v="5"/>
    <x v="5"/>
    <x v="15"/>
    <x v="15"/>
    <x v="15"/>
    <x v="15"/>
    <x v="14"/>
    <x v="83"/>
    <x v="95"/>
    <x v="34"/>
    <x v="105"/>
    <x v="31"/>
    <x v="97"/>
    <x v="4"/>
    <x v="4"/>
  </r>
  <r>
    <x v="5"/>
    <x v="0"/>
    <x v="0"/>
    <x v="1"/>
    <x v="5"/>
    <x v="5"/>
    <x v="13"/>
    <x v="13"/>
    <x v="13"/>
    <x v="13"/>
    <x v="15"/>
    <x v="56"/>
    <x v="96"/>
    <x v="38"/>
    <x v="106"/>
    <x v="82"/>
    <x v="98"/>
    <x v="4"/>
    <x v="4"/>
  </r>
  <r>
    <x v="5"/>
    <x v="0"/>
    <x v="0"/>
    <x v="1"/>
    <x v="5"/>
    <x v="5"/>
    <x v="19"/>
    <x v="19"/>
    <x v="19"/>
    <x v="19"/>
    <x v="16"/>
    <x v="94"/>
    <x v="97"/>
    <x v="34"/>
    <x v="105"/>
    <x v="83"/>
    <x v="99"/>
    <x v="4"/>
    <x v="4"/>
  </r>
  <r>
    <x v="5"/>
    <x v="0"/>
    <x v="0"/>
    <x v="1"/>
    <x v="5"/>
    <x v="5"/>
    <x v="21"/>
    <x v="21"/>
    <x v="21"/>
    <x v="21"/>
    <x v="17"/>
    <x v="95"/>
    <x v="98"/>
    <x v="37"/>
    <x v="107"/>
    <x v="50"/>
    <x v="100"/>
    <x v="4"/>
    <x v="4"/>
  </r>
  <r>
    <x v="5"/>
    <x v="0"/>
    <x v="0"/>
    <x v="1"/>
    <x v="5"/>
    <x v="5"/>
    <x v="25"/>
    <x v="25"/>
    <x v="25"/>
    <x v="25"/>
    <x v="18"/>
    <x v="96"/>
    <x v="69"/>
    <x v="71"/>
    <x v="108"/>
    <x v="84"/>
    <x v="101"/>
    <x v="4"/>
    <x v="4"/>
  </r>
  <r>
    <x v="5"/>
    <x v="0"/>
    <x v="0"/>
    <x v="1"/>
    <x v="5"/>
    <x v="5"/>
    <x v="26"/>
    <x v="26"/>
    <x v="26"/>
    <x v="26"/>
    <x v="19"/>
    <x v="97"/>
    <x v="99"/>
    <x v="53"/>
    <x v="109"/>
    <x v="85"/>
    <x v="102"/>
    <x v="4"/>
    <x v="4"/>
  </r>
  <r>
    <x v="5"/>
    <x v="0"/>
    <x v="0"/>
    <x v="1"/>
    <x v="5"/>
    <x v="5"/>
    <x v="27"/>
    <x v="27"/>
    <x v="27"/>
    <x v="27"/>
    <x v="19"/>
    <x v="97"/>
    <x v="99"/>
    <x v="54"/>
    <x v="74"/>
    <x v="74"/>
    <x v="91"/>
    <x v="4"/>
    <x v="4"/>
  </r>
  <r>
    <x v="5"/>
    <x v="0"/>
    <x v="0"/>
    <x v="1"/>
    <x v="5"/>
    <x v="5"/>
    <x v="28"/>
    <x v="28"/>
    <x v="28"/>
    <x v="28"/>
    <x v="19"/>
    <x v="97"/>
    <x v="99"/>
    <x v="70"/>
    <x v="110"/>
    <x v="47"/>
    <x v="96"/>
    <x v="4"/>
    <x v="4"/>
  </r>
  <r>
    <x v="6"/>
    <x v="0"/>
    <x v="0"/>
    <x v="1"/>
    <x v="6"/>
    <x v="6"/>
    <x v="0"/>
    <x v="0"/>
    <x v="0"/>
    <x v="0"/>
    <x v="0"/>
    <x v="98"/>
    <x v="100"/>
    <x v="87"/>
    <x v="111"/>
    <x v="75"/>
    <x v="97"/>
    <x v="4"/>
    <x v="4"/>
  </r>
  <r>
    <x v="6"/>
    <x v="0"/>
    <x v="0"/>
    <x v="1"/>
    <x v="6"/>
    <x v="6"/>
    <x v="2"/>
    <x v="2"/>
    <x v="2"/>
    <x v="2"/>
    <x v="1"/>
    <x v="84"/>
    <x v="101"/>
    <x v="88"/>
    <x v="112"/>
    <x v="37"/>
    <x v="103"/>
    <x v="4"/>
    <x v="4"/>
  </r>
  <r>
    <x v="6"/>
    <x v="0"/>
    <x v="0"/>
    <x v="1"/>
    <x v="6"/>
    <x v="6"/>
    <x v="3"/>
    <x v="3"/>
    <x v="3"/>
    <x v="3"/>
    <x v="2"/>
    <x v="70"/>
    <x v="102"/>
    <x v="89"/>
    <x v="113"/>
    <x v="49"/>
    <x v="104"/>
    <x v="4"/>
    <x v="4"/>
  </r>
  <r>
    <x v="6"/>
    <x v="0"/>
    <x v="0"/>
    <x v="1"/>
    <x v="6"/>
    <x v="6"/>
    <x v="1"/>
    <x v="1"/>
    <x v="1"/>
    <x v="1"/>
    <x v="3"/>
    <x v="99"/>
    <x v="103"/>
    <x v="90"/>
    <x v="114"/>
    <x v="74"/>
    <x v="105"/>
    <x v="1"/>
    <x v="12"/>
  </r>
  <r>
    <x v="6"/>
    <x v="0"/>
    <x v="0"/>
    <x v="1"/>
    <x v="6"/>
    <x v="6"/>
    <x v="6"/>
    <x v="6"/>
    <x v="6"/>
    <x v="6"/>
    <x v="4"/>
    <x v="100"/>
    <x v="104"/>
    <x v="44"/>
    <x v="62"/>
    <x v="64"/>
    <x v="106"/>
    <x v="4"/>
    <x v="4"/>
  </r>
  <r>
    <x v="6"/>
    <x v="0"/>
    <x v="0"/>
    <x v="1"/>
    <x v="6"/>
    <x v="6"/>
    <x v="4"/>
    <x v="4"/>
    <x v="4"/>
    <x v="4"/>
    <x v="5"/>
    <x v="101"/>
    <x v="105"/>
    <x v="17"/>
    <x v="83"/>
    <x v="41"/>
    <x v="107"/>
    <x v="4"/>
    <x v="4"/>
  </r>
  <r>
    <x v="6"/>
    <x v="0"/>
    <x v="0"/>
    <x v="1"/>
    <x v="6"/>
    <x v="6"/>
    <x v="5"/>
    <x v="5"/>
    <x v="5"/>
    <x v="5"/>
    <x v="6"/>
    <x v="102"/>
    <x v="106"/>
    <x v="91"/>
    <x v="115"/>
    <x v="83"/>
    <x v="108"/>
    <x v="4"/>
    <x v="4"/>
  </r>
  <r>
    <x v="6"/>
    <x v="0"/>
    <x v="0"/>
    <x v="1"/>
    <x v="6"/>
    <x v="6"/>
    <x v="7"/>
    <x v="7"/>
    <x v="7"/>
    <x v="7"/>
    <x v="7"/>
    <x v="91"/>
    <x v="7"/>
    <x v="92"/>
    <x v="116"/>
    <x v="54"/>
    <x v="109"/>
    <x v="4"/>
    <x v="4"/>
  </r>
  <r>
    <x v="6"/>
    <x v="0"/>
    <x v="0"/>
    <x v="1"/>
    <x v="6"/>
    <x v="6"/>
    <x v="10"/>
    <x v="10"/>
    <x v="10"/>
    <x v="10"/>
    <x v="8"/>
    <x v="103"/>
    <x v="107"/>
    <x v="68"/>
    <x v="89"/>
    <x v="76"/>
    <x v="59"/>
    <x v="4"/>
    <x v="4"/>
  </r>
  <r>
    <x v="6"/>
    <x v="0"/>
    <x v="0"/>
    <x v="1"/>
    <x v="6"/>
    <x v="6"/>
    <x v="11"/>
    <x v="11"/>
    <x v="11"/>
    <x v="11"/>
    <x v="9"/>
    <x v="54"/>
    <x v="108"/>
    <x v="54"/>
    <x v="117"/>
    <x v="70"/>
    <x v="110"/>
    <x v="4"/>
    <x v="4"/>
  </r>
  <r>
    <x v="6"/>
    <x v="0"/>
    <x v="0"/>
    <x v="1"/>
    <x v="6"/>
    <x v="6"/>
    <x v="8"/>
    <x v="8"/>
    <x v="8"/>
    <x v="8"/>
    <x v="10"/>
    <x v="104"/>
    <x v="31"/>
    <x v="38"/>
    <x v="118"/>
    <x v="81"/>
    <x v="111"/>
    <x v="4"/>
    <x v="4"/>
  </r>
  <r>
    <x v="6"/>
    <x v="0"/>
    <x v="0"/>
    <x v="1"/>
    <x v="6"/>
    <x v="6"/>
    <x v="9"/>
    <x v="9"/>
    <x v="9"/>
    <x v="9"/>
    <x v="11"/>
    <x v="82"/>
    <x v="109"/>
    <x v="79"/>
    <x v="119"/>
    <x v="82"/>
    <x v="112"/>
    <x v="4"/>
    <x v="4"/>
  </r>
  <r>
    <x v="6"/>
    <x v="0"/>
    <x v="0"/>
    <x v="1"/>
    <x v="6"/>
    <x v="6"/>
    <x v="14"/>
    <x v="14"/>
    <x v="14"/>
    <x v="14"/>
    <x v="12"/>
    <x v="83"/>
    <x v="110"/>
    <x v="49"/>
    <x v="120"/>
    <x v="52"/>
    <x v="113"/>
    <x v="4"/>
    <x v="4"/>
  </r>
  <r>
    <x v="6"/>
    <x v="0"/>
    <x v="0"/>
    <x v="1"/>
    <x v="6"/>
    <x v="6"/>
    <x v="13"/>
    <x v="13"/>
    <x v="13"/>
    <x v="13"/>
    <x v="13"/>
    <x v="56"/>
    <x v="111"/>
    <x v="38"/>
    <x v="118"/>
    <x v="82"/>
    <x v="112"/>
    <x v="4"/>
    <x v="4"/>
  </r>
  <r>
    <x v="6"/>
    <x v="0"/>
    <x v="0"/>
    <x v="1"/>
    <x v="6"/>
    <x v="6"/>
    <x v="28"/>
    <x v="28"/>
    <x v="28"/>
    <x v="28"/>
    <x v="14"/>
    <x v="105"/>
    <x v="112"/>
    <x v="68"/>
    <x v="89"/>
    <x v="81"/>
    <x v="111"/>
    <x v="4"/>
    <x v="4"/>
  </r>
  <r>
    <x v="6"/>
    <x v="0"/>
    <x v="0"/>
    <x v="1"/>
    <x v="6"/>
    <x v="6"/>
    <x v="29"/>
    <x v="29"/>
    <x v="29"/>
    <x v="29"/>
    <x v="14"/>
    <x v="105"/>
    <x v="112"/>
    <x v="49"/>
    <x v="120"/>
    <x v="50"/>
    <x v="114"/>
    <x v="4"/>
    <x v="4"/>
  </r>
  <r>
    <x v="6"/>
    <x v="0"/>
    <x v="0"/>
    <x v="1"/>
    <x v="6"/>
    <x v="6"/>
    <x v="16"/>
    <x v="16"/>
    <x v="16"/>
    <x v="16"/>
    <x v="16"/>
    <x v="106"/>
    <x v="113"/>
    <x v="52"/>
    <x v="121"/>
    <x v="84"/>
    <x v="115"/>
    <x v="4"/>
    <x v="4"/>
  </r>
  <r>
    <x v="6"/>
    <x v="0"/>
    <x v="0"/>
    <x v="1"/>
    <x v="6"/>
    <x v="6"/>
    <x v="15"/>
    <x v="15"/>
    <x v="15"/>
    <x v="15"/>
    <x v="17"/>
    <x v="107"/>
    <x v="114"/>
    <x v="93"/>
    <x v="35"/>
    <x v="46"/>
    <x v="116"/>
    <x v="4"/>
    <x v="4"/>
  </r>
  <r>
    <x v="6"/>
    <x v="0"/>
    <x v="0"/>
    <x v="1"/>
    <x v="6"/>
    <x v="6"/>
    <x v="30"/>
    <x v="30"/>
    <x v="30"/>
    <x v="30"/>
    <x v="18"/>
    <x v="97"/>
    <x v="18"/>
    <x v="86"/>
    <x v="122"/>
    <x v="86"/>
    <x v="117"/>
    <x v="4"/>
    <x v="4"/>
  </r>
  <r>
    <x v="6"/>
    <x v="0"/>
    <x v="0"/>
    <x v="1"/>
    <x v="6"/>
    <x v="6"/>
    <x v="31"/>
    <x v="31"/>
    <x v="31"/>
    <x v="31"/>
    <x v="18"/>
    <x v="97"/>
    <x v="18"/>
    <x v="68"/>
    <x v="89"/>
    <x v="82"/>
    <x v="112"/>
    <x v="4"/>
    <x v="4"/>
  </r>
  <r>
    <x v="6"/>
    <x v="0"/>
    <x v="0"/>
    <x v="1"/>
    <x v="6"/>
    <x v="6"/>
    <x v="12"/>
    <x v="12"/>
    <x v="12"/>
    <x v="12"/>
    <x v="18"/>
    <x v="97"/>
    <x v="18"/>
    <x v="68"/>
    <x v="89"/>
    <x v="82"/>
    <x v="112"/>
    <x v="4"/>
    <x v="4"/>
  </r>
  <r>
    <x v="6"/>
    <x v="0"/>
    <x v="0"/>
    <x v="1"/>
    <x v="6"/>
    <x v="6"/>
    <x v="18"/>
    <x v="18"/>
    <x v="18"/>
    <x v="18"/>
    <x v="18"/>
    <x v="97"/>
    <x v="18"/>
    <x v="36"/>
    <x v="36"/>
    <x v="84"/>
    <x v="115"/>
    <x v="4"/>
    <x v="4"/>
  </r>
  <r>
    <x v="7"/>
    <x v="0"/>
    <x v="0"/>
    <x v="1"/>
    <x v="7"/>
    <x v="7"/>
    <x v="0"/>
    <x v="0"/>
    <x v="0"/>
    <x v="0"/>
    <x v="0"/>
    <x v="108"/>
    <x v="115"/>
    <x v="83"/>
    <x v="123"/>
    <x v="81"/>
    <x v="118"/>
    <x v="4"/>
    <x v="4"/>
  </r>
  <r>
    <x v="7"/>
    <x v="0"/>
    <x v="0"/>
    <x v="1"/>
    <x v="7"/>
    <x v="7"/>
    <x v="2"/>
    <x v="2"/>
    <x v="2"/>
    <x v="2"/>
    <x v="1"/>
    <x v="34"/>
    <x v="116"/>
    <x v="94"/>
    <x v="124"/>
    <x v="79"/>
    <x v="119"/>
    <x v="5"/>
    <x v="12"/>
  </r>
  <r>
    <x v="7"/>
    <x v="0"/>
    <x v="0"/>
    <x v="1"/>
    <x v="7"/>
    <x v="7"/>
    <x v="1"/>
    <x v="1"/>
    <x v="1"/>
    <x v="1"/>
    <x v="2"/>
    <x v="99"/>
    <x v="117"/>
    <x v="95"/>
    <x v="125"/>
    <x v="84"/>
    <x v="120"/>
    <x v="4"/>
    <x v="4"/>
  </r>
  <r>
    <x v="7"/>
    <x v="0"/>
    <x v="0"/>
    <x v="1"/>
    <x v="7"/>
    <x v="7"/>
    <x v="3"/>
    <x v="3"/>
    <x v="3"/>
    <x v="3"/>
    <x v="3"/>
    <x v="109"/>
    <x v="41"/>
    <x v="88"/>
    <x v="126"/>
    <x v="74"/>
    <x v="121"/>
    <x v="1"/>
    <x v="20"/>
  </r>
  <r>
    <x v="7"/>
    <x v="0"/>
    <x v="0"/>
    <x v="1"/>
    <x v="7"/>
    <x v="7"/>
    <x v="5"/>
    <x v="5"/>
    <x v="5"/>
    <x v="5"/>
    <x v="4"/>
    <x v="78"/>
    <x v="118"/>
    <x v="31"/>
    <x v="127"/>
    <x v="83"/>
    <x v="122"/>
    <x v="4"/>
    <x v="4"/>
  </r>
  <r>
    <x v="7"/>
    <x v="0"/>
    <x v="0"/>
    <x v="1"/>
    <x v="7"/>
    <x v="7"/>
    <x v="6"/>
    <x v="6"/>
    <x v="6"/>
    <x v="6"/>
    <x v="5"/>
    <x v="50"/>
    <x v="119"/>
    <x v="51"/>
    <x v="128"/>
    <x v="75"/>
    <x v="123"/>
    <x v="4"/>
    <x v="4"/>
  </r>
  <r>
    <x v="7"/>
    <x v="0"/>
    <x v="0"/>
    <x v="1"/>
    <x v="7"/>
    <x v="7"/>
    <x v="7"/>
    <x v="7"/>
    <x v="7"/>
    <x v="7"/>
    <x v="6"/>
    <x v="110"/>
    <x v="120"/>
    <x v="96"/>
    <x v="129"/>
    <x v="53"/>
    <x v="124"/>
    <x v="4"/>
    <x v="4"/>
  </r>
  <r>
    <x v="7"/>
    <x v="0"/>
    <x v="0"/>
    <x v="1"/>
    <x v="7"/>
    <x v="7"/>
    <x v="4"/>
    <x v="4"/>
    <x v="4"/>
    <x v="4"/>
    <x v="7"/>
    <x v="53"/>
    <x v="121"/>
    <x v="37"/>
    <x v="130"/>
    <x v="53"/>
    <x v="124"/>
    <x v="4"/>
    <x v="4"/>
  </r>
  <r>
    <x v="7"/>
    <x v="0"/>
    <x v="0"/>
    <x v="1"/>
    <x v="7"/>
    <x v="7"/>
    <x v="9"/>
    <x v="9"/>
    <x v="9"/>
    <x v="9"/>
    <x v="7"/>
    <x v="53"/>
    <x v="121"/>
    <x v="35"/>
    <x v="131"/>
    <x v="74"/>
    <x v="121"/>
    <x v="4"/>
    <x v="4"/>
  </r>
  <r>
    <x v="7"/>
    <x v="0"/>
    <x v="0"/>
    <x v="1"/>
    <x v="7"/>
    <x v="7"/>
    <x v="8"/>
    <x v="8"/>
    <x v="8"/>
    <x v="8"/>
    <x v="9"/>
    <x v="54"/>
    <x v="122"/>
    <x v="80"/>
    <x v="132"/>
    <x v="83"/>
    <x v="122"/>
    <x v="4"/>
    <x v="4"/>
  </r>
  <r>
    <x v="7"/>
    <x v="0"/>
    <x v="0"/>
    <x v="1"/>
    <x v="7"/>
    <x v="7"/>
    <x v="11"/>
    <x v="11"/>
    <x v="11"/>
    <x v="11"/>
    <x v="10"/>
    <x v="104"/>
    <x v="123"/>
    <x v="86"/>
    <x v="133"/>
    <x v="54"/>
    <x v="125"/>
    <x v="4"/>
    <x v="4"/>
  </r>
  <r>
    <x v="7"/>
    <x v="0"/>
    <x v="0"/>
    <x v="1"/>
    <x v="7"/>
    <x v="7"/>
    <x v="10"/>
    <x v="10"/>
    <x v="10"/>
    <x v="10"/>
    <x v="11"/>
    <x v="82"/>
    <x v="124"/>
    <x v="54"/>
    <x v="134"/>
    <x v="80"/>
    <x v="126"/>
    <x v="4"/>
    <x v="4"/>
  </r>
  <r>
    <x v="7"/>
    <x v="0"/>
    <x v="0"/>
    <x v="1"/>
    <x v="7"/>
    <x v="7"/>
    <x v="12"/>
    <x v="12"/>
    <x v="12"/>
    <x v="12"/>
    <x v="12"/>
    <x v="83"/>
    <x v="10"/>
    <x v="79"/>
    <x v="135"/>
    <x v="86"/>
    <x v="127"/>
    <x v="4"/>
    <x v="4"/>
  </r>
  <r>
    <x v="7"/>
    <x v="0"/>
    <x v="0"/>
    <x v="1"/>
    <x v="7"/>
    <x v="7"/>
    <x v="13"/>
    <x v="13"/>
    <x v="13"/>
    <x v="13"/>
    <x v="13"/>
    <x v="105"/>
    <x v="125"/>
    <x v="37"/>
    <x v="130"/>
    <x v="86"/>
    <x v="127"/>
    <x v="4"/>
    <x v="4"/>
  </r>
  <r>
    <x v="7"/>
    <x v="0"/>
    <x v="0"/>
    <x v="1"/>
    <x v="7"/>
    <x v="7"/>
    <x v="26"/>
    <x v="26"/>
    <x v="26"/>
    <x v="26"/>
    <x v="14"/>
    <x v="106"/>
    <x v="126"/>
    <x v="54"/>
    <x v="134"/>
    <x v="46"/>
    <x v="128"/>
    <x v="4"/>
    <x v="4"/>
  </r>
  <r>
    <x v="7"/>
    <x v="0"/>
    <x v="0"/>
    <x v="1"/>
    <x v="7"/>
    <x v="7"/>
    <x v="14"/>
    <x v="14"/>
    <x v="14"/>
    <x v="14"/>
    <x v="15"/>
    <x v="107"/>
    <x v="81"/>
    <x v="68"/>
    <x v="136"/>
    <x v="50"/>
    <x v="45"/>
    <x v="1"/>
    <x v="20"/>
  </r>
  <r>
    <x v="7"/>
    <x v="0"/>
    <x v="0"/>
    <x v="1"/>
    <x v="7"/>
    <x v="7"/>
    <x v="21"/>
    <x v="21"/>
    <x v="21"/>
    <x v="21"/>
    <x v="16"/>
    <x v="97"/>
    <x v="67"/>
    <x v="54"/>
    <x v="134"/>
    <x v="74"/>
    <x v="121"/>
    <x v="4"/>
    <x v="4"/>
  </r>
  <r>
    <x v="7"/>
    <x v="0"/>
    <x v="0"/>
    <x v="1"/>
    <x v="7"/>
    <x v="7"/>
    <x v="18"/>
    <x v="18"/>
    <x v="18"/>
    <x v="18"/>
    <x v="16"/>
    <x v="97"/>
    <x v="67"/>
    <x v="36"/>
    <x v="36"/>
    <x v="83"/>
    <x v="122"/>
    <x v="1"/>
    <x v="20"/>
  </r>
  <r>
    <x v="7"/>
    <x v="0"/>
    <x v="0"/>
    <x v="1"/>
    <x v="7"/>
    <x v="7"/>
    <x v="15"/>
    <x v="15"/>
    <x v="15"/>
    <x v="15"/>
    <x v="18"/>
    <x v="111"/>
    <x v="127"/>
    <x v="71"/>
    <x v="137"/>
    <x v="52"/>
    <x v="129"/>
    <x v="4"/>
    <x v="4"/>
  </r>
  <r>
    <x v="7"/>
    <x v="0"/>
    <x v="0"/>
    <x v="1"/>
    <x v="7"/>
    <x v="7"/>
    <x v="16"/>
    <x v="16"/>
    <x v="16"/>
    <x v="16"/>
    <x v="19"/>
    <x v="112"/>
    <x v="17"/>
    <x v="52"/>
    <x v="138"/>
    <x v="81"/>
    <x v="118"/>
    <x v="4"/>
    <x v="4"/>
  </r>
  <r>
    <x v="7"/>
    <x v="0"/>
    <x v="0"/>
    <x v="1"/>
    <x v="7"/>
    <x v="7"/>
    <x v="17"/>
    <x v="17"/>
    <x v="17"/>
    <x v="17"/>
    <x v="19"/>
    <x v="112"/>
    <x v="17"/>
    <x v="18"/>
    <x v="139"/>
    <x v="85"/>
    <x v="130"/>
    <x v="4"/>
    <x v="4"/>
  </r>
  <r>
    <x v="8"/>
    <x v="0"/>
    <x v="0"/>
    <x v="1"/>
    <x v="8"/>
    <x v="8"/>
    <x v="0"/>
    <x v="0"/>
    <x v="0"/>
    <x v="0"/>
    <x v="0"/>
    <x v="113"/>
    <x v="128"/>
    <x v="97"/>
    <x v="140"/>
    <x v="84"/>
    <x v="131"/>
    <x v="4"/>
    <x v="4"/>
  </r>
  <r>
    <x v="8"/>
    <x v="0"/>
    <x v="0"/>
    <x v="1"/>
    <x v="8"/>
    <x v="8"/>
    <x v="6"/>
    <x v="6"/>
    <x v="6"/>
    <x v="6"/>
    <x v="1"/>
    <x v="98"/>
    <x v="129"/>
    <x v="98"/>
    <x v="141"/>
    <x v="39"/>
    <x v="132"/>
    <x v="4"/>
    <x v="4"/>
  </r>
  <r>
    <x v="8"/>
    <x v="0"/>
    <x v="0"/>
    <x v="1"/>
    <x v="8"/>
    <x v="8"/>
    <x v="3"/>
    <x v="3"/>
    <x v="3"/>
    <x v="3"/>
    <x v="2"/>
    <x v="114"/>
    <x v="130"/>
    <x v="99"/>
    <x v="142"/>
    <x v="78"/>
    <x v="41"/>
    <x v="4"/>
    <x v="4"/>
  </r>
  <r>
    <x v="8"/>
    <x v="0"/>
    <x v="0"/>
    <x v="1"/>
    <x v="8"/>
    <x v="8"/>
    <x v="2"/>
    <x v="2"/>
    <x v="2"/>
    <x v="2"/>
    <x v="3"/>
    <x v="74"/>
    <x v="131"/>
    <x v="74"/>
    <x v="143"/>
    <x v="87"/>
    <x v="133"/>
    <x v="4"/>
    <x v="4"/>
  </r>
  <r>
    <x v="8"/>
    <x v="0"/>
    <x v="0"/>
    <x v="1"/>
    <x v="8"/>
    <x v="8"/>
    <x v="4"/>
    <x v="4"/>
    <x v="4"/>
    <x v="4"/>
    <x v="4"/>
    <x v="115"/>
    <x v="132"/>
    <x v="100"/>
    <x v="144"/>
    <x v="45"/>
    <x v="134"/>
    <x v="4"/>
    <x v="4"/>
  </r>
  <r>
    <x v="8"/>
    <x v="0"/>
    <x v="0"/>
    <x v="1"/>
    <x v="8"/>
    <x v="8"/>
    <x v="1"/>
    <x v="1"/>
    <x v="1"/>
    <x v="1"/>
    <x v="5"/>
    <x v="46"/>
    <x v="133"/>
    <x v="101"/>
    <x v="145"/>
    <x v="46"/>
    <x v="135"/>
    <x v="4"/>
    <x v="4"/>
  </r>
  <r>
    <x v="8"/>
    <x v="0"/>
    <x v="0"/>
    <x v="1"/>
    <x v="8"/>
    <x v="8"/>
    <x v="10"/>
    <x v="10"/>
    <x v="10"/>
    <x v="10"/>
    <x v="6"/>
    <x v="116"/>
    <x v="134"/>
    <x v="35"/>
    <x v="146"/>
    <x v="38"/>
    <x v="136"/>
    <x v="4"/>
    <x v="4"/>
  </r>
  <r>
    <x v="8"/>
    <x v="0"/>
    <x v="0"/>
    <x v="1"/>
    <x v="8"/>
    <x v="8"/>
    <x v="7"/>
    <x v="7"/>
    <x v="7"/>
    <x v="7"/>
    <x v="7"/>
    <x v="71"/>
    <x v="135"/>
    <x v="67"/>
    <x v="147"/>
    <x v="70"/>
    <x v="59"/>
    <x v="4"/>
    <x v="4"/>
  </r>
  <r>
    <x v="8"/>
    <x v="0"/>
    <x v="0"/>
    <x v="1"/>
    <x v="8"/>
    <x v="8"/>
    <x v="11"/>
    <x v="11"/>
    <x v="11"/>
    <x v="11"/>
    <x v="8"/>
    <x v="91"/>
    <x v="136"/>
    <x v="80"/>
    <x v="148"/>
    <x v="88"/>
    <x v="137"/>
    <x v="4"/>
    <x v="4"/>
  </r>
  <r>
    <x v="8"/>
    <x v="0"/>
    <x v="0"/>
    <x v="1"/>
    <x v="8"/>
    <x v="8"/>
    <x v="8"/>
    <x v="8"/>
    <x v="8"/>
    <x v="8"/>
    <x v="9"/>
    <x v="93"/>
    <x v="32"/>
    <x v="79"/>
    <x v="118"/>
    <x v="81"/>
    <x v="138"/>
    <x v="4"/>
    <x v="4"/>
  </r>
  <r>
    <x v="8"/>
    <x v="0"/>
    <x v="0"/>
    <x v="1"/>
    <x v="8"/>
    <x v="8"/>
    <x v="14"/>
    <x v="14"/>
    <x v="14"/>
    <x v="14"/>
    <x v="10"/>
    <x v="54"/>
    <x v="137"/>
    <x v="80"/>
    <x v="148"/>
    <x v="83"/>
    <x v="139"/>
    <x v="4"/>
    <x v="4"/>
  </r>
  <r>
    <x v="8"/>
    <x v="0"/>
    <x v="0"/>
    <x v="1"/>
    <x v="8"/>
    <x v="8"/>
    <x v="5"/>
    <x v="5"/>
    <x v="5"/>
    <x v="5"/>
    <x v="10"/>
    <x v="54"/>
    <x v="137"/>
    <x v="39"/>
    <x v="149"/>
    <x v="46"/>
    <x v="135"/>
    <x v="1"/>
    <x v="7"/>
  </r>
  <r>
    <x v="8"/>
    <x v="0"/>
    <x v="0"/>
    <x v="1"/>
    <x v="8"/>
    <x v="8"/>
    <x v="9"/>
    <x v="9"/>
    <x v="9"/>
    <x v="9"/>
    <x v="12"/>
    <x v="83"/>
    <x v="138"/>
    <x v="37"/>
    <x v="150"/>
    <x v="82"/>
    <x v="32"/>
    <x v="11"/>
    <x v="21"/>
  </r>
  <r>
    <x v="8"/>
    <x v="0"/>
    <x v="0"/>
    <x v="1"/>
    <x v="8"/>
    <x v="8"/>
    <x v="12"/>
    <x v="12"/>
    <x v="12"/>
    <x v="12"/>
    <x v="12"/>
    <x v="83"/>
    <x v="138"/>
    <x v="96"/>
    <x v="151"/>
    <x v="47"/>
    <x v="140"/>
    <x v="4"/>
    <x v="4"/>
  </r>
  <r>
    <x v="8"/>
    <x v="0"/>
    <x v="0"/>
    <x v="1"/>
    <x v="8"/>
    <x v="8"/>
    <x v="30"/>
    <x v="30"/>
    <x v="30"/>
    <x v="30"/>
    <x v="14"/>
    <x v="105"/>
    <x v="83"/>
    <x v="86"/>
    <x v="89"/>
    <x v="74"/>
    <x v="141"/>
    <x v="4"/>
    <x v="4"/>
  </r>
  <r>
    <x v="8"/>
    <x v="0"/>
    <x v="0"/>
    <x v="1"/>
    <x v="8"/>
    <x v="8"/>
    <x v="16"/>
    <x v="16"/>
    <x v="16"/>
    <x v="16"/>
    <x v="14"/>
    <x v="105"/>
    <x v="83"/>
    <x v="93"/>
    <x v="152"/>
    <x v="83"/>
    <x v="139"/>
    <x v="4"/>
    <x v="4"/>
  </r>
  <r>
    <x v="8"/>
    <x v="0"/>
    <x v="0"/>
    <x v="1"/>
    <x v="8"/>
    <x v="8"/>
    <x v="26"/>
    <x v="26"/>
    <x v="26"/>
    <x v="26"/>
    <x v="16"/>
    <x v="96"/>
    <x v="37"/>
    <x v="68"/>
    <x v="153"/>
    <x v="50"/>
    <x v="142"/>
    <x v="4"/>
    <x v="4"/>
  </r>
  <r>
    <x v="8"/>
    <x v="0"/>
    <x v="0"/>
    <x v="1"/>
    <x v="8"/>
    <x v="8"/>
    <x v="13"/>
    <x v="13"/>
    <x v="13"/>
    <x v="13"/>
    <x v="16"/>
    <x v="96"/>
    <x v="37"/>
    <x v="86"/>
    <x v="89"/>
    <x v="82"/>
    <x v="32"/>
    <x v="4"/>
    <x v="4"/>
  </r>
  <r>
    <x v="8"/>
    <x v="0"/>
    <x v="0"/>
    <x v="1"/>
    <x v="8"/>
    <x v="8"/>
    <x v="32"/>
    <x v="32"/>
    <x v="32"/>
    <x v="32"/>
    <x v="18"/>
    <x v="97"/>
    <x v="139"/>
    <x v="52"/>
    <x v="154"/>
    <x v="46"/>
    <x v="135"/>
    <x v="4"/>
    <x v="4"/>
  </r>
  <r>
    <x v="8"/>
    <x v="0"/>
    <x v="0"/>
    <x v="1"/>
    <x v="8"/>
    <x v="8"/>
    <x v="19"/>
    <x v="19"/>
    <x v="19"/>
    <x v="19"/>
    <x v="18"/>
    <x v="97"/>
    <x v="139"/>
    <x v="53"/>
    <x v="155"/>
    <x v="85"/>
    <x v="143"/>
    <x v="4"/>
    <x v="4"/>
  </r>
  <r>
    <x v="8"/>
    <x v="0"/>
    <x v="0"/>
    <x v="1"/>
    <x v="8"/>
    <x v="8"/>
    <x v="27"/>
    <x v="27"/>
    <x v="27"/>
    <x v="27"/>
    <x v="18"/>
    <x v="97"/>
    <x v="139"/>
    <x v="34"/>
    <x v="156"/>
    <x v="50"/>
    <x v="142"/>
    <x v="4"/>
    <x v="4"/>
  </r>
  <r>
    <x v="8"/>
    <x v="0"/>
    <x v="0"/>
    <x v="1"/>
    <x v="8"/>
    <x v="8"/>
    <x v="18"/>
    <x v="18"/>
    <x v="18"/>
    <x v="18"/>
    <x v="18"/>
    <x v="97"/>
    <x v="139"/>
    <x v="36"/>
    <x v="36"/>
    <x v="84"/>
    <x v="131"/>
    <x v="4"/>
    <x v="4"/>
  </r>
  <r>
    <x v="9"/>
    <x v="0"/>
    <x v="0"/>
    <x v="2"/>
    <x v="9"/>
    <x v="9"/>
    <x v="2"/>
    <x v="2"/>
    <x v="2"/>
    <x v="2"/>
    <x v="0"/>
    <x v="109"/>
    <x v="140"/>
    <x v="102"/>
    <x v="157"/>
    <x v="54"/>
    <x v="144"/>
    <x v="4"/>
    <x v="4"/>
  </r>
  <r>
    <x v="9"/>
    <x v="0"/>
    <x v="0"/>
    <x v="2"/>
    <x v="9"/>
    <x v="9"/>
    <x v="6"/>
    <x v="6"/>
    <x v="6"/>
    <x v="6"/>
    <x v="1"/>
    <x v="50"/>
    <x v="101"/>
    <x v="103"/>
    <x v="158"/>
    <x v="85"/>
    <x v="145"/>
    <x v="4"/>
    <x v="4"/>
  </r>
  <r>
    <x v="9"/>
    <x v="0"/>
    <x v="0"/>
    <x v="2"/>
    <x v="9"/>
    <x v="9"/>
    <x v="3"/>
    <x v="3"/>
    <x v="3"/>
    <x v="3"/>
    <x v="2"/>
    <x v="51"/>
    <x v="141"/>
    <x v="51"/>
    <x v="159"/>
    <x v="84"/>
    <x v="146"/>
    <x v="4"/>
    <x v="4"/>
  </r>
  <r>
    <x v="9"/>
    <x v="0"/>
    <x v="0"/>
    <x v="2"/>
    <x v="9"/>
    <x v="9"/>
    <x v="0"/>
    <x v="0"/>
    <x v="0"/>
    <x v="0"/>
    <x v="3"/>
    <x v="117"/>
    <x v="142"/>
    <x v="46"/>
    <x v="160"/>
    <x v="82"/>
    <x v="111"/>
    <x v="4"/>
    <x v="4"/>
  </r>
  <r>
    <x v="9"/>
    <x v="0"/>
    <x v="0"/>
    <x v="2"/>
    <x v="9"/>
    <x v="9"/>
    <x v="1"/>
    <x v="1"/>
    <x v="1"/>
    <x v="1"/>
    <x v="4"/>
    <x v="52"/>
    <x v="143"/>
    <x v="104"/>
    <x v="161"/>
    <x v="81"/>
    <x v="3"/>
    <x v="4"/>
    <x v="4"/>
  </r>
  <r>
    <x v="9"/>
    <x v="0"/>
    <x v="0"/>
    <x v="2"/>
    <x v="9"/>
    <x v="9"/>
    <x v="4"/>
    <x v="4"/>
    <x v="4"/>
    <x v="4"/>
    <x v="5"/>
    <x v="93"/>
    <x v="144"/>
    <x v="96"/>
    <x v="162"/>
    <x v="52"/>
    <x v="147"/>
    <x v="4"/>
    <x v="4"/>
  </r>
  <r>
    <x v="9"/>
    <x v="0"/>
    <x v="0"/>
    <x v="2"/>
    <x v="9"/>
    <x v="9"/>
    <x v="8"/>
    <x v="8"/>
    <x v="8"/>
    <x v="8"/>
    <x v="6"/>
    <x v="107"/>
    <x v="136"/>
    <x v="105"/>
    <x v="163"/>
    <x v="82"/>
    <x v="111"/>
    <x v="4"/>
    <x v="4"/>
  </r>
  <r>
    <x v="9"/>
    <x v="0"/>
    <x v="0"/>
    <x v="2"/>
    <x v="9"/>
    <x v="9"/>
    <x v="7"/>
    <x v="7"/>
    <x v="7"/>
    <x v="7"/>
    <x v="7"/>
    <x v="96"/>
    <x v="145"/>
    <x v="93"/>
    <x v="136"/>
    <x v="85"/>
    <x v="145"/>
    <x v="4"/>
    <x v="4"/>
  </r>
  <r>
    <x v="9"/>
    <x v="0"/>
    <x v="0"/>
    <x v="2"/>
    <x v="9"/>
    <x v="9"/>
    <x v="5"/>
    <x v="5"/>
    <x v="5"/>
    <x v="5"/>
    <x v="7"/>
    <x v="96"/>
    <x v="145"/>
    <x v="68"/>
    <x v="164"/>
    <x v="50"/>
    <x v="113"/>
    <x v="4"/>
    <x v="4"/>
  </r>
  <r>
    <x v="9"/>
    <x v="0"/>
    <x v="0"/>
    <x v="2"/>
    <x v="9"/>
    <x v="9"/>
    <x v="14"/>
    <x v="14"/>
    <x v="14"/>
    <x v="14"/>
    <x v="9"/>
    <x v="97"/>
    <x v="146"/>
    <x v="70"/>
    <x v="165"/>
    <x v="50"/>
    <x v="113"/>
    <x v="1"/>
    <x v="22"/>
  </r>
  <r>
    <x v="9"/>
    <x v="0"/>
    <x v="0"/>
    <x v="2"/>
    <x v="9"/>
    <x v="9"/>
    <x v="9"/>
    <x v="9"/>
    <x v="9"/>
    <x v="9"/>
    <x v="9"/>
    <x v="97"/>
    <x v="146"/>
    <x v="68"/>
    <x v="164"/>
    <x v="82"/>
    <x v="111"/>
    <x v="4"/>
    <x v="4"/>
  </r>
  <r>
    <x v="9"/>
    <x v="0"/>
    <x v="0"/>
    <x v="2"/>
    <x v="9"/>
    <x v="9"/>
    <x v="10"/>
    <x v="10"/>
    <x v="10"/>
    <x v="10"/>
    <x v="11"/>
    <x v="112"/>
    <x v="109"/>
    <x v="52"/>
    <x v="166"/>
    <x v="81"/>
    <x v="3"/>
    <x v="4"/>
    <x v="4"/>
  </r>
  <r>
    <x v="9"/>
    <x v="0"/>
    <x v="0"/>
    <x v="2"/>
    <x v="9"/>
    <x v="9"/>
    <x v="33"/>
    <x v="33"/>
    <x v="33"/>
    <x v="33"/>
    <x v="12"/>
    <x v="118"/>
    <x v="33"/>
    <x v="53"/>
    <x v="71"/>
    <x v="50"/>
    <x v="113"/>
    <x v="4"/>
    <x v="4"/>
  </r>
  <r>
    <x v="9"/>
    <x v="0"/>
    <x v="0"/>
    <x v="2"/>
    <x v="9"/>
    <x v="9"/>
    <x v="34"/>
    <x v="34"/>
    <x v="34"/>
    <x v="34"/>
    <x v="12"/>
    <x v="118"/>
    <x v="33"/>
    <x v="18"/>
    <x v="167"/>
    <x v="74"/>
    <x v="148"/>
    <x v="4"/>
    <x v="4"/>
  </r>
  <r>
    <x v="9"/>
    <x v="0"/>
    <x v="0"/>
    <x v="2"/>
    <x v="9"/>
    <x v="9"/>
    <x v="27"/>
    <x v="27"/>
    <x v="27"/>
    <x v="27"/>
    <x v="12"/>
    <x v="118"/>
    <x v="33"/>
    <x v="93"/>
    <x v="136"/>
    <x v="82"/>
    <x v="111"/>
    <x v="4"/>
    <x v="4"/>
  </r>
  <r>
    <x v="9"/>
    <x v="0"/>
    <x v="0"/>
    <x v="2"/>
    <x v="9"/>
    <x v="9"/>
    <x v="35"/>
    <x v="35"/>
    <x v="35"/>
    <x v="35"/>
    <x v="15"/>
    <x v="119"/>
    <x v="147"/>
    <x v="53"/>
    <x v="71"/>
    <x v="82"/>
    <x v="111"/>
    <x v="4"/>
    <x v="4"/>
  </r>
  <r>
    <x v="9"/>
    <x v="0"/>
    <x v="0"/>
    <x v="2"/>
    <x v="9"/>
    <x v="9"/>
    <x v="30"/>
    <x v="30"/>
    <x v="30"/>
    <x v="30"/>
    <x v="15"/>
    <x v="119"/>
    <x v="147"/>
    <x v="53"/>
    <x v="71"/>
    <x v="82"/>
    <x v="111"/>
    <x v="4"/>
    <x v="4"/>
  </r>
  <r>
    <x v="9"/>
    <x v="0"/>
    <x v="0"/>
    <x v="2"/>
    <x v="9"/>
    <x v="9"/>
    <x v="32"/>
    <x v="32"/>
    <x v="32"/>
    <x v="32"/>
    <x v="15"/>
    <x v="119"/>
    <x v="147"/>
    <x v="53"/>
    <x v="71"/>
    <x v="82"/>
    <x v="111"/>
    <x v="4"/>
    <x v="4"/>
  </r>
  <r>
    <x v="9"/>
    <x v="0"/>
    <x v="0"/>
    <x v="2"/>
    <x v="9"/>
    <x v="9"/>
    <x v="16"/>
    <x v="16"/>
    <x v="16"/>
    <x v="16"/>
    <x v="15"/>
    <x v="119"/>
    <x v="147"/>
    <x v="18"/>
    <x v="167"/>
    <x v="47"/>
    <x v="149"/>
    <x v="4"/>
    <x v="4"/>
  </r>
  <r>
    <x v="9"/>
    <x v="0"/>
    <x v="0"/>
    <x v="2"/>
    <x v="9"/>
    <x v="9"/>
    <x v="12"/>
    <x v="12"/>
    <x v="12"/>
    <x v="12"/>
    <x v="15"/>
    <x v="119"/>
    <x v="147"/>
    <x v="54"/>
    <x v="168"/>
    <x v="89"/>
    <x v="150"/>
    <x v="4"/>
    <x v="4"/>
  </r>
  <r>
    <x v="10"/>
    <x v="0"/>
    <x v="0"/>
    <x v="2"/>
    <x v="10"/>
    <x v="10"/>
    <x v="2"/>
    <x v="2"/>
    <x v="2"/>
    <x v="2"/>
    <x v="0"/>
    <x v="94"/>
    <x v="148"/>
    <x v="81"/>
    <x v="169"/>
    <x v="74"/>
    <x v="151"/>
    <x v="4"/>
    <x v="4"/>
  </r>
  <r>
    <x v="10"/>
    <x v="0"/>
    <x v="0"/>
    <x v="2"/>
    <x v="10"/>
    <x v="10"/>
    <x v="4"/>
    <x v="4"/>
    <x v="4"/>
    <x v="4"/>
    <x v="1"/>
    <x v="105"/>
    <x v="149"/>
    <x v="68"/>
    <x v="170"/>
    <x v="81"/>
    <x v="152"/>
    <x v="4"/>
    <x v="4"/>
  </r>
  <r>
    <x v="10"/>
    <x v="0"/>
    <x v="0"/>
    <x v="2"/>
    <x v="10"/>
    <x v="10"/>
    <x v="3"/>
    <x v="3"/>
    <x v="3"/>
    <x v="3"/>
    <x v="1"/>
    <x v="105"/>
    <x v="149"/>
    <x v="86"/>
    <x v="171"/>
    <x v="47"/>
    <x v="153"/>
    <x v="1"/>
    <x v="22"/>
  </r>
  <r>
    <x v="10"/>
    <x v="0"/>
    <x v="0"/>
    <x v="2"/>
    <x v="10"/>
    <x v="10"/>
    <x v="0"/>
    <x v="0"/>
    <x v="0"/>
    <x v="0"/>
    <x v="3"/>
    <x v="106"/>
    <x v="150"/>
    <x v="81"/>
    <x v="169"/>
    <x v="86"/>
    <x v="111"/>
    <x v="4"/>
    <x v="4"/>
  </r>
  <r>
    <x v="10"/>
    <x v="0"/>
    <x v="0"/>
    <x v="2"/>
    <x v="10"/>
    <x v="10"/>
    <x v="6"/>
    <x v="6"/>
    <x v="6"/>
    <x v="6"/>
    <x v="4"/>
    <x v="111"/>
    <x v="151"/>
    <x v="34"/>
    <x v="112"/>
    <x v="82"/>
    <x v="149"/>
    <x v="4"/>
    <x v="4"/>
  </r>
  <r>
    <x v="10"/>
    <x v="0"/>
    <x v="0"/>
    <x v="2"/>
    <x v="10"/>
    <x v="10"/>
    <x v="1"/>
    <x v="1"/>
    <x v="1"/>
    <x v="1"/>
    <x v="5"/>
    <x v="112"/>
    <x v="152"/>
    <x v="34"/>
    <x v="112"/>
    <x v="86"/>
    <x v="111"/>
    <x v="4"/>
    <x v="4"/>
  </r>
  <r>
    <x v="10"/>
    <x v="0"/>
    <x v="0"/>
    <x v="2"/>
    <x v="10"/>
    <x v="10"/>
    <x v="7"/>
    <x v="7"/>
    <x v="7"/>
    <x v="7"/>
    <x v="6"/>
    <x v="119"/>
    <x v="153"/>
    <x v="71"/>
    <x v="166"/>
    <x v="74"/>
    <x v="151"/>
    <x v="4"/>
    <x v="4"/>
  </r>
  <r>
    <x v="10"/>
    <x v="0"/>
    <x v="0"/>
    <x v="2"/>
    <x v="10"/>
    <x v="10"/>
    <x v="14"/>
    <x v="14"/>
    <x v="14"/>
    <x v="14"/>
    <x v="7"/>
    <x v="120"/>
    <x v="154"/>
    <x v="71"/>
    <x v="166"/>
    <x v="47"/>
    <x v="153"/>
    <x v="4"/>
    <x v="4"/>
  </r>
  <r>
    <x v="10"/>
    <x v="0"/>
    <x v="0"/>
    <x v="2"/>
    <x v="10"/>
    <x v="10"/>
    <x v="36"/>
    <x v="36"/>
    <x v="36"/>
    <x v="36"/>
    <x v="7"/>
    <x v="120"/>
    <x v="154"/>
    <x v="53"/>
    <x v="172"/>
    <x v="86"/>
    <x v="111"/>
    <x v="4"/>
    <x v="4"/>
  </r>
  <r>
    <x v="10"/>
    <x v="0"/>
    <x v="0"/>
    <x v="2"/>
    <x v="10"/>
    <x v="10"/>
    <x v="10"/>
    <x v="10"/>
    <x v="10"/>
    <x v="10"/>
    <x v="9"/>
    <x v="121"/>
    <x v="155"/>
    <x v="71"/>
    <x v="166"/>
    <x v="50"/>
    <x v="3"/>
    <x v="4"/>
    <x v="4"/>
  </r>
  <r>
    <x v="10"/>
    <x v="0"/>
    <x v="0"/>
    <x v="2"/>
    <x v="10"/>
    <x v="10"/>
    <x v="30"/>
    <x v="30"/>
    <x v="30"/>
    <x v="30"/>
    <x v="9"/>
    <x v="121"/>
    <x v="155"/>
    <x v="52"/>
    <x v="164"/>
    <x v="86"/>
    <x v="111"/>
    <x v="4"/>
    <x v="4"/>
  </r>
  <r>
    <x v="10"/>
    <x v="0"/>
    <x v="0"/>
    <x v="2"/>
    <x v="10"/>
    <x v="10"/>
    <x v="8"/>
    <x v="8"/>
    <x v="8"/>
    <x v="8"/>
    <x v="9"/>
    <x v="121"/>
    <x v="155"/>
    <x v="71"/>
    <x v="166"/>
    <x v="50"/>
    <x v="3"/>
    <x v="4"/>
    <x v="4"/>
  </r>
  <r>
    <x v="10"/>
    <x v="0"/>
    <x v="0"/>
    <x v="2"/>
    <x v="10"/>
    <x v="10"/>
    <x v="13"/>
    <x v="13"/>
    <x v="13"/>
    <x v="13"/>
    <x v="9"/>
    <x v="121"/>
    <x v="155"/>
    <x v="52"/>
    <x v="164"/>
    <x v="86"/>
    <x v="111"/>
    <x v="4"/>
    <x v="4"/>
  </r>
  <r>
    <x v="10"/>
    <x v="0"/>
    <x v="0"/>
    <x v="2"/>
    <x v="10"/>
    <x v="10"/>
    <x v="33"/>
    <x v="33"/>
    <x v="33"/>
    <x v="33"/>
    <x v="13"/>
    <x v="122"/>
    <x v="138"/>
    <x v="36"/>
    <x v="36"/>
    <x v="50"/>
    <x v="3"/>
    <x v="4"/>
    <x v="4"/>
  </r>
  <r>
    <x v="10"/>
    <x v="0"/>
    <x v="0"/>
    <x v="2"/>
    <x v="10"/>
    <x v="10"/>
    <x v="11"/>
    <x v="11"/>
    <x v="11"/>
    <x v="11"/>
    <x v="13"/>
    <x v="122"/>
    <x v="138"/>
    <x v="18"/>
    <x v="168"/>
    <x v="86"/>
    <x v="111"/>
    <x v="4"/>
    <x v="4"/>
  </r>
  <r>
    <x v="10"/>
    <x v="0"/>
    <x v="0"/>
    <x v="2"/>
    <x v="10"/>
    <x v="10"/>
    <x v="21"/>
    <x v="21"/>
    <x v="21"/>
    <x v="21"/>
    <x v="13"/>
    <x v="122"/>
    <x v="138"/>
    <x v="18"/>
    <x v="168"/>
    <x v="86"/>
    <x v="111"/>
    <x v="4"/>
    <x v="4"/>
  </r>
  <r>
    <x v="10"/>
    <x v="0"/>
    <x v="0"/>
    <x v="2"/>
    <x v="10"/>
    <x v="10"/>
    <x v="12"/>
    <x v="12"/>
    <x v="12"/>
    <x v="12"/>
    <x v="13"/>
    <x v="122"/>
    <x v="138"/>
    <x v="52"/>
    <x v="164"/>
    <x v="89"/>
    <x v="150"/>
    <x v="4"/>
    <x v="4"/>
  </r>
  <r>
    <x v="10"/>
    <x v="0"/>
    <x v="0"/>
    <x v="2"/>
    <x v="10"/>
    <x v="10"/>
    <x v="18"/>
    <x v="18"/>
    <x v="18"/>
    <x v="18"/>
    <x v="13"/>
    <x v="122"/>
    <x v="138"/>
    <x v="36"/>
    <x v="36"/>
    <x v="50"/>
    <x v="3"/>
    <x v="4"/>
    <x v="4"/>
  </r>
  <r>
    <x v="10"/>
    <x v="0"/>
    <x v="0"/>
    <x v="2"/>
    <x v="10"/>
    <x v="10"/>
    <x v="37"/>
    <x v="37"/>
    <x v="37"/>
    <x v="37"/>
    <x v="18"/>
    <x v="123"/>
    <x v="156"/>
    <x v="71"/>
    <x v="166"/>
    <x v="86"/>
    <x v="111"/>
    <x v="4"/>
    <x v="4"/>
  </r>
  <r>
    <x v="10"/>
    <x v="0"/>
    <x v="0"/>
    <x v="2"/>
    <x v="10"/>
    <x v="10"/>
    <x v="19"/>
    <x v="19"/>
    <x v="19"/>
    <x v="19"/>
    <x v="18"/>
    <x v="123"/>
    <x v="156"/>
    <x v="71"/>
    <x v="166"/>
    <x v="86"/>
    <x v="111"/>
    <x v="4"/>
    <x v="4"/>
  </r>
  <r>
    <x v="10"/>
    <x v="0"/>
    <x v="0"/>
    <x v="2"/>
    <x v="10"/>
    <x v="10"/>
    <x v="17"/>
    <x v="17"/>
    <x v="17"/>
    <x v="17"/>
    <x v="18"/>
    <x v="123"/>
    <x v="156"/>
    <x v="36"/>
    <x v="36"/>
    <x v="82"/>
    <x v="149"/>
    <x v="4"/>
    <x v="4"/>
  </r>
  <r>
    <x v="10"/>
    <x v="0"/>
    <x v="0"/>
    <x v="2"/>
    <x v="10"/>
    <x v="10"/>
    <x v="31"/>
    <x v="31"/>
    <x v="31"/>
    <x v="31"/>
    <x v="18"/>
    <x v="123"/>
    <x v="156"/>
    <x v="18"/>
    <x v="168"/>
    <x v="89"/>
    <x v="150"/>
    <x v="4"/>
    <x v="4"/>
  </r>
  <r>
    <x v="10"/>
    <x v="0"/>
    <x v="0"/>
    <x v="2"/>
    <x v="10"/>
    <x v="10"/>
    <x v="22"/>
    <x v="22"/>
    <x v="22"/>
    <x v="22"/>
    <x v="18"/>
    <x v="123"/>
    <x v="156"/>
    <x v="71"/>
    <x v="166"/>
    <x v="86"/>
    <x v="111"/>
    <x v="4"/>
    <x v="4"/>
  </r>
  <r>
    <x v="11"/>
    <x v="0"/>
    <x v="0"/>
    <x v="2"/>
    <x v="11"/>
    <x v="11"/>
    <x v="0"/>
    <x v="0"/>
    <x v="0"/>
    <x v="0"/>
    <x v="0"/>
    <x v="56"/>
    <x v="157"/>
    <x v="79"/>
    <x v="173"/>
    <x v="89"/>
    <x v="150"/>
    <x v="4"/>
    <x v="4"/>
  </r>
  <r>
    <x v="11"/>
    <x v="0"/>
    <x v="0"/>
    <x v="2"/>
    <x v="11"/>
    <x v="11"/>
    <x v="3"/>
    <x v="3"/>
    <x v="3"/>
    <x v="3"/>
    <x v="1"/>
    <x v="124"/>
    <x v="158"/>
    <x v="81"/>
    <x v="174"/>
    <x v="82"/>
    <x v="154"/>
    <x v="1"/>
    <x v="23"/>
  </r>
  <r>
    <x v="11"/>
    <x v="0"/>
    <x v="0"/>
    <x v="2"/>
    <x v="11"/>
    <x v="11"/>
    <x v="1"/>
    <x v="1"/>
    <x v="1"/>
    <x v="1"/>
    <x v="2"/>
    <x v="105"/>
    <x v="159"/>
    <x v="37"/>
    <x v="175"/>
    <x v="86"/>
    <x v="19"/>
    <x v="4"/>
    <x v="4"/>
  </r>
  <r>
    <x v="11"/>
    <x v="0"/>
    <x v="0"/>
    <x v="2"/>
    <x v="11"/>
    <x v="11"/>
    <x v="2"/>
    <x v="2"/>
    <x v="2"/>
    <x v="2"/>
    <x v="3"/>
    <x v="106"/>
    <x v="160"/>
    <x v="49"/>
    <x v="176"/>
    <x v="82"/>
    <x v="154"/>
    <x v="4"/>
    <x v="4"/>
  </r>
  <r>
    <x v="11"/>
    <x v="0"/>
    <x v="0"/>
    <x v="2"/>
    <x v="11"/>
    <x v="11"/>
    <x v="11"/>
    <x v="11"/>
    <x v="11"/>
    <x v="11"/>
    <x v="4"/>
    <x v="96"/>
    <x v="161"/>
    <x v="18"/>
    <x v="177"/>
    <x v="83"/>
    <x v="155"/>
    <x v="4"/>
    <x v="4"/>
  </r>
  <r>
    <x v="11"/>
    <x v="0"/>
    <x v="0"/>
    <x v="2"/>
    <x v="11"/>
    <x v="11"/>
    <x v="4"/>
    <x v="4"/>
    <x v="4"/>
    <x v="4"/>
    <x v="5"/>
    <x v="111"/>
    <x v="162"/>
    <x v="18"/>
    <x v="177"/>
    <x v="46"/>
    <x v="156"/>
    <x v="4"/>
    <x v="4"/>
  </r>
  <r>
    <x v="11"/>
    <x v="0"/>
    <x v="0"/>
    <x v="2"/>
    <x v="11"/>
    <x v="11"/>
    <x v="6"/>
    <x v="6"/>
    <x v="6"/>
    <x v="6"/>
    <x v="6"/>
    <x v="125"/>
    <x v="163"/>
    <x v="54"/>
    <x v="178"/>
    <x v="82"/>
    <x v="154"/>
    <x v="4"/>
    <x v="4"/>
  </r>
  <r>
    <x v="11"/>
    <x v="0"/>
    <x v="0"/>
    <x v="2"/>
    <x v="11"/>
    <x v="11"/>
    <x v="10"/>
    <x v="10"/>
    <x v="10"/>
    <x v="10"/>
    <x v="7"/>
    <x v="119"/>
    <x v="164"/>
    <x v="53"/>
    <x v="179"/>
    <x v="82"/>
    <x v="154"/>
    <x v="4"/>
    <x v="4"/>
  </r>
  <r>
    <x v="11"/>
    <x v="0"/>
    <x v="0"/>
    <x v="2"/>
    <x v="11"/>
    <x v="11"/>
    <x v="8"/>
    <x v="8"/>
    <x v="8"/>
    <x v="8"/>
    <x v="8"/>
    <x v="120"/>
    <x v="165"/>
    <x v="52"/>
    <x v="180"/>
    <x v="82"/>
    <x v="154"/>
    <x v="4"/>
    <x v="4"/>
  </r>
  <r>
    <x v="11"/>
    <x v="0"/>
    <x v="0"/>
    <x v="2"/>
    <x v="11"/>
    <x v="11"/>
    <x v="7"/>
    <x v="7"/>
    <x v="7"/>
    <x v="7"/>
    <x v="8"/>
    <x v="120"/>
    <x v="165"/>
    <x v="71"/>
    <x v="51"/>
    <x v="47"/>
    <x v="157"/>
    <x v="4"/>
    <x v="4"/>
  </r>
  <r>
    <x v="11"/>
    <x v="0"/>
    <x v="0"/>
    <x v="2"/>
    <x v="11"/>
    <x v="11"/>
    <x v="14"/>
    <x v="14"/>
    <x v="14"/>
    <x v="14"/>
    <x v="10"/>
    <x v="122"/>
    <x v="166"/>
    <x v="71"/>
    <x v="51"/>
    <x v="82"/>
    <x v="154"/>
    <x v="4"/>
    <x v="4"/>
  </r>
  <r>
    <x v="11"/>
    <x v="0"/>
    <x v="0"/>
    <x v="2"/>
    <x v="11"/>
    <x v="11"/>
    <x v="31"/>
    <x v="31"/>
    <x v="31"/>
    <x v="31"/>
    <x v="10"/>
    <x v="122"/>
    <x v="166"/>
    <x v="18"/>
    <x v="177"/>
    <x v="86"/>
    <x v="19"/>
    <x v="4"/>
    <x v="4"/>
  </r>
  <r>
    <x v="11"/>
    <x v="0"/>
    <x v="0"/>
    <x v="2"/>
    <x v="11"/>
    <x v="11"/>
    <x v="5"/>
    <x v="5"/>
    <x v="5"/>
    <x v="5"/>
    <x v="10"/>
    <x v="122"/>
    <x v="166"/>
    <x v="18"/>
    <x v="177"/>
    <x v="86"/>
    <x v="19"/>
    <x v="4"/>
    <x v="4"/>
  </r>
  <r>
    <x v="11"/>
    <x v="0"/>
    <x v="0"/>
    <x v="2"/>
    <x v="11"/>
    <x v="11"/>
    <x v="12"/>
    <x v="12"/>
    <x v="12"/>
    <x v="12"/>
    <x v="10"/>
    <x v="122"/>
    <x v="166"/>
    <x v="52"/>
    <x v="180"/>
    <x v="89"/>
    <x v="150"/>
    <x v="4"/>
    <x v="4"/>
  </r>
  <r>
    <x v="11"/>
    <x v="0"/>
    <x v="0"/>
    <x v="2"/>
    <x v="11"/>
    <x v="11"/>
    <x v="38"/>
    <x v="38"/>
    <x v="38"/>
    <x v="38"/>
    <x v="14"/>
    <x v="123"/>
    <x v="167"/>
    <x v="36"/>
    <x v="36"/>
    <x v="82"/>
    <x v="154"/>
    <x v="4"/>
    <x v="4"/>
  </r>
  <r>
    <x v="11"/>
    <x v="0"/>
    <x v="0"/>
    <x v="2"/>
    <x v="11"/>
    <x v="11"/>
    <x v="39"/>
    <x v="39"/>
    <x v="39"/>
    <x v="39"/>
    <x v="14"/>
    <x v="123"/>
    <x v="167"/>
    <x v="36"/>
    <x v="36"/>
    <x v="82"/>
    <x v="154"/>
    <x v="4"/>
    <x v="4"/>
  </r>
  <r>
    <x v="11"/>
    <x v="0"/>
    <x v="0"/>
    <x v="2"/>
    <x v="11"/>
    <x v="11"/>
    <x v="36"/>
    <x v="36"/>
    <x v="36"/>
    <x v="36"/>
    <x v="14"/>
    <x v="123"/>
    <x v="167"/>
    <x v="36"/>
    <x v="36"/>
    <x v="82"/>
    <x v="154"/>
    <x v="4"/>
    <x v="4"/>
  </r>
  <r>
    <x v="11"/>
    <x v="0"/>
    <x v="0"/>
    <x v="2"/>
    <x v="11"/>
    <x v="11"/>
    <x v="16"/>
    <x v="16"/>
    <x v="16"/>
    <x v="16"/>
    <x v="14"/>
    <x v="123"/>
    <x v="167"/>
    <x v="71"/>
    <x v="51"/>
    <x v="86"/>
    <x v="19"/>
    <x v="4"/>
    <x v="4"/>
  </r>
  <r>
    <x v="11"/>
    <x v="0"/>
    <x v="0"/>
    <x v="2"/>
    <x v="11"/>
    <x v="11"/>
    <x v="15"/>
    <x v="15"/>
    <x v="15"/>
    <x v="15"/>
    <x v="14"/>
    <x v="123"/>
    <x v="167"/>
    <x v="18"/>
    <x v="177"/>
    <x v="89"/>
    <x v="150"/>
    <x v="4"/>
    <x v="4"/>
  </r>
  <r>
    <x v="11"/>
    <x v="0"/>
    <x v="0"/>
    <x v="2"/>
    <x v="11"/>
    <x v="11"/>
    <x v="40"/>
    <x v="40"/>
    <x v="40"/>
    <x v="40"/>
    <x v="14"/>
    <x v="123"/>
    <x v="167"/>
    <x v="71"/>
    <x v="51"/>
    <x v="86"/>
    <x v="19"/>
    <x v="4"/>
    <x v="4"/>
  </r>
  <r>
    <x v="11"/>
    <x v="0"/>
    <x v="0"/>
    <x v="2"/>
    <x v="11"/>
    <x v="11"/>
    <x v="18"/>
    <x v="18"/>
    <x v="18"/>
    <x v="18"/>
    <x v="14"/>
    <x v="123"/>
    <x v="167"/>
    <x v="36"/>
    <x v="36"/>
    <x v="82"/>
    <x v="154"/>
    <x v="4"/>
    <x v="4"/>
  </r>
  <r>
    <x v="11"/>
    <x v="0"/>
    <x v="0"/>
    <x v="2"/>
    <x v="11"/>
    <x v="11"/>
    <x v="28"/>
    <x v="28"/>
    <x v="28"/>
    <x v="28"/>
    <x v="14"/>
    <x v="123"/>
    <x v="167"/>
    <x v="71"/>
    <x v="51"/>
    <x v="86"/>
    <x v="19"/>
    <x v="4"/>
    <x v="4"/>
  </r>
  <r>
    <x v="11"/>
    <x v="0"/>
    <x v="0"/>
    <x v="2"/>
    <x v="11"/>
    <x v="11"/>
    <x v="25"/>
    <x v="25"/>
    <x v="25"/>
    <x v="25"/>
    <x v="14"/>
    <x v="123"/>
    <x v="167"/>
    <x v="36"/>
    <x v="36"/>
    <x v="82"/>
    <x v="154"/>
    <x v="4"/>
    <x v="4"/>
  </r>
  <r>
    <x v="12"/>
    <x v="0"/>
    <x v="0"/>
    <x v="2"/>
    <x v="12"/>
    <x v="12"/>
    <x v="0"/>
    <x v="0"/>
    <x v="0"/>
    <x v="0"/>
    <x v="0"/>
    <x v="82"/>
    <x v="168"/>
    <x v="85"/>
    <x v="181"/>
    <x v="89"/>
    <x v="150"/>
    <x v="4"/>
    <x v="4"/>
  </r>
  <r>
    <x v="12"/>
    <x v="0"/>
    <x v="0"/>
    <x v="2"/>
    <x v="12"/>
    <x v="12"/>
    <x v="2"/>
    <x v="2"/>
    <x v="2"/>
    <x v="2"/>
    <x v="1"/>
    <x v="94"/>
    <x v="169"/>
    <x v="49"/>
    <x v="182"/>
    <x v="81"/>
    <x v="158"/>
    <x v="4"/>
    <x v="4"/>
  </r>
  <r>
    <x v="12"/>
    <x v="0"/>
    <x v="0"/>
    <x v="2"/>
    <x v="12"/>
    <x v="12"/>
    <x v="3"/>
    <x v="3"/>
    <x v="3"/>
    <x v="3"/>
    <x v="2"/>
    <x v="95"/>
    <x v="170"/>
    <x v="81"/>
    <x v="183"/>
    <x v="50"/>
    <x v="159"/>
    <x v="1"/>
    <x v="24"/>
  </r>
  <r>
    <x v="12"/>
    <x v="0"/>
    <x v="0"/>
    <x v="2"/>
    <x v="12"/>
    <x v="12"/>
    <x v="4"/>
    <x v="4"/>
    <x v="4"/>
    <x v="4"/>
    <x v="3"/>
    <x v="124"/>
    <x v="171"/>
    <x v="54"/>
    <x v="184"/>
    <x v="83"/>
    <x v="160"/>
    <x v="4"/>
    <x v="4"/>
  </r>
  <r>
    <x v="12"/>
    <x v="0"/>
    <x v="0"/>
    <x v="2"/>
    <x v="12"/>
    <x v="12"/>
    <x v="10"/>
    <x v="10"/>
    <x v="10"/>
    <x v="10"/>
    <x v="4"/>
    <x v="118"/>
    <x v="172"/>
    <x v="93"/>
    <x v="185"/>
    <x v="82"/>
    <x v="8"/>
    <x v="4"/>
    <x v="4"/>
  </r>
  <r>
    <x v="12"/>
    <x v="0"/>
    <x v="0"/>
    <x v="2"/>
    <x v="12"/>
    <x v="12"/>
    <x v="7"/>
    <x v="7"/>
    <x v="7"/>
    <x v="7"/>
    <x v="4"/>
    <x v="118"/>
    <x v="172"/>
    <x v="93"/>
    <x v="185"/>
    <x v="82"/>
    <x v="8"/>
    <x v="4"/>
    <x v="4"/>
  </r>
  <r>
    <x v="12"/>
    <x v="0"/>
    <x v="0"/>
    <x v="2"/>
    <x v="12"/>
    <x v="12"/>
    <x v="1"/>
    <x v="1"/>
    <x v="1"/>
    <x v="1"/>
    <x v="4"/>
    <x v="118"/>
    <x v="172"/>
    <x v="93"/>
    <x v="185"/>
    <x v="82"/>
    <x v="8"/>
    <x v="4"/>
    <x v="4"/>
  </r>
  <r>
    <x v="12"/>
    <x v="0"/>
    <x v="0"/>
    <x v="2"/>
    <x v="12"/>
    <x v="12"/>
    <x v="6"/>
    <x v="6"/>
    <x v="6"/>
    <x v="6"/>
    <x v="7"/>
    <x v="119"/>
    <x v="173"/>
    <x v="93"/>
    <x v="185"/>
    <x v="86"/>
    <x v="161"/>
    <x v="4"/>
    <x v="4"/>
  </r>
  <r>
    <x v="12"/>
    <x v="0"/>
    <x v="0"/>
    <x v="2"/>
    <x v="12"/>
    <x v="12"/>
    <x v="35"/>
    <x v="35"/>
    <x v="35"/>
    <x v="35"/>
    <x v="8"/>
    <x v="120"/>
    <x v="174"/>
    <x v="52"/>
    <x v="186"/>
    <x v="82"/>
    <x v="8"/>
    <x v="4"/>
    <x v="4"/>
  </r>
  <r>
    <x v="12"/>
    <x v="0"/>
    <x v="0"/>
    <x v="2"/>
    <x v="12"/>
    <x v="12"/>
    <x v="18"/>
    <x v="18"/>
    <x v="18"/>
    <x v="18"/>
    <x v="8"/>
    <x v="120"/>
    <x v="174"/>
    <x v="36"/>
    <x v="36"/>
    <x v="74"/>
    <x v="162"/>
    <x v="4"/>
    <x v="4"/>
  </r>
  <r>
    <x v="12"/>
    <x v="0"/>
    <x v="0"/>
    <x v="2"/>
    <x v="12"/>
    <x v="12"/>
    <x v="14"/>
    <x v="14"/>
    <x v="14"/>
    <x v="14"/>
    <x v="10"/>
    <x v="121"/>
    <x v="108"/>
    <x v="18"/>
    <x v="187"/>
    <x v="86"/>
    <x v="161"/>
    <x v="1"/>
    <x v="24"/>
  </r>
  <r>
    <x v="12"/>
    <x v="0"/>
    <x v="0"/>
    <x v="2"/>
    <x v="12"/>
    <x v="12"/>
    <x v="11"/>
    <x v="11"/>
    <x v="11"/>
    <x v="11"/>
    <x v="10"/>
    <x v="121"/>
    <x v="108"/>
    <x v="71"/>
    <x v="188"/>
    <x v="50"/>
    <x v="159"/>
    <x v="4"/>
    <x v="4"/>
  </r>
  <r>
    <x v="12"/>
    <x v="0"/>
    <x v="0"/>
    <x v="2"/>
    <x v="12"/>
    <x v="12"/>
    <x v="12"/>
    <x v="12"/>
    <x v="12"/>
    <x v="12"/>
    <x v="10"/>
    <x v="121"/>
    <x v="108"/>
    <x v="52"/>
    <x v="186"/>
    <x v="86"/>
    <x v="161"/>
    <x v="4"/>
    <x v="4"/>
  </r>
  <r>
    <x v="12"/>
    <x v="0"/>
    <x v="0"/>
    <x v="2"/>
    <x v="12"/>
    <x v="12"/>
    <x v="16"/>
    <x v="16"/>
    <x v="16"/>
    <x v="16"/>
    <x v="13"/>
    <x v="122"/>
    <x v="175"/>
    <x v="71"/>
    <x v="188"/>
    <x v="82"/>
    <x v="8"/>
    <x v="4"/>
    <x v="4"/>
  </r>
  <r>
    <x v="12"/>
    <x v="0"/>
    <x v="0"/>
    <x v="2"/>
    <x v="12"/>
    <x v="12"/>
    <x v="5"/>
    <x v="5"/>
    <x v="5"/>
    <x v="5"/>
    <x v="13"/>
    <x v="122"/>
    <x v="175"/>
    <x v="18"/>
    <x v="187"/>
    <x v="86"/>
    <x v="161"/>
    <x v="4"/>
    <x v="4"/>
  </r>
  <r>
    <x v="12"/>
    <x v="0"/>
    <x v="0"/>
    <x v="2"/>
    <x v="12"/>
    <x v="12"/>
    <x v="37"/>
    <x v="37"/>
    <x v="37"/>
    <x v="37"/>
    <x v="15"/>
    <x v="123"/>
    <x v="127"/>
    <x v="36"/>
    <x v="36"/>
    <x v="86"/>
    <x v="161"/>
    <x v="1"/>
    <x v="24"/>
  </r>
  <r>
    <x v="12"/>
    <x v="0"/>
    <x v="0"/>
    <x v="2"/>
    <x v="12"/>
    <x v="12"/>
    <x v="26"/>
    <x v="26"/>
    <x v="26"/>
    <x v="26"/>
    <x v="15"/>
    <x v="123"/>
    <x v="127"/>
    <x v="71"/>
    <x v="188"/>
    <x v="86"/>
    <x v="161"/>
    <x v="4"/>
    <x v="4"/>
  </r>
  <r>
    <x v="12"/>
    <x v="0"/>
    <x v="0"/>
    <x v="2"/>
    <x v="12"/>
    <x v="12"/>
    <x v="41"/>
    <x v="41"/>
    <x v="41"/>
    <x v="41"/>
    <x v="15"/>
    <x v="123"/>
    <x v="127"/>
    <x v="36"/>
    <x v="36"/>
    <x v="82"/>
    <x v="8"/>
    <x v="4"/>
    <x v="4"/>
  </r>
  <r>
    <x v="12"/>
    <x v="0"/>
    <x v="0"/>
    <x v="2"/>
    <x v="12"/>
    <x v="12"/>
    <x v="42"/>
    <x v="42"/>
    <x v="42"/>
    <x v="42"/>
    <x v="15"/>
    <x v="123"/>
    <x v="127"/>
    <x v="71"/>
    <x v="188"/>
    <x v="86"/>
    <x v="161"/>
    <x v="4"/>
    <x v="4"/>
  </r>
  <r>
    <x v="12"/>
    <x v="0"/>
    <x v="0"/>
    <x v="2"/>
    <x v="12"/>
    <x v="12"/>
    <x v="43"/>
    <x v="43"/>
    <x v="43"/>
    <x v="43"/>
    <x v="15"/>
    <x v="123"/>
    <x v="127"/>
    <x v="36"/>
    <x v="36"/>
    <x v="82"/>
    <x v="8"/>
    <x v="4"/>
    <x v="4"/>
  </r>
  <r>
    <x v="12"/>
    <x v="0"/>
    <x v="0"/>
    <x v="2"/>
    <x v="12"/>
    <x v="12"/>
    <x v="8"/>
    <x v="8"/>
    <x v="8"/>
    <x v="8"/>
    <x v="15"/>
    <x v="123"/>
    <x v="127"/>
    <x v="18"/>
    <x v="187"/>
    <x v="89"/>
    <x v="150"/>
    <x v="4"/>
    <x v="4"/>
  </r>
  <r>
    <x v="12"/>
    <x v="0"/>
    <x v="0"/>
    <x v="2"/>
    <x v="12"/>
    <x v="12"/>
    <x v="21"/>
    <x v="21"/>
    <x v="21"/>
    <x v="21"/>
    <x v="15"/>
    <x v="123"/>
    <x v="127"/>
    <x v="18"/>
    <x v="187"/>
    <x v="89"/>
    <x v="150"/>
    <x v="4"/>
    <x v="4"/>
  </r>
  <r>
    <x v="12"/>
    <x v="0"/>
    <x v="0"/>
    <x v="2"/>
    <x v="12"/>
    <x v="12"/>
    <x v="27"/>
    <x v="27"/>
    <x v="27"/>
    <x v="27"/>
    <x v="15"/>
    <x v="123"/>
    <x v="127"/>
    <x v="36"/>
    <x v="36"/>
    <x v="82"/>
    <x v="8"/>
    <x v="4"/>
    <x v="4"/>
  </r>
  <r>
    <x v="13"/>
    <x v="0"/>
    <x v="0"/>
    <x v="2"/>
    <x v="13"/>
    <x v="13"/>
    <x v="2"/>
    <x v="2"/>
    <x v="2"/>
    <x v="2"/>
    <x v="0"/>
    <x v="47"/>
    <x v="176"/>
    <x v="67"/>
    <x v="189"/>
    <x v="64"/>
    <x v="163"/>
    <x v="4"/>
    <x v="4"/>
  </r>
  <r>
    <x v="13"/>
    <x v="0"/>
    <x v="0"/>
    <x v="2"/>
    <x v="13"/>
    <x v="13"/>
    <x v="0"/>
    <x v="0"/>
    <x v="0"/>
    <x v="0"/>
    <x v="1"/>
    <x v="81"/>
    <x v="1"/>
    <x v="46"/>
    <x v="190"/>
    <x v="89"/>
    <x v="150"/>
    <x v="4"/>
    <x v="4"/>
  </r>
  <r>
    <x v="13"/>
    <x v="0"/>
    <x v="0"/>
    <x v="2"/>
    <x v="13"/>
    <x v="13"/>
    <x v="4"/>
    <x v="4"/>
    <x v="4"/>
    <x v="4"/>
    <x v="2"/>
    <x v="91"/>
    <x v="177"/>
    <x v="79"/>
    <x v="191"/>
    <x v="53"/>
    <x v="164"/>
    <x v="4"/>
    <x v="4"/>
  </r>
  <r>
    <x v="13"/>
    <x v="0"/>
    <x v="0"/>
    <x v="2"/>
    <x v="13"/>
    <x v="13"/>
    <x v="3"/>
    <x v="3"/>
    <x v="3"/>
    <x v="3"/>
    <x v="3"/>
    <x v="126"/>
    <x v="178"/>
    <x v="104"/>
    <x v="192"/>
    <x v="52"/>
    <x v="165"/>
    <x v="4"/>
    <x v="4"/>
  </r>
  <r>
    <x v="13"/>
    <x v="0"/>
    <x v="0"/>
    <x v="2"/>
    <x v="13"/>
    <x v="13"/>
    <x v="1"/>
    <x v="1"/>
    <x v="1"/>
    <x v="1"/>
    <x v="4"/>
    <x v="52"/>
    <x v="179"/>
    <x v="78"/>
    <x v="193"/>
    <x v="74"/>
    <x v="166"/>
    <x v="4"/>
    <x v="4"/>
  </r>
  <r>
    <x v="13"/>
    <x v="0"/>
    <x v="0"/>
    <x v="2"/>
    <x v="13"/>
    <x v="13"/>
    <x v="6"/>
    <x v="6"/>
    <x v="6"/>
    <x v="6"/>
    <x v="5"/>
    <x v="105"/>
    <x v="180"/>
    <x v="49"/>
    <x v="194"/>
    <x v="50"/>
    <x v="16"/>
    <x v="4"/>
    <x v="4"/>
  </r>
  <r>
    <x v="13"/>
    <x v="0"/>
    <x v="0"/>
    <x v="2"/>
    <x v="13"/>
    <x v="13"/>
    <x v="7"/>
    <x v="7"/>
    <x v="7"/>
    <x v="7"/>
    <x v="6"/>
    <x v="106"/>
    <x v="181"/>
    <x v="81"/>
    <x v="195"/>
    <x v="86"/>
    <x v="142"/>
    <x v="4"/>
    <x v="4"/>
  </r>
  <r>
    <x v="13"/>
    <x v="0"/>
    <x v="0"/>
    <x v="2"/>
    <x v="13"/>
    <x v="13"/>
    <x v="14"/>
    <x v="14"/>
    <x v="14"/>
    <x v="14"/>
    <x v="7"/>
    <x v="97"/>
    <x v="182"/>
    <x v="52"/>
    <x v="196"/>
    <x v="46"/>
    <x v="167"/>
    <x v="4"/>
    <x v="4"/>
  </r>
  <r>
    <x v="13"/>
    <x v="0"/>
    <x v="0"/>
    <x v="2"/>
    <x v="13"/>
    <x v="13"/>
    <x v="18"/>
    <x v="18"/>
    <x v="18"/>
    <x v="18"/>
    <x v="7"/>
    <x v="97"/>
    <x v="182"/>
    <x v="36"/>
    <x v="36"/>
    <x v="84"/>
    <x v="168"/>
    <x v="4"/>
    <x v="4"/>
  </r>
  <r>
    <x v="13"/>
    <x v="0"/>
    <x v="0"/>
    <x v="2"/>
    <x v="13"/>
    <x v="13"/>
    <x v="10"/>
    <x v="10"/>
    <x v="10"/>
    <x v="10"/>
    <x v="9"/>
    <x v="111"/>
    <x v="183"/>
    <x v="70"/>
    <x v="197"/>
    <x v="50"/>
    <x v="16"/>
    <x v="4"/>
    <x v="4"/>
  </r>
  <r>
    <x v="13"/>
    <x v="0"/>
    <x v="0"/>
    <x v="2"/>
    <x v="13"/>
    <x v="13"/>
    <x v="13"/>
    <x v="13"/>
    <x v="13"/>
    <x v="13"/>
    <x v="9"/>
    <x v="111"/>
    <x v="183"/>
    <x v="68"/>
    <x v="198"/>
    <x v="86"/>
    <x v="142"/>
    <x v="4"/>
    <x v="4"/>
  </r>
  <r>
    <x v="13"/>
    <x v="0"/>
    <x v="0"/>
    <x v="2"/>
    <x v="13"/>
    <x v="13"/>
    <x v="11"/>
    <x v="11"/>
    <x v="11"/>
    <x v="11"/>
    <x v="9"/>
    <x v="111"/>
    <x v="183"/>
    <x v="18"/>
    <x v="199"/>
    <x v="46"/>
    <x v="167"/>
    <x v="4"/>
    <x v="4"/>
  </r>
  <r>
    <x v="13"/>
    <x v="0"/>
    <x v="0"/>
    <x v="2"/>
    <x v="13"/>
    <x v="13"/>
    <x v="21"/>
    <x v="21"/>
    <x v="21"/>
    <x v="21"/>
    <x v="9"/>
    <x v="111"/>
    <x v="183"/>
    <x v="86"/>
    <x v="200"/>
    <x v="89"/>
    <x v="150"/>
    <x v="4"/>
    <x v="4"/>
  </r>
  <r>
    <x v="13"/>
    <x v="0"/>
    <x v="0"/>
    <x v="2"/>
    <x v="13"/>
    <x v="13"/>
    <x v="12"/>
    <x v="12"/>
    <x v="12"/>
    <x v="12"/>
    <x v="9"/>
    <x v="111"/>
    <x v="183"/>
    <x v="68"/>
    <x v="198"/>
    <x v="86"/>
    <x v="142"/>
    <x v="4"/>
    <x v="4"/>
  </r>
  <r>
    <x v="13"/>
    <x v="0"/>
    <x v="0"/>
    <x v="2"/>
    <x v="13"/>
    <x v="13"/>
    <x v="28"/>
    <x v="28"/>
    <x v="28"/>
    <x v="28"/>
    <x v="9"/>
    <x v="111"/>
    <x v="183"/>
    <x v="34"/>
    <x v="201"/>
    <x v="82"/>
    <x v="138"/>
    <x v="4"/>
    <x v="4"/>
  </r>
  <r>
    <x v="13"/>
    <x v="0"/>
    <x v="0"/>
    <x v="2"/>
    <x v="13"/>
    <x v="13"/>
    <x v="33"/>
    <x v="33"/>
    <x v="33"/>
    <x v="33"/>
    <x v="15"/>
    <x v="125"/>
    <x v="184"/>
    <x v="53"/>
    <x v="202"/>
    <x v="47"/>
    <x v="169"/>
    <x v="4"/>
    <x v="4"/>
  </r>
  <r>
    <x v="13"/>
    <x v="0"/>
    <x v="0"/>
    <x v="2"/>
    <x v="13"/>
    <x v="13"/>
    <x v="9"/>
    <x v="9"/>
    <x v="9"/>
    <x v="9"/>
    <x v="16"/>
    <x v="119"/>
    <x v="53"/>
    <x v="93"/>
    <x v="203"/>
    <x v="86"/>
    <x v="142"/>
    <x v="4"/>
    <x v="4"/>
  </r>
  <r>
    <x v="13"/>
    <x v="0"/>
    <x v="0"/>
    <x v="2"/>
    <x v="13"/>
    <x v="13"/>
    <x v="8"/>
    <x v="8"/>
    <x v="8"/>
    <x v="8"/>
    <x v="17"/>
    <x v="120"/>
    <x v="114"/>
    <x v="53"/>
    <x v="202"/>
    <x v="86"/>
    <x v="142"/>
    <x v="4"/>
    <x v="4"/>
  </r>
  <r>
    <x v="13"/>
    <x v="0"/>
    <x v="0"/>
    <x v="2"/>
    <x v="13"/>
    <x v="13"/>
    <x v="26"/>
    <x v="26"/>
    <x v="26"/>
    <x v="26"/>
    <x v="18"/>
    <x v="121"/>
    <x v="68"/>
    <x v="36"/>
    <x v="36"/>
    <x v="47"/>
    <x v="169"/>
    <x v="4"/>
    <x v="4"/>
  </r>
  <r>
    <x v="13"/>
    <x v="0"/>
    <x v="0"/>
    <x v="2"/>
    <x v="13"/>
    <x v="13"/>
    <x v="43"/>
    <x v="43"/>
    <x v="43"/>
    <x v="43"/>
    <x v="18"/>
    <x v="121"/>
    <x v="68"/>
    <x v="36"/>
    <x v="36"/>
    <x v="47"/>
    <x v="169"/>
    <x v="4"/>
    <x v="4"/>
  </r>
  <r>
    <x v="13"/>
    <x v="0"/>
    <x v="0"/>
    <x v="2"/>
    <x v="13"/>
    <x v="13"/>
    <x v="5"/>
    <x v="5"/>
    <x v="5"/>
    <x v="5"/>
    <x v="18"/>
    <x v="121"/>
    <x v="68"/>
    <x v="53"/>
    <x v="202"/>
    <x v="89"/>
    <x v="150"/>
    <x v="4"/>
    <x v="4"/>
  </r>
  <r>
    <x v="13"/>
    <x v="0"/>
    <x v="0"/>
    <x v="2"/>
    <x v="13"/>
    <x v="13"/>
    <x v="23"/>
    <x v="23"/>
    <x v="23"/>
    <x v="23"/>
    <x v="18"/>
    <x v="121"/>
    <x v="68"/>
    <x v="52"/>
    <x v="196"/>
    <x v="86"/>
    <x v="142"/>
    <x v="4"/>
    <x v="4"/>
  </r>
  <r>
    <x v="13"/>
    <x v="0"/>
    <x v="0"/>
    <x v="2"/>
    <x v="13"/>
    <x v="13"/>
    <x v="29"/>
    <x v="29"/>
    <x v="29"/>
    <x v="29"/>
    <x v="18"/>
    <x v="121"/>
    <x v="68"/>
    <x v="53"/>
    <x v="202"/>
    <x v="89"/>
    <x v="150"/>
    <x v="4"/>
    <x v="4"/>
  </r>
  <r>
    <x v="13"/>
    <x v="0"/>
    <x v="0"/>
    <x v="2"/>
    <x v="13"/>
    <x v="13"/>
    <x v="25"/>
    <x v="25"/>
    <x v="25"/>
    <x v="25"/>
    <x v="18"/>
    <x v="121"/>
    <x v="68"/>
    <x v="18"/>
    <x v="199"/>
    <x v="82"/>
    <x v="138"/>
    <x v="4"/>
    <x v="4"/>
  </r>
  <r>
    <x v="14"/>
    <x v="0"/>
    <x v="0"/>
    <x v="2"/>
    <x v="14"/>
    <x v="14"/>
    <x v="2"/>
    <x v="2"/>
    <x v="2"/>
    <x v="2"/>
    <x v="0"/>
    <x v="78"/>
    <x v="185"/>
    <x v="104"/>
    <x v="204"/>
    <x v="88"/>
    <x v="170"/>
    <x v="4"/>
    <x v="25"/>
  </r>
  <r>
    <x v="14"/>
    <x v="0"/>
    <x v="0"/>
    <x v="2"/>
    <x v="14"/>
    <x v="14"/>
    <x v="0"/>
    <x v="0"/>
    <x v="0"/>
    <x v="0"/>
    <x v="1"/>
    <x v="110"/>
    <x v="186"/>
    <x v="76"/>
    <x v="205"/>
    <x v="89"/>
    <x v="150"/>
    <x v="4"/>
    <x v="25"/>
  </r>
  <r>
    <x v="14"/>
    <x v="0"/>
    <x v="0"/>
    <x v="2"/>
    <x v="14"/>
    <x v="14"/>
    <x v="1"/>
    <x v="1"/>
    <x v="1"/>
    <x v="1"/>
    <x v="2"/>
    <x v="53"/>
    <x v="187"/>
    <x v="104"/>
    <x v="204"/>
    <x v="47"/>
    <x v="171"/>
    <x v="4"/>
    <x v="25"/>
  </r>
  <r>
    <x v="14"/>
    <x v="0"/>
    <x v="0"/>
    <x v="2"/>
    <x v="14"/>
    <x v="14"/>
    <x v="3"/>
    <x v="3"/>
    <x v="3"/>
    <x v="3"/>
    <x v="3"/>
    <x v="103"/>
    <x v="188"/>
    <x v="80"/>
    <x v="206"/>
    <x v="75"/>
    <x v="172"/>
    <x v="4"/>
    <x v="25"/>
  </r>
  <r>
    <x v="14"/>
    <x v="0"/>
    <x v="0"/>
    <x v="2"/>
    <x v="14"/>
    <x v="14"/>
    <x v="4"/>
    <x v="4"/>
    <x v="4"/>
    <x v="4"/>
    <x v="4"/>
    <x v="94"/>
    <x v="189"/>
    <x v="93"/>
    <x v="207"/>
    <x v="31"/>
    <x v="173"/>
    <x v="4"/>
    <x v="25"/>
  </r>
  <r>
    <x v="14"/>
    <x v="0"/>
    <x v="0"/>
    <x v="2"/>
    <x v="14"/>
    <x v="14"/>
    <x v="8"/>
    <x v="8"/>
    <x v="8"/>
    <x v="8"/>
    <x v="5"/>
    <x v="107"/>
    <x v="190"/>
    <x v="105"/>
    <x v="208"/>
    <x v="82"/>
    <x v="174"/>
    <x v="4"/>
    <x v="25"/>
  </r>
  <r>
    <x v="14"/>
    <x v="0"/>
    <x v="0"/>
    <x v="2"/>
    <x v="14"/>
    <x v="14"/>
    <x v="6"/>
    <x v="6"/>
    <x v="6"/>
    <x v="6"/>
    <x v="6"/>
    <x v="96"/>
    <x v="191"/>
    <x v="34"/>
    <x v="209"/>
    <x v="47"/>
    <x v="171"/>
    <x v="4"/>
    <x v="25"/>
  </r>
  <r>
    <x v="14"/>
    <x v="0"/>
    <x v="0"/>
    <x v="2"/>
    <x v="14"/>
    <x v="14"/>
    <x v="14"/>
    <x v="14"/>
    <x v="14"/>
    <x v="14"/>
    <x v="7"/>
    <x v="125"/>
    <x v="192"/>
    <x v="53"/>
    <x v="210"/>
    <x v="47"/>
    <x v="171"/>
    <x v="4"/>
    <x v="25"/>
  </r>
  <r>
    <x v="14"/>
    <x v="0"/>
    <x v="0"/>
    <x v="2"/>
    <x v="14"/>
    <x v="14"/>
    <x v="9"/>
    <x v="9"/>
    <x v="9"/>
    <x v="9"/>
    <x v="7"/>
    <x v="125"/>
    <x v="192"/>
    <x v="93"/>
    <x v="207"/>
    <x v="50"/>
    <x v="175"/>
    <x v="4"/>
    <x v="25"/>
  </r>
  <r>
    <x v="14"/>
    <x v="0"/>
    <x v="0"/>
    <x v="2"/>
    <x v="14"/>
    <x v="14"/>
    <x v="37"/>
    <x v="37"/>
    <x v="37"/>
    <x v="37"/>
    <x v="9"/>
    <x v="118"/>
    <x v="108"/>
    <x v="52"/>
    <x v="211"/>
    <x v="47"/>
    <x v="171"/>
    <x v="4"/>
    <x v="25"/>
  </r>
  <r>
    <x v="14"/>
    <x v="0"/>
    <x v="0"/>
    <x v="2"/>
    <x v="14"/>
    <x v="14"/>
    <x v="21"/>
    <x v="21"/>
    <x v="21"/>
    <x v="21"/>
    <x v="9"/>
    <x v="118"/>
    <x v="108"/>
    <x v="93"/>
    <x v="207"/>
    <x v="82"/>
    <x v="174"/>
    <x v="4"/>
    <x v="25"/>
  </r>
  <r>
    <x v="14"/>
    <x v="0"/>
    <x v="0"/>
    <x v="2"/>
    <x v="14"/>
    <x v="14"/>
    <x v="7"/>
    <x v="7"/>
    <x v="7"/>
    <x v="7"/>
    <x v="11"/>
    <x v="119"/>
    <x v="50"/>
    <x v="93"/>
    <x v="207"/>
    <x v="86"/>
    <x v="176"/>
    <x v="4"/>
    <x v="25"/>
  </r>
  <r>
    <x v="14"/>
    <x v="0"/>
    <x v="0"/>
    <x v="2"/>
    <x v="14"/>
    <x v="14"/>
    <x v="5"/>
    <x v="5"/>
    <x v="5"/>
    <x v="5"/>
    <x v="11"/>
    <x v="119"/>
    <x v="50"/>
    <x v="53"/>
    <x v="210"/>
    <x v="82"/>
    <x v="174"/>
    <x v="4"/>
    <x v="25"/>
  </r>
  <r>
    <x v="14"/>
    <x v="0"/>
    <x v="0"/>
    <x v="2"/>
    <x v="14"/>
    <x v="14"/>
    <x v="12"/>
    <x v="12"/>
    <x v="12"/>
    <x v="12"/>
    <x v="11"/>
    <x v="119"/>
    <x v="50"/>
    <x v="93"/>
    <x v="207"/>
    <x v="86"/>
    <x v="176"/>
    <x v="4"/>
    <x v="25"/>
  </r>
  <r>
    <x v="14"/>
    <x v="0"/>
    <x v="0"/>
    <x v="2"/>
    <x v="14"/>
    <x v="14"/>
    <x v="23"/>
    <x v="23"/>
    <x v="23"/>
    <x v="23"/>
    <x v="14"/>
    <x v="120"/>
    <x v="95"/>
    <x v="18"/>
    <x v="212"/>
    <x v="50"/>
    <x v="175"/>
    <x v="4"/>
    <x v="25"/>
  </r>
  <r>
    <x v="14"/>
    <x v="0"/>
    <x v="0"/>
    <x v="2"/>
    <x v="14"/>
    <x v="14"/>
    <x v="30"/>
    <x v="30"/>
    <x v="30"/>
    <x v="30"/>
    <x v="15"/>
    <x v="121"/>
    <x v="82"/>
    <x v="52"/>
    <x v="211"/>
    <x v="86"/>
    <x v="176"/>
    <x v="4"/>
    <x v="25"/>
  </r>
  <r>
    <x v="14"/>
    <x v="0"/>
    <x v="0"/>
    <x v="2"/>
    <x v="14"/>
    <x v="14"/>
    <x v="11"/>
    <x v="11"/>
    <x v="11"/>
    <x v="11"/>
    <x v="15"/>
    <x v="121"/>
    <x v="82"/>
    <x v="52"/>
    <x v="211"/>
    <x v="86"/>
    <x v="176"/>
    <x v="4"/>
    <x v="25"/>
  </r>
  <r>
    <x v="14"/>
    <x v="0"/>
    <x v="0"/>
    <x v="2"/>
    <x v="14"/>
    <x v="14"/>
    <x v="10"/>
    <x v="10"/>
    <x v="10"/>
    <x v="10"/>
    <x v="17"/>
    <x v="122"/>
    <x v="19"/>
    <x v="36"/>
    <x v="36"/>
    <x v="50"/>
    <x v="175"/>
    <x v="4"/>
    <x v="25"/>
  </r>
  <r>
    <x v="14"/>
    <x v="0"/>
    <x v="0"/>
    <x v="2"/>
    <x v="14"/>
    <x v="14"/>
    <x v="33"/>
    <x v="33"/>
    <x v="33"/>
    <x v="33"/>
    <x v="17"/>
    <x v="122"/>
    <x v="19"/>
    <x v="36"/>
    <x v="36"/>
    <x v="50"/>
    <x v="175"/>
    <x v="4"/>
    <x v="25"/>
  </r>
  <r>
    <x v="14"/>
    <x v="0"/>
    <x v="0"/>
    <x v="2"/>
    <x v="14"/>
    <x v="14"/>
    <x v="43"/>
    <x v="43"/>
    <x v="43"/>
    <x v="43"/>
    <x v="17"/>
    <x v="122"/>
    <x v="19"/>
    <x v="36"/>
    <x v="36"/>
    <x v="50"/>
    <x v="175"/>
    <x v="4"/>
    <x v="25"/>
  </r>
  <r>
    <x v="14"/>
    <x v="0"/>
    <x v="0"/>
    <x v="2"/>
    <x v="14"/>
    <x v="14"/>
    <x v="24"/>
    <x v="24"/>
    <x v="24"/>
    <x v="24"/>
    <x v="17"/>
    <x v="122"/>
    <x v="19"/>
    <x v="36"/>
    <x v="36"/>
    <x v="50"/>
    <x v="175"/>
    <x v="4"/>
    <x v="25"/>
  </r>
  <r>
    <x v="15"/>
    <x v="0"/>
    <x v="0"/>
    <x v="2"/>
    <x v="15"/>
    <x v="15"/>
    <x v="0"/>
    <x v="0"/>
    <x v="0"/>
    <x v="0"/>
    <x v="0"/>
    <x v="54"/>
    <x v="193"/>
    <x v="35"/>
    <x v="213"/>
    <x v="86"/>
    <x v="177"/>
    <x v="4"/>
    <x v="4"/>
  </r>
  <r>
    <x v="15"/>
    <x v="0"/>
    <x v="0"/>
    <x v="2"/>
    <x v="15"/>
    <x v="15"/>
    <x v="2"/>
    <x v="2"/>
    <x v="2"/>
    <x v="2"/>
    <x v="1"/>
    <x v="82"/>
    <x v="141"/>
    <x v="86"/>
    <x v="214"/>
    <x v="75"/>
    <x v="178"/>
    <x v="4"/>
    <x v="4"/>
  </r>
  <r>
    <x v="15"/>
    <x v="0"/>
    <x v="0"/>
    <x v="2"/>
    <x v="15"/>
    <x v="15"/>
    <x v="4"/>
    <x v="4"/>
    <x v="4"/>
    <x v="4"/>
    <x v="2"/>
    <x v="95"/>
    <x v="194"/>
    <x v="105"/>
    <x v="215"/>
    <x v="81"/>
    <x v="179"/>
    <x v="4"/>
    <x v="4"/>
  </r>
  <r>
    <x v="15"/>
    <x v="0"/>
    <x v="0"/>
    <x v="2"/>
    <x v="15"/>
    <x v="15"/>
    <x v="3"/>
    <x v="3"/>
    <x v="3"/>
    <x v="3"/>
    <x v="2"/>
    <x v="95"/>
    <x v="194"/>
    <x v="80"/>
    <x v="216"/>
    <x v="82"/>
    <x v="128"/>
    <x v="4"/>
    <x v="4"/>
  </r>
  <r>
    <x v="15"/>
    <x v="0"/>
    <x v="0"/>
    <x v="2"/>
    <x v="15"/>
    <x v="15"/>
    <x v="1"/>
    <x v="1"/>
    <x v="1"/>
    <x v="1"/>
    <x v="4"/>
    <x v="105"/>
    <x v="195"/>
    <x v="80"/>
    <x v="216"/>
    <x v="89"/>
    <x v="150"/>
    <x v="4"/>
    <x v="4"/>
  </r>
  <r>
    <x v="15"/>
    <x v="0"/>
    <x v="0"/>
    <x v="2"/>
    <x v="15"/>
    <x v="15"/>
    <x v="6"/>
    <x v="6"/>
    <x v="6"/>
    <x v="6"/>
    <x v="5"/>
    <x v="107"/>
    <x v="196"/>
    <x v="86"/>
    <x v="214"/>
    <x v="50"/>
    <x v="123"/>
    <x v="4"/>
    <x v="4"/>
  </r>
  <r>
    <x v="15"/>
    <x v="0"/>
    <x v="0"/>
    <x v="2"/>
    <x v="15"/>
    <x v="15"/>
    <x v="7"/>
    <x v="7"/>
    <x v="7"/>
    <x v="7"/>
    <x v="5"/>
    <x v="107"/>
    <x v="196"/>
    <x v="93"/>
    <x v="217"/>
    <x v="46"/>
    <x v="180"/>
    <x v="4"/>
    <x v="4"/>
  </r>
  <r>
    <x v="15"/>
    <x v="0"/>
    <x v="0"/>
    <x v="2"/>
    <x v="15"/>
    <x v="15"/>
    <x v="14"/>
    <x v="14"/>
    <x v="14"/>
    <x v="14"/>
    <x v="7"/>
    <x v="96"/>
    <x v="197"/>
    <x v="70"/>
    <x v="65"/>
    <x v="82"/>
    <x v="128"/>
    <x v="0"/>
    <x v="26"/>
  </r>
  <r>
    <x v="15"/>
    <x v="0"/>
    <x v="0"/>
    <x v="2"/>
    <x v="15"/>
    <x v="15"/>
    <x v="8"/>
    <x v="8"/>
    <x v="8"/>
    <x v="8"/>
    <x v="8"/>
    <x v="119"/>
    <x v="198"/>
    <x v="93"/>
    <x v="217"/>
    <x v="86"/>
    <x v="177"/>
    <x v="4"/>
    <x v="4"/>
  </r>
  <r>
    <x v="15"/>
    <x v="0"/>
    <x v="0"/>
    <x v="2"/>
    <x v="15"/>
    <x v="15"/>
    <x v="5"/>
    <x v="5"/>
    <x v="5"/>
    <x v="5"/>
    <x v="8"/>
    <x v="119"/>
    <x v="198"/>
    <x v="53"/>
    <x v="218"/>
    <x v="82"/>
    <x v="128"/>
    <x v="4"/>
    <x v="4"/>
  </r>
  <r>
    <x v="15"/>
    <x v="0"/>
    <x v="0"/>
    <x v="2"/>
    <x v="15"/>
    <x v="15"/>
    <x v="10"/>
    <x v="10"/>
    <x v="10"/>
    <x v="10"/>
    <x v="10"/>
    <x v="120"/>
    <x v="199"/>
    <x v="53"/>
    <x v="218"/>
    <x v="86"/>
    <x v="177"/>
    <x v="4"/>
    <x v="4"/>
  </r>
  <r>
    <x v="15"/>
    <x v="0"/>
    <x v="0"/>
    <x v="2"/>
    <x v="15"/>
    <x v="15"/>
    <x v="32"/>
    <x v="32"/>
    <x v="32"/>
    <x v="32"/>
    <x v="10"/>
    <x v="120"/>
    <x v="199"/>
    <x v="53"/>
    <x v="218"/>
    <x v="86"/>
    <x v="177"/>
    <x v="4"/>
    <x v="4"/>
  </r>
  <r>
    <x v="15"/>
    <x v="0"/>
    <x v="0"/>
    <x v="2"/>
    <x v="15"/>
    <x v="15"/>
    <x v="15"/>
    <x v="15"/>
    <x v="15"/>
    <x v="15"/>
    <x v="10"/>
    <x v="120"/>
    <x v="199"/>
    <x v="36"/>
    <x v="36"/>
    <x v="74"/>
    <x v="181"/>
    <x v="4"/>
    <x v="4"/>
  </r>
  <r>
    <x v="15"/>
    <x v="0"/>
    <x v="0"/>
    <x v="2"/>
    <x v="15"/>
    <x v="15"/>
    <x v="31"/>
    <x v="31"/>
    <x v="31"/>
    <x v="31"/>
    <x v="10"/>
    <x v="120"/>
    <x v="199"/>
    <x v="53"/>
    <x v="218"/>
    <x v="86"/>
    <x v="177"/>
    <x v="4"/>
    <x v="4"/>
  </r>
  <r>
    <x v="15"/>
    <x v="0"/>
    <x v="0"/>
    <x v="2"/>
    <x v="15"/>
    <x v="15"/>
    <x v="21"/>
    <x v="21"/>
    <x v="21"/>
    <x v="21"/>
    <x v="10"/>
    <x v="120"/>
    <x v="199"/>
    <x v="71"/>
    <x v="219"/>
    <x v="47"/>
    <x v="126"/>
    <x v="4"/>
    <x v="4"/>
  </r>
  <r>
    <x v="15"/>
    <x v="0"/>
    <x v="0"/>
    <x v="2"/>
    <x v="15"/>
    <x v="15"/>
    <x v="9"/>
    <x v="9"/>
    <x v="9"/>
    <x v="9"/>
    <x v="10"/>
    <x v="120"/>
    <x v="199"/>
    <x v="53"/>
    <x v="218"/>
    <x v="86"/>
    <x v="177"/>
    <x v="4"/>
    <x v="4"/>
  </r>
  <r>
    <x v="15"/>
    <x v="0"/>
    <x v="0"/>
    <x v="2"/>
    <x v="15"/>
    <x v="15"/>
    <x v="12"/>
    <x v="12"/>
    <x v="12"/>
    <x v="12"/>
    <x v="10"/>
    <x v="120"/>
    <x v="199"/>
    <x v="93"/>
    <x v="217"/>
    <x v="89"/>
    <x v="150"/>
    <x v="4"/>
    <x v="4"/>
  </r>
  <r>
    <x v="15"/>
    <x v="0"/>
    <x v="0"/>
    <x v="2"/>
    <x v="15"/>
    <x v="15"/>
    <x v="16"/>
    <x v="16"/>
    <x v="16"/>
    <x v="16"/>
    <x v="17"/>
    <x v="121"/>
    <x v="200"/>
    <x v="18"/>
    <x v="153"/>
    <x v="82"/>
    <x v="128"/>
    <x v="4"/>
    <x v="4"/>
  </r>
  <r>
    <x v="15"/>
    <x v="0"/>
    <x v="0"/>
    <x v="2"/>
    <x v="15"/>
    <x v="15"/>
    <x v="13"/>
    <x v="13"/>
    <x v="13"/>
    <x v="13"/>
    <x v="18"/>
    <x v="122"/>
    <x v="201"/>
    <x v="52"/>
    <x v="220"/>
    <x v="89"/>
    <x v="150"/>
    <x v="4"/>
    <x v="4"/>
  </r>
  <r>
    <x v="15"/>
    <x v="0"/>
    <x v="0"/>
    <x v="2"/>
    <x v="15"/>
    <x v="15"/>
    <x v="27"/>
    <x v="27"/>
    <x v="27"/>
    <x v="27"/>
    <x v="18"/>
    <x v="122"/>
    <x v="201"/>
    <x v="18"/>
    <x v="153"/>
    <x v="86"/>
    <x v="177"/>
    <x v="4"/>
    <x v="4"/>
  </r>
  <r>
    <x v="16"/>
    <x v="0"/>
    <x v="0"/>
    <x v="2"/>
    <x v="16"/>
    <x v="16"/>
    <x v="1"/>
    <x v="1"/>
    <x v="1"/>
    <x v="1"/>
    <x v="0"/>
    <x v="94"/>
    <x v="202"/>
    <x v="38"/>
    <x v="221"/>
    <x v="89"/>
    <x v="150"/>
    <x v="4"/>
    <x v="4"/>
  </r>
  <r>
    <x v="16"/>
    <x v="0"/>
    <x v="0"/>
    <x v="2"/>
    <x v="16"/>
    <x v="16"/>
    <x v="4"/>
    <x v="4"/>
    <x v="4"/>
    <x v="4"/>
    <x v="1"/>
    <x v="96"/>
    <x v="203"/>
    <x v="68"/>
    <x v="222"/>
    <x v="50"/>
    <x v="182"/>
    <x v="4"/>
    <x v="4"/>
  </r>
  <r>
    <x v="16"/>
    <x v="0"/>
    <x v="0"/>
    <x v="2"/>
    <x v="16"/>
    <x v="16"/>
    <x v="3"/>
    <x v="3"/>
    <x v="3"/>
    <x v="3"/>
    <x v="2"/>
    <x v="111"/>
    <x v="2"/>
    <x v="68"/>
    <x v="222"/>
    <x v="86"/>
    <x v="6"/>
    <x v="4"/>
    <x v="4"/>
  </r>
  <r>
    <x v="16"/>
    <x v="0"/>
    <x v="0"/>
    <x v="2"/>
    <x v="16"/>
    <x v="16"/>
    <x v="0"/>
    <x v="0"/>
    <x v="0"/>
    <x v="0"/>
    <x v="2"/>
    <x v="111"/>
    <x v="2"/>
    <x v="86"/>
    <x v="223"/>
    <x v="89"/>
    <x v="150"/>
    <x v="4"/>
    <x v="4"/>
  </r>
  <r>
    <x v="16"/>
    <x v="0"/>
    <x v="0"/>
    <x v="2"/>
    <x v="16"/>
    <x v="16"/>
    <x v="2"/>
    <x v="2"/>
    <x v="2"/>
    <x v="2"/>
    <x v="4"/>
    <x v="112"/>
    <x v="204"/>
    <x v="34"/>
    <x v="224"/>
    <x v="86"/>
    <x v="6"/>
    <x v="4"/>
    <x v="4"/>
  </r>
  <r>
    <x v="16"/>
    <x v="0"/>
    <x v="0"/>
    <x v="2"/>
    <x v="16"/>
    <x v="16"/>
    <x v="21"/>
    <x v="21"/>
    <x v="21"/>
    <x v="21"/>
    <x v="5"/>
    <x v="119"/>
    <x v="197"/>
    <x v="54"/>
    <x v="225"/>
    <x v="89"/>
    <x v="150"/>
    <x v="4"/>
    <x v="4"/>
  </r>
  <r>
    <x v="16"/>
    <x v="0"/>
    <x v="0"/>
    <x v="2"/>
    <x v="16"/>
    <x v="16"/>
    <x v="6"/>
    <x v="6"/>
    <x v="6"/>
    <x v="6"/>
    <x v="6"/>
    <x v="120"/>
    <x v="205"/>
    <x v="53"/>
    <x v="65"/>
    <x v="86"/>
    <x v="6"/>
    <x v="4"/>
    <x v="4"/>
  </r>
  <r>
    <x v="16"/>
    <x v="0"/>
    <x v="0"/>
    <x v="2"/>
    <x v="16"/>
    <x v="16"/>
    <x v="36"/>
    <x v="36"/>
    <x v="36"/>
    <x v="36"/>
    <x v="6"/>
    <x v="120"/>
    <x v="205"/>
    <x v="53"/>
    <x v="65"/>
    <x v="86"/>
    <x v="6"/>
    <x v="4"/>
    <x v="4"/>
  </r>
  <r>
    <x v="16"/>
    <x v="0"/>
    <x v="0"/>
    <x v="2"/>
    <x v="16"/>
    <x v="16"/>
    <x v="14"/>
    <x v="14"/>
    <x v="14"/>
    <x v="14"/>
    <x v="8"/>
    <x v="121"/>
    <x v="206"/>
    <x v="18"/>
    <x v="226"/>
    <x v="82"/>
    <x v="183"/>
    <x v="4"/>
    <x v="4"/>
  </r>
  <r>
    <x v="16"/>
    <x v="0"/>
    <x v="0"/>
    <x v="2"/>
    <x v="16"/>
    <x v="16"/>
    <x v="44"/>
    <x v="44"/>
    <x v="44"/>
    <x v="44"/>
    <x v="8"/>
    <x v="121"/>
    <x v="206"/>
    <x v="36"/>
    <x v="36"/>
    <x v="89"/>
    <x v="150"/>
    <x v="2"/>
    <x v="22"/>
  </r>
  <r>
    <x v="16"/>
    <x v="0"/>
    <x v="0"/>
    <x v="2"/>
    <x v="16"/>
    <x v="16"/>
    <x v="27"/>
    <x v="27"/>
    <x v="27"/>
    <x v="27"/>
    <x v="10"/>
    <x v="122"/>
    <x v="198"/>
    <x v="18"/>
    <x v="226"/>
    <x v="86"/>
    <x v="6"/>
    <x v="4"/>
    <x v="4"/>
  </r>
  <r>
    <x v="16"/>
    <x v="0"/>
    <x v="0"/>
    <x v="2"/>
    <x v="16"/>
    <x v="16"/>
    <x v="22"/>
    <x v="22"/>
    <x v="22"/>
    <x v="22"/>
    <x v="10"/>
    <x v="122"/>
    <x v="198"/>
    <x v="52"/>
    <x v="227"/>
    <x v="89"/>
    <x v="150"/>
    <x v="4"/>
    <x v="4"/>
  </r>
  <r>
    <x v="16"/>
    <x v="0"/>
    <x v="0"/>
    <x v="2"/>
    <x v="16"/>
    <x v="16"/>
    <x v="10"/>
    <x v="10"/>
    <x v="10"/>
    <x v="10"/>
    <x v="12"/>
    <x v="123"/>
    <x v="200"/>
    <x v="36"/>
    <x v="36"/>
    <x v="82"/>
    <x v="183"/>
    <x v="4"/>
    <x v="4"/>
  </r>
  <r>
    <x v="16"/>
    <x v="0"/>
    <x v="0"/>
    <x v="2"/>
    <x v="16"/>
    <x v="16"/>
    <x v="26"/>
    <x v="26"/>
    <x v="26"/>
    <x v="26"/>
    <x v="12"/>
    <x v="123"/>
    <x v="200"/>
    <x v="71"/>
    <x v="228"/>
    <x v="86"/>
    <x v="6"/>
    <x v="4"/>
    <x v="4"/>
  </r>
  <r>
    <x v="16"/>
    <x v="0"/>
    <x v="0"/>
    <x v="2"/>
    <x v="16"/>
    <x v="16"/>
    <x v="45"/>
    <x v="45"/>
    <x v="45"/>
    <x v="45"/>
    <x v="12"/>
    <x v="123"/>
    <x v="200"/>
    <x v="18"/>
    <x v="226"/>
    <x v="89"/>
    <x v="150"/>
    <x v="4"/>
    <x v="4"/>
  </r>
  <r>
    <x v="16"/>
    <x v="0"/>
    <x v="0"/>
    <x v="2"/>
    <x v="16"/>
    <x v="16"/>
    <x v="39"/>
    <x v="39"/>
    <x v="39"/>
    <x v="39"/>
    <x v="12"/>
    <x v="123"/>
    <x v="200"/>
    <x v="36"/>
    <x v="36"/>
    <x v="82"/>
    <x v="183"/>
    <x v="4"/>
    <x v="4"/>
  </r>
  <r>
    <x v="16"/>
    <x v="0"/>
    <x v="0"/>
    <x v="2"/>
    <x v="16"/>
    <x v="16"/>
    <x v="19"/>
    <x v="19"/>
    <x v="19"/>
    <x v="19"/>
    <x v="12"/>
    <x v="123"/>
    <x v="200"/>
    <x v="71"/>
    <x v="228"/>
    <x v="86"/>
    <x v="6"/>
    <x v="4"/>
    <x v="4"/>
  </r>
  <r>
    <x v="16"/>
    <x v="0"/>
    <x v="0"/>
    <x v="2"/>
    <x v="16"/>
    <x v="16"/>
    <x v="7"/>
    <x v="7"/>
    <x v="7"/>
    <x v="7"/>
    <x v="12"/>
    <x v="123"/>
    <x v="200"/>
    <x v="71"/>
    <x v="228"/>
    <x v="86"/>
    <x v="6"/>
    <x v="4"/>
    <x v="4"/>
  </r>
  <r>
    <x v="16"/>
    <x v="0"/>
    <x v="0"/>
    <x v="2"/>
    <x v="16"/>
    <x v="16"/>
    <x v="23"/>
    <x v="23"/>
    <x v="23"/>
    <x v="23"/>
    <x v="12"/>
    <x v="123"/>
    <x v="200"/>
    <x v="71"/>
    <x v="228"/>
    <x v="86"/>
    <x v="6"/>
    <x v="4"/>
    <x v="4"/>
  </r>
  <r>
    <x v="16"/>
    <x v="0"/>
    <x v="0"/>
    <x v="2"/>
    <x v="16"/>
    <x v="16"/>
    <x v="38"/>
    <x v="38"/>
    <x v="38"/>
    <x v="38"/>
    <x v="19"/>
    <x v="127"/>
    <x v="207"/>
    <x v="71"/>
    <x v="228"/>
    <x v="89"/>
    <x v="150"/>
    <x v="4"/>
    <x v="4"/>
  </r>
  <r>
    <x v="16"/>
    <x v="0"/>
    <x v="0"/>
    <x v="2"/>
    <x v="16"/>
    <x v="16"/>
    <x v="46"/>
    <x v="46"/>
    <x v="46"/>
    <x v="46"/>
    <x v="19"/>
    <x v="127"/>
    <x v="207"/>
    <x v="36"/>
    <x v="36"/>
    <x v="86"/>
    <x v="6"/>
    <x v="4"/>
    <x v="4"/>
  </r>
  <r>
    <x v="16"/>
    <x v="0"/>
    <x v="0"/>
    <x v="2"/>
    <x v="16"/>
    <x v="16"/>
    <x v="34"/>
    <x v="34"/>
    <x v="34"/>
    <x v="34"/>
    <x v="19"/>
    <x v="127"/>
    <x v="207"/>
    <x v="71"/>
    <x v="228"/>
    <x v="89"/>
    <x v="150"/>
    <x v="4"/>
    <x v="4"/>
  </r>
  <r>
    <x v="16"/>
    <x v="0"/>
    <x v="0"/>
    <x v="2"/>
    <x v="16"/>
    <x v="16"/>
    <x v="42"/>
    <x v="42"/>
    <x v="42"/>
    <x v="42"/>
    <x v="19"/>
    <x v="127"/>
    <x v="207"/>
    <x v="71"/>
    <x v="228"/>
    <x v="89"/>
    <x v="150"/>
    <x v="4"/>
    <x v="4"/>
  </r>
  <r>
    <x v="16"/>
    <x v="0"/>
    <x v="0"/>
    <x v="2"/>
    <x v="16"/>
    <x v="16"/>
    <x v="17"/>
    <x v="17"/>
    <x v="17"/>
    <x v="17"/>
    <x v="19"/>
    <x v="127"/>
    <x v="207"/>
    <x v="71"/>
    <x v="228"/>
    <x v="89"/>
    <x v="150"/>
    <x v="4"/>
    <x v="4"/>
  </r>
  <r>
    <x v="16"/>
    <x v="0"/>
    <x v="0"/>
    <x v="2"/>
    <x v="16"/>
    <x v="16"/>
    <x v="40"/>
    <x v="40"/>
    <x v="40"/>
    <x v="40"/>
    <x v="19"/>
    <x v="127"/>
    <x v="207"/>
    <x v="36"/>
    <x v="36"/>
    <x v="86"/>
    <x v="6"/>
    <x v="4"/>
    <x v="4"/>
  </r>
  <r>
    <x v="16"/>
    <x v="0"/>
    <x v="0"/>
    <x v="2"/>
    <x v="16"/>
    <x v="16"/>
    <x v="11"/>
    <x v="11"/>
    <x v="11"/>
    <x v="11"/>
    <x v="19"/>
    <x v="127"/>
    <x v="207"/>
    <x v="36"/>
    <x v="36"/>
    <x v="86"/>
    <x v="6"/>
    <x v="4"/>
    <x v="4"/>
  </r>
  <r>
    <x v="16"/>
    <x v="0"/>
    <x v="0"/>
    <x v="2"/>
    <x v="16"/>
    <x v="16"/>
    <x v="47"/>
    <x v="47"/>
    <x v="47"/>
    <x v="47"/>
    <x v="19"/>
    <x v="127"/>
    <x v="207"/>
    <x v="71"/>
    <x v="228"/>
    <x v="89"/>
    <x v="150"/>
    <x v="4"/>
    <x v="4"/>
  </r>
  <r>
    <x v="16"/>
    <x v="0"/>
    <x v="0"/>
    <x v="2"/>
    <x v="16"/>
    <x v="16"/>
    <x v="28"/>
    <x v="28"/>
    <x v="28"/>
    <x v="28"/>
    <x v="19"/>
    <x v="127"/>
    <x v="207"/>
    <x v="71"/>
    <x v="228"/>
    <x v="89"/>
    <x v="150"/>
    <x v="4"/>
    <x v="4"/>
  </r>
  <r>
    <x v="16"/>
    <x v="0"/>
    <x v="0"/>
    <x v="2"/>
    <x v="16"/>
    <x v="16"/>
    <x v="29"/>
    <x v="29"/>
    <x v="29"/>
    <x v="29"/>
    <x v="19"/>
    <x v="127"/>
    <x v="207"/>
    <x v="71"/>
    <x v="228"/>
    <x v="89"/>
    <x v="150"/>
    <x v="4"/>
    <x v="4"/>
  </r>
  <r>
    <x v="17"/>
    <x v="0"/>
    <x v="0"/>
    <x v="2"/>
    <x v="17"/>
    <x v="17"/>
    <x v="3"/>
    <x v="3"/>
    <x v="3"/>
    <x v="3"/>
    <x v="0"/>
    <x v="95"/>
    <x v="208"/>
    <x v="81"/>
    <x v="229"/>
    <x v="47"/>
    <x v="184"/>
    <x v="4"/>
    <x v="4"/>
  </r>
  <r>
    <x v="17"/>
    <x v="0"/>
    <x v="0"/>
    <x v="2"/>
    <x v="17"/>
    <x v="17"/>
    <x v="1"/>
    <x v="1"/>
    <x v="1"/>
    <x v="1"/>
    <x v="1"/>
    <x v="124"/>
    <x v="209"/>
    <x v="80"/>
    <x v="230"/>
    <x v="86"/>
    <x v="185"/>
    <x v="4"/>
    <x v="4"/>
  </r>
  <r>
    <x v="17"/>
    <x v="0"/>
    <x v="0"/>
    <x v="2"/>
    <x v="17"/>
    <x v="17"/>
    <x v="0"/>
    <x v="0"/>
    <x v="0"/>
    <x v="0"/>
    <x v="1"/>
    <x v="124"/>
    <x v="209"/>
    <x v="39"/>
    <x v="231"/>
    <x v="89"/>
    <x v="150"/>
    <x v="4"/>
    <x v="4"/>
  </r>
  <r>
    <x v="17"/>
    <x v="0"/>
    <x v="0"/>
    <x v="2"/>
    <x v="17"/>
    <x v="17"/>
    <x v="4"/>
    <x v="4"/>
    <x v="4"/>
    <x v="4"/>
    <x v="3"/>
    <x v="97"/>
    <x v="210"/>
    <x v="68"/>
    <x v="232"/>
    <x v="82"/>
    <x v="186"/>
    <x v="4"/>
    <x v="4"/>
  </r>
  <r>
    <x v="17"/>
    <x v="0"/>
    <x v="0"/>
    <x v="2"/>
    <x v="17"/>
    <x v="17"/>
    <x v="2"/>
    <x v="2"/>
    <x v="2"/>
    <x v="2"/>
    <x v="3"/>
    <x v="97"/>
    <x v="210"/>
    <x v="70"/>
    <x v="233"/>
    <x v="47"/>
    <x v="184"/>
    <x v="4"/>
    <x v="4"/>
  </r>
  <r>
    <x v="17"/>
    <x v="0"/>
    <x v="0"/>
    <x v="2"/>
    <x v="17"/>
    <x v="17"/>
    <x v="21"/>
    <x v="21"/>
    <x v="21"/>
    <x v="21"/>
    <x v="5"/>
    <x v="112"/>
    <x v="211"/>
    <x v="68"/>
    <x v="232"/>
    <x v="89"/>
    <x v="150"/>
    <x v="4"/>
    <x v="4"/>
  </r>
  <r>
    <x v="17"/>
    <x v="0"/>
    <x v="0"/>
    <x v="2"/>
    <x v="17"/>
    <x v="17"/>
    <x v="10"/>
    <x v="10"/>
    <x v="10"/>
    <x v="10"/>
    <x v="6"/>
    <x v="125"/>
    <x v="212"/>
    <x v="52"/>
    <x v="234"/>
    <x v="74"/>
    <x v="187"/>
    <x v="4"/>
    <x v="4"/>
  </r>
  <r>
    <x v="17"/>
    <x v="0"/>
    <x v="0"/>
    <x v="2"/>
    <x v="17"/>
    <x v="17"/>
    <x v="45"/>
    <x v="45"/>
    <x v="45"/>
    <x v="45"/>
    <x v="7"/>
    <x v="119"/>
    <x v="213"/>
    <x v="53"/>
    <x v="235"/>
    <x v="82"/>
    <x v="186"/>
    <x v="4"/>
    <x v="4"/>
  </r>
  <r>
    <x v="17"/>
    <x v="0"/>
    <x v="0"/>
    <x v="2"/>
    <x v="17"/>
    <x v="17"/>
    <x v="6"/>
    <x v="6"/>
    <x v="6"/>
    <x v="6"/>
    <x v="8"/>
    <x v="120"/>
    <x v="214"/>
    <x v="93"/>
    <x v="236"/>
    <x v="89"/>
    <x v="150"/>
    <x v="4"/>
    <x v="4"/>
  </r>
  <r>
    <x v="17"/>
    <x v="0"/>
    <x v="0"/>
    <x v="2"/>
    <x v="17"/>
    <x v="17"/>
    <x v="7"/>
    <x v="7"/>
    <x v="7"/>
    <x v="7"/>
    <x v="8"/>
    <x v="120"/>
    <x v="214"/>
    <x v="18"/>
    <x v="237"/>
    <x v="50"/>
    <x v="188"/>
    <x v="4"/>
    <x v="4"/>
  </r>
  <r>
    <x v="17"/>
    <x v="0"/>
    <x v="0"/>
    <x v="2"/>
    <x v="17"/>
    <x v="17"/>
    <x v="9"/>
    <x v="9"/>
    <x v="9"/>
    <x v="9"/>
    <x v="8"/>
    <x v="120"/>
    <x v="214"/>
    <x v="18"/>
    <x v="237"/>
    <x v="50"/>
    <x v="188"/>
    <x v="4"/>
    <x v="4"/>
  </r>
  <r>
    <x v="17"/>
    <x v="0"/>
    <x v="0"/>
    <x v="2"/>
    <x v="17"/>
    <x v="17"/>
    <x v="18"/>
    <x v="18"/>
    <x v="18"/>
    <x v="18"/>
    <x v="11"/>
    <x v="121"/>
    <x v="215"/>
    <x v="36"/>
    <x v="36"/>
    <x v="50"/>
    <x v="188"/>
    <x v="1"/>
    <x v="23"/>
  </r>
  <r>
    <x v="17"/>
    <x v="0"/>
    <x v="0"/>
    <x v="2"/>
    <x v="17"/>
    <x v="17"/>
    <x v="14"/>
    <x v="14"/>
    <x v="14"/>
    <x v="14"/>
    <x v="12"/>
    <x v="122"/>
    <x v="216"/>
    <x v="71"/>
    <x v="238"/>
    <x v="82"/>
    <x v="186"/>
    <x v="4"/>
    <x v="4"/>
  </r>
  <r>
    <x v="17"/>
    <x v="0"/>
    <x v="0"/>
    <x v="2"/>
    <x v="17"/>
    <x v="17"/>
    <x v="19"/>
    <x v="19"/>
    <x v="19"/>
    <x v="19"/>
    <x v="12"/>
    <x v="122"/>
    <x v="216"/>
    <x v="71"/>
    <x v="238"/>
    <x v="82"/>
    <x v="186"/>
    <x v="4"/>
    <x v="4"/>
  </r>
  <r>
    <x v="17"/>
    <x v="0"/>
    <x v="0"/>
    <x v="2"/>
    <x v="17"/>
    <x v="17"/>
    <x v="22"/>
    <x v="22"/>
    <x v="22"/>
    <x v="22"/>
    <x v="12"/>
    <x v="122"/>
    <x v="216"/>
    <x v="18"/>
    <x v="237"/>
    <x v="86"/>
    <x v="185"/>
    <x v="4"/>
    <x v="4"/>
  </r>
  <r>
    <x v="17"/>
    <x v="0"/>
    <x v="0"/>
    <x v="2"/>
    <x v="17"/>
    <x v="17"/>
    <x v="26"/>
    <x v="26"/>
    <x v="26"/>
    <x v="26"/>
    <x v="15"/>
    <x v="123"/>
    <x v="217"/>
    <x v="71"/>
    <x v="238"/>
    <x v="86"/>
    <x v="185"/>
    <x v="4"/>
    <x v="4"/>
  </r>
  <r>
    <x v="17"/>
    <x v="0"/>
    <x v="0"/>
    <x v="2"/>
    <x v="17"/>
    <x v="17"/>
    <x v="48"/>
    <x v="48"/>
    <x v="48"/>
    <x v="48"/>
    <x v="15"/>
    <x v="123"/>
    <x v="217"/>
    <x v="18"/>
    <x v="237"/>
    <x v="89"/>
    <x v="150"/>
    <x v="4"/>
    <x v="4"/>
  </r>
  <r>
    <x v="17"/>
    <x v="0"/>
    <x v="0"/>
    <x v="2"/>
    <x v="17"/>
    <x v="17"/>
    <x v="5"/>
    <x v="5"/>
    <x v="5"/>
    <x v="5"/>
    <x v="15"/>
    <x v="123"/>
    <x v="217"/>
    <x v="18"/>
    <x v="237"/>
    <x v="89"/>
    <x v="150"/>
    <x v="4"/>
    <x v="4"/>
  </r>
  <r>
    <x v="17"/>
    <x v="0"/>
    <x v="0"/>
    <x v="2"/>
    <x v="17"/>
    <x v="17"/>
    <x v="23"/>
    <x v="23"/>
    <x v="23"/>
    <x v="23"/>
    <x v="15"/>
    <x v="123"/>
    <x v="217"/>
    <x v="18"/>
    <x v="237"/>
    <x v="89"/>
    <x v="150"/>
    <x v="4"/>
    <x v="4"/>
  </r>
  <r>
    <x v="17"/>
    <x v="0"/>
    <x v="0"/>
    <x v="2"/>
    <x v="17"/>
    <x v="17"/>
    <x v="25"/>
    <x v="25"/>
    <x v="25"/>
    <x v="25"/>
    <x v="15"/>
    <x v="123"/>
    <x v="217"/>
    <x v="18"/>
    <x v="237"/>
    <x v="89"/>
    <x v="150"/>
    <x v="4"/>
    <x v="4"/>
  </r>
  <r>
    <x v="18"/>
    <x v="0"/>
    <x v="0"/>
    <x v="2"/>
    <x v="18"/>
    <x v="18"/>
    <x v="3"/>
    <x v="3"/>
    <x v="3"/>
    <x v="3"/>
    <x v="0"/>
    <x v="112"/>
    <x v="218"/>
    <x v="68"/>
    <x v="239"/>
    <x v="89"/>
    <x v="150"/>
    <x v="4"/>
    <x v="4"/>
  </r>
  <r>
    <x v="18"/>
    <x v="0"/>
    <x v="0"/>
    <x v="2"/>
    <x v="18"/>
    <x v="18"/>
    <x v="0"/>
    <x v="0"/>
    <x v="0"/>
    <x v="0"/>
    <x v="1"/>
    <x v="121"/>
    <x v="219"/>
    <x v="53"/>
    <x v="240"/>
    <x v="89"/>
    <x v="150"/>
    <x v="4"/>
    <x v="4"/>
  </r>
  <r>
    <x v="18"/>
    <x v="0"/>
    <x v="0"/>
    <x v="2"/>
    <x v="18"/>
    <x v="18"/>
    <x v="4"/>
    <x v="4"/>
    <x v="4"/>
    <x v="4"/>
    <x v="2"/>
    <x v="122"/>
    <x v="220"/>
    <x v="18"/>
    <x v="233"/>
    <x v="86"/>
    <x v="189"/>
    <x v="4"/>
    <x v="4"/>
  </r>
  <r>
    <x v="18"/>
    <x v="0"/>
    <x v="0"/>
    <x v="2"/>
    <x v="18"/>
    <x v="18"/>
    <x v="7"/>
    <x v="7"/>
    <x v="7"/>
    <x v="7"/>
    <x v="2"/>
    <x v="122"/>
    <x v="220"/>
    <x v="52"/>
    <x v="241"/>
    <x v="89"/>
    <x v="150"/>
    <x v="4"/>
    <x v="4"/>
  </r>
  <r>
    <x v="18"/>
    <x v="0"/>
    <x v="0"/>
    <x v="2"/>
    <x v="18"/>
    <x v="18"/>
    <x v="2"/>
    <x v="2"/>
    <x v="2"/>
    <x v="2"/>
    <x v="4"/>
    <x v="123"/>
    <x v="221"/>
    <x v="18"/>
    <x v="233"/>
    <x v="89"/>
    <x v="150"/>
    <x v="4"/>
    <x v="4"/>
  </r>
  <r>
    <x v="18"/>
    <x v="0"/>
    <x v="0"/>
    <x v="2"/>
    <x v="18"/>
    <x v="18"/>
    <x v="21"/>
    <x v="21"/>
    <x v="21"/>
    <x v="21"/>
    <x v="4"/>
    <x v="123"/>
    <x v="221"/>
    <x v="18"/>
    <x v="233"/>
    <x v="89"/>
    <x v="150"/>
    <x v="4"/>
    <x v="4"/>
  </r>
  <r>
    <x v="18"/>
    <x v="0"/>
    <x v="0"/>
    <x v="2"/>
    <x v="18"/>
    <x v="18"/>
    <x v="6"/>
    <x v="6"/>
    <x v="6"/>
    <x v="6"/>
    <x v="6"/>
    <x v="127"/>
    <x v="222"/>
    <x v="71"/>
    <x v="242"/>
    <x v="89"/>
    <x v="150"/>
    <x v="4"/>
    <x v="4"/>
  </r>
  <r>
    <x v="18"/>
    <x v="0"/>
    <x v="0"/>
    <x v="2"/>
    <x v="18"/>
    <x v="18"/>
    <x v="10"/>
    <x v="10"/>
    <x v="10"/>
    <x v="10"/>
    <x v="6"/>
    <x v="127"/>
    <x v="222"/>
    <x v="71"/>
    <x v="242"/>
    <x v="89"/>
    <x v="150"/>
    <x v="4"/>
    <x v="4"/>
  </r>
  <r>
    <x v="18"/>
    <x v="0"/>
    <x v="0"/>
    <x v="2"/>
    <x v="18"/>
    <x v="18"/>
    <x v="42"/>
    <x v="42"/>
    <x v="42"/>
    <x v="42"/>
    <x v="6"/>
    <x v="127"/>
    <x v="222"/>
    <x v="71"/>
    <x v="242"/>
    <x v="89"/>
    <x v="150"/>
    <x v="4"/>
    <x v="4"/>
  </r>
  <r>
    <x v="18"/>
    <x v="0"/>
    <x v="0"/>
    <x v="2"/>
    <x v="18"/>
    <x v="18"/>
    <x v="49"/>
    <x v="49"/>
    <x v="49"/>
    <x v="49"/>
    <x v="6"/>
    <x v="127"/>
    <x v="222"/>
    <x v="71"/>
    <x v="242"/>
    <x v="89"/>
    <x v="150"/>
    <x v="4"/>
    <x v="4"/>
  </r>
  <r>
    <x v="18"/>
    <x v="0"/>
    <x v="0"/>
    <x v="2"/>
    <x v="18"/>
    <x v="18"/>
    <x v="19"/>
    <x v="19"/>
    <x v="19"/>
    <x v="19"/>
    <x v="6"/>
    <x v="127"/>
    <x v="222"/>
    <x v="71"/>
    <x v="242"/>
    <x v="89"/>
    <x v="150"/>
    <x v="4"/>
    <x v="4"/>
  </r>
  <r>
    <x v="18"/>
    <x v="0"/>
    <x v="0"/>
    <x v="2"/>
    <x v="18"/>
    <x v="18"/>
    <x v="8"/>
    <x v="8"/>
    <x v="8"/>
    <x v="8"/>
    <x v="6"/>
    <x v="127"/>
    <x v="222"/>
    <x v="71"/>
    <x v="242"/>
    <x v="89"/>
    <x v="150"/>
    <x v="4"/>
    <x v="4"/>
  </r>
  <r>
    <x v="18"/>
    <x v="0"/>
    <x v="0"/>
    <x v="2"/>
    <x v="18"/>
    <x v="18"/>
    <x v="1"/>
    <x v="1"/>
    <x v="1"/>
    <x v="1"/>
    <x v="6"/>
    <x v="127"/>
    <x v="222"/>
    <x v="71"/>
    <x v="242"/>
    <x v="89"/>
    <x v="150"/>
    <x v="4"/>
    <x v="4"/>
  </r>
  <r>
    <x v="18"/>
    <x v="0"/>
    <x v="0"/>
    <x v="2"/>
    <x v="18"/>
    <x v="18"/>
    <x v="22"/>
    <x v="22"/>
    <x v="22"/>
    <x v="22"/>
    <x v="6"/>
    <x v="127"/>
    <x v="222"/>
    <x v="71"/>
    <x v="242"/>
    <x v="89"/>
    <x v="150"/>
    <x v="4"/>
    <x v="4"/>
  </r>
  <r>
    <x v="18"/>
    <x v="0"/>
    <x v="0"/>
    <x v="2"/>
    <x v="18"/>
    <x v="18"/>
    <x v="12"/>
    <x v="12"/>
    <x v="12"/>
    <x v="12"/>
    <x v="6"/>
    <x v="127"/>
    <x v="222"/>
    <x v="36"/>
    <x v="36"/>
    <x v="89"/>
    <x v="150"/>
    <x v="1"/>
    <x v="22"/>
  </r>
  <r>
    <x v="18"/>
    <x v="0"/>
    <x v="0"/>
    <x v="2"/>
    <x v="18"/>
    <x v="18"/>
    <x v="50"/>
    <x v="50"/>
    <x v="50"/>
    <x v="50"/>
    <x v="15"/>
    <x v="128"/>
    <x v="223"/>
    <x v="36"/>
    <x v="36"/>
    <x v="89"/>
    <x v="150"/>
    <x v="4"/>
    <x v="4"/>
  </r>
  <r>
    <x v="18"/>
    <x v="0"/>
    <x v="0"/>
    <x v="2"/>
    <x v="18"/>
    <x v="18"/>
    <x v="14"/>
    <x v="14"/>
    <x v="14"/>
    <x v="14"/>
    <x v="15"/>
    <x v="128"/>
    <x v="223"/>
    <x v="36"/>
    <x v="36"/>
    <x v="89"/>
    <x v="150"/>
    <x v="4"/>
    <x v="4"/>
  </r>
  <r>
    <x v="18"/>
    <x v="0"/>
    <x v="0"/>
    <x v="2"/>
    <x v="18"/>
    <x v="18"/>
    <x v="37"/>
    <x v="37"/>
    <x v="37"/>
    <x v="37"/>
    <x v="15"/>
    <x v="128"/>
    <x v="223"/>
    <x v="36"/>
    <x v="36"/>
    <x v="89"/>
    <x v="150"/>
    <x v="4"/>
    <x v="4"/>
  </r>
  <r>
    <x v="18"/>
    <x v="0"/>
    <x v="0"/>
    <x v="2"/>
    <x v="18"/>
    <x v="18"/>
    <x v="35"/>
    <x v="35"/>
    <x v="35"/>
    <x v="35"/>
    <x v="15"/>
    <x v="128"/>
    <x v="223"/>
    <x v="36"/>
    <x v="36"/>
    <x v="89"/>
    <x v="150"/>
    <x v="4"/>
    <x v="4"/>
  </r>
  <r>
    <x v="18"/>
    <x v="0"/>
    <x v="0"/>
    <x v="2"/>
    <x v="18"/>
    <x v="18"/>
    <x v="33"/>
    <x v="33"/>
    <x v="33"/>
    <x v="33"/>
    <x v="15"/>
    <x v="128"/>
    <x v="223"/>
    <x v="36"/>
    <x v="36"/>
    <x v="89"/>
    <x v="150"/>
    <x v="4"/>
    <x v="4"/>
  </r>
  <r>
    <x v="18"/>
    <x v="0"/>
    <x v="0"/>
    <x v="2"/>
    <x v="18"/>
    <x v="18"/>
    <x v="30"/>
    <x v="30"/>
    <x v="30"/>
    <x v="30"/>
    <x v="15"/>
    <x v="128"/>
    <x v="223"/>
    <x v="36"/>
    <x v="36"/>
    <x v="89"/>
    <x v="150"/>
    <x v="4"/>
    <x v="4"/>
  </r>
  <r>
    <x v="18"/>
    <x v="0"/>
    <x v="0"/>
    <x v="2"/>
    <x v="18"/>
    <x v="18"/>
    <x v="51"/>
    <x v="51"/>
    <x v="51"/>
    <x v="51"/>
    <x v="15"/>
    <x v="128"/>
    <x v="223"/>
    <x v="36"/>
    <x v="36"/>
    <x v="89"/>
    <x v="150"/>
    <x v="4"/>
    <x v="4"/>
  </r>
  <r>
    <x v="18"/>
    <x v="0"/>
    <x v="0"/>
    <x v="2"/>
    <x v="18"/>
    <x v="18"/>
    <x v="38"/>
    <x v="38"/>
    <x v="38"/>
    <x v="38"/>
    <x v="15"/>
    <x v="128"/>
    <x v="223"/>
    <x v="36"/>
    <x v="36"/>
    <x v="89"/>
    <x v="150"/>
    <x v="4"/>
    <x v="4"/>
  </r>
  <r>
    <x v="18"/>
    <x v="0"/>
    <x v="0"/>
    <x v="2"/>
    <x v="18"/>
    <x v="18"/>
    <x v="46"/>
    <x v="46"/>
    <x v="46"/>
    <x v="46"/>
    <x v="15"/>
    <x v="128"/>
    <x v="223"/>
    <x v="36"/>
    <x v="36"/>
    <x v="89"/>
    <x v="150"/>
    <x v="4"/>
    <x v="4"/>
  </r>
  <r>
    <x v="18"/>
    <x v="0"/>
    <x v="0"/>
    <x v="2"/>
    <x v="18"/>
    <x v="18"/>
    <x v="52"/>
    <x v="52"/>
    <x v="52"/>
    <x v="52"/>
    <x v="15"/>
    <x v="128"/>
    <x v="223"/>
    <x v="36"/>
    <x v="36"/>
    <x v="89"/>
    <x v="150"/>
    <x v="4"/>
    <x v="4"/>
  </r>
  <r>
    <x v="18"/>
    <x v="0"/>
    <x v="0"/>
    <x v="2"/>
    <x v="18"/>
    <x v="18"/>
    <x v="53"/>
    <x v="53"/>
    <x v="53"/>
    <x v="53"/>
    <x v="15"/>
    <x v="128"/>
    <x v="223"/>
    <x v="36"/>
    <x v="36"/>
    <x v="89"/>
    <x v="150"/>
    <x v="4"/>
    <x v="4"/>
  </r>
  <r>
    <x v="18"/>
    <x v="0"/>
    <x v="0"/>
    <x v="2"/>
    <x v="18"/>
    <x v="18"/>
    <x v="54"/>
    <x v="54"/>
    <x v="54"/>
    <x v="54"/>
    <x v="15"/>
    <x v="128"/>
    <x v="223"/>
    <x v="36"/>
    <x v="36"/>
    <x v="89"/>
    <x v="150"/>
    <x v="4"/>
    <x v="4"/>
  </r>
  <r>
    <x v="18"/>
    <x v="0"/>
    <x v="0"/>
    <x v="2"/>
    <x v="18"/>
    <x v="18"/>
    <x v="55"/>
    <x v="55"/>
    <x v="55"/>
    <x v="55"/>
    <x v="15"/>
    <x v="128"/>
    <x v="223"/>
    <x v="36"/>
    <x v="36"/>
    <x v="89"/>
    <x v="150"/>
    <x v="4"/>
    <x v="4"/>
  </r>
  <r>
    <x v="18"/>
    <x v="0"/>
    <x v="0"/>
    <x v="2"/>
    <x v="18"/>
    <x v="18"/>
    <x v="26"/>
    <x v="26"/>
    <x v="26"/>
    <x v="26"/>
    <x v="15"/>
    <x v="128"/>
    <x v="223"/>
    <x v="36"/>
    <x v="36"/>
    <x v="89"/>
    <x v="150"/>
    <x v="4"/>
    <x v="4"/>
  </r>
  <r>
    <x v="18"/>
    <x v="0"/>
    <x v="0"/>
    <x v="2"/>
    <x v="18"/>
    <x v="18"/>
    <x v="56"/>
    <x v="56"/>
    <x v="56"/>
    <x v="56"/>
    <x v="15"/>
    <x v="128"/>
    <x v="223"/>
    <x v="36"/>
    <x v="36"/>
    <x v="89"/>
    <x v="150"/>
    <x v="4"/>
    <x v="4"/>
  </r>
  <r>
    <x v="18"/>
    <x v="0"/>
    <x v="0"/>
    <x v="2"/>
    <x v="18"/>
    <x v="18"/>
    <x v="57"/>
    <x v="57"/>
    <x v="57"/>
    <x v="57"/>
    <x v="15"/>
    <x v="128"/>
    <x v="223"/>
    <x v="36"/>
    <x v="36"/>
    <x v="89"/>
    <x v="150"/>
    <x v="4"/>
    <x v="4"/>
  </r>
  <r>
    <x v="18"/>
    <x v="0"/>
    <x v="0"/>
    <x v="2"/>
    <x v="18"/>
    <x v="18"/>
    <x v="32"/>
    <x v="32"/>
    <x v="32"/>
    <x v="32"/>
    <x v="15"/>
    <x v="128"/>
    <x v="223"/>
    <x v="36"/>
    <x v="36"/>
    <x v="89"/>
    <x v="150"/>
    <x v="4"/>
    <x v="4"/>
  </r>
  <r>
    <x v="18"/>
    <x v="0"/>
    <x v="0"/>
    <x v="2"/>
    <x v="18"/>
    <x v="18"/>
    <x v="58"/>
    <x v="58"/>
    <x v="58"/>
    <x v="58"/>
    <x v="15"/>
    <x v="128"/>
    <x v="223"/>
    <x v="36"/>
    <x v="36"/>
    <x v="89"/>
    <x v="150"/>
    <x v="4"/>
    <x v="4"/>
  </r>
  <r>
    <x v="18"/>
    <x v="0"/>
    <x v="0"/>
    <x v="2"/>
    <x v="18"/>
    <x v="18"/>
    <x v="59"/>
    <x v="59"/>
    <x v="59"/>
    <x v="59"/>
    <x v="15"/>
    <x v="128"/>
    <x v="223"/>
    <x v="36"/>
    <x v="36"/>
    <x v="89"/>
    <x v="150"/>
    <x v="4"/>
    <x v="4"/>
  </r>
  <r>
    <x v="18"/>
    <x v="0"/>
    <x v="0"/>
    <x v="2"/>
    <x v="18"/>
    <x v="18"/>
    <x v="60"/>
    <x v="60"/>
    <x v="60"/>
    <x v="60"/>
    <x v="15"/>
    <x v="128"/>
    <x v="223"/>
    <x v="36"/>
    <x v="36"/>
    <x v="89"/>
    <x v="150"/>
    <x v="4"/>
    <x v="4"/>
  </r>
  <r>
    <x v="18"/>
    <x v="0"/>
    <x v="0"/>
    <x v="2"/>
    <x v="18"/>
    <x v="18"/>
    <x v="61"/>
    <x v="61"/>
    <x v="61"/>
    <x v="61"/>
    <x v="15"/>
    <x v="128"/>
    <x v="223"/>
    <x v="36"/>
    <x v="36"/>
    <x v="89"/>
    <x v="150"/>
    <x v="4"/>
    <x v="4"/>
  </r>
  <r>
    <x v="18"/>
    <x v="0"/>
    <x v="0"/>
    <x v="2"/>
    <x v="18"/>
    <x v="18"/>
    <x v="62"/>
    <x v="62"/>
    <x v="62"/>
    <x v="62"/>
    <x v="15"/>
    <x v="128"/>
    <x v="223"/>
    <x v="36"/>
    <x v="36"/>
    <x v="89"/>
    <x v="150"/>
    <x v="4"/>
    <x v="4"/>
  </r>
  <r>
    <x v="18"/>
    <x v="0"/>
    <x v="0"/>
    <x v="2"/>
    <x v="18"/>
    <x v="18"/>
    <x v="63"/>
    <x v="63"/>
    <x v="63"/>
    <x v="63"/>
    <x v="15"/>
    <x v="128"/>
    <x v="223"/>
    <x v="36"/>
    <x v="36"/>
    <x v="89"/>
    <x v="150"/>
    <x v="4"/>
    <x v="4"/>
  </r>
  <r>
    <x v="18"/>
    <x v="0"/>
    <x v="0"/>
    <x v="2"/>
    <x v="18"/>
    <x v="18"/>
    <x v="45"/>
    <x v="45"/>
    <x v="45"/>
    <x v="45"/>
    <x v="15"/>
    <x v="128"/>
    <x v="223"/>
    <x v="36"/>
    <x v="36"/>
    <x v="89"/>
    <x v="150"/>
    <x v="4"/>
    <x v="4"/>
  </r>
  <r>
    <x v="18"/>
    <x v="0"/>
    <x v="0"/>
    <x v="2"/>
    <x v="18"/>
    <x v="18"/>
    <x v="34"/>
    <x v="34"/>
    <x v="34"/>
    <x v="34"/>
    <x v="15"/>
    <x v="128"/>
    <x v="223"/>
    <x v="36"/>
    <x v="36"/>
    <x v="89"/>
    <x v="150"/>
    <x v="4"/>
    <x v="4"/>
  </r>
  <r>
    <x v="18"/>
    <x v="0"/>
    <x v="0"/>
    <x v="2"/>
    <x v="18"/>
    <x v="18"/>
    <x v="41"/>
    <x v="41"/>
    <x v="41"/>
    <x v="41"/>
    <x v="15"/>
    <x v="128"/>
    <x v="223"/>
    <x v="36"/>
    <x v="36"/>
    <x v="89"/>
    <x v="150"/>
    <x v="4"/>
    <x v="4"/>
  </r>
  <r>
    <x v="18"/>
    <x v="0"/>
    <x v="0"/>
    <x v="2"/>
    <x v="18"/>
    <x v="18"/>
    <x v="64"/>
    <x v="64"/>
    <x v="64"/>
    <x v="64"/>
    <x v="15"/>
    <x v="128"/>
    <x v="223"/>
    <x v="36"/>
    <x v="36"/>
    <x v="89"/>
    <x v="150"/>
    <x v="4"/>
    <x v="4"/>
  </r>
  <r>
    <x v="18"/>
    <x v="0"/>
    <x v="0"/>
    <x v="2"/>
    <x v="18"/>
    <x v="18"/>
    <x v="65"/>
    <x v="65"/>
    <x v="65"/>
    <x v="65"/>
    <x v="15"/>
    <x v="128"/>
    <x v="223"/>
    <x v="36"/>
    <x v="36"/>
    <x v="89"/>
    <x v="150"/>
    <x v="4"/>
    <x v="4"/>
  </r>
  <r>
    <x v="18"/>
    <x v="0"/>
    <x v="0"/>
    <x v="2"/>
    <x v="18"/>
    <x v="18"/>
    <x v="66"/>
    <x v="66"/>
    <x v="66"/>
    <x v="66"/>
    <x v="15"/>
    <x v="128"/>
    <x v="223"/>
    <x v="36"/>
    <x v="36"/>
    <x v="89"/>
    <x v="150"/>
    <x v="4"/>
    <x v="4"/>
  </r>
  <r>
    <x v="18"/>
    <x v="0"/>
    <x v="0"/>
    <x v="2"/>
    <x v="18"/>
    <x v="18"/>
    <x v="67"/>
    <x v="67"/>
    <x v="67"/>
    <x v="67"/>
    <x v="15"/>
    <x v="128"/>
    <x v="223"/>
    <x v="36"/>
    <x v="36"/>
    <x v="89"/>
    <x v="150"/>
    <x v="4"/>
    <x v="4"/>
  </r>
  <r>
    <x v="18"/>
    <x v="0"/>
    <x v="0"/>
    <x v="2"/>
    <x v="18"/>
    <x v="18"/>
    <x v="68"/>
    <x v="68"/>
    <x v="68"/>
    <x v="68"/>
    <x v="15"/>
    <x v="128"/>
    <x v="223"/>
    <x v="36"/>
    <x v="36"/>
    <x v="89"/>
    <x v="150"/>
    <x v="4"/>
    <x v="4"/>
  </r>
  <r>
    <x v="18"/>
    <x v="0"/>
    <x v="0"/>
    <x v="2"/>
    <x v="18"/>
    <x v="18"/>
    <x v="39"/>
    <x v="39"/>
    <x v="39"/>
    <x v="39"/>
    <x v="15"/>
    <x v="128"/>
    <x v="223"/>
    <x v="36"/>
    <x v="36"/>
    <x v="89"/>
    <x v="150"/>
    <x v="4"/>
    <x v="4"/>
  </r>
  <r>
    <x v="18"/>
    <x v="0"/>
    <x v="0"/>
    <x v="2"/>
    <x v="18"/>
    <x v="18"/>
    <x v="69"/>
    <x v="69"/>
    <x v="69"/>
    <x v="69"/>
    <x v="15"/>
    <x v="128"/>
    <x v="223"/>
    <x v="36"/>
    <x v="36"/>
    <x v="89"/>
    <x v="150"/>
    <x v="4"/>
    <x v="4"/>
  </r>
  <r>
    <x v="18"/>
    <x v="0"/>
    <x v="0"/>
    <x v="2"/>
    <x v="18"/>
    <x v="18"/>
    <x v="70"/>
    <x v="70"/>
    <x v="70"/>
    <x v="70"/>
    <x v="15"/>
    <x v="128"/>
    <x v="223"/>
    <x v="36"/>
    <x v="36"/>
    <x v="89"/>
    <x v="150"/>
    <x v="4"/>
    <x v="4"/>
  </r>
  <r>
    <x v="18"/>
    <x v="0"/>
    <x v="0"/>
    <x v="2"/>
    <x v="18"/>
    <x v="18"/>
    <x v="71"/>
    <x v="71"/>
    <x v="71"/>
    <x v="71"/>
    <x v="15"/>
    <x v="128"/>
    <x v="223"/>
    <x v="36"/>
    <x v="36"/>
    <x v="89"/>
    <x v="150"/>
    <x v="4"/>
    <x v="4"/>
  </r>
  <r>
    <x v="18"/>
    <x v="0"/>
    <x v="0"/>
    <x v="2"/>
    <x v="18"/>
    <x v="18"/>
    <x v="36"/>
    <x v="36"/>
    <x v="36"/>
    <x v="36"/>
    <x v="15"/>
    <x v="128"/>
    <x v="223"/>
    <x v="36"/>
    <x v="36"/>
    <x v="89"/>
    <x v="150"/>
    <x v="4"/>
    <x v="4"/>
  </r>
  <r>
    <x v="18"/>
    <x v="0"/>
    <x v="0"/>
    <x v="2"/>
    <x v="18"/>
    <x v="18"/>
    <x v="72"/>
    <x v="72"/>
    <x v="72"/>
    <x v="72"/>
    <x v="15"/>
    <x v="128"/>
    <x v="223"/>
    <x v="36"/>
    <x v="36"/>
    <x v="89"/>
    <x v="150"/>
    <x v="4"/>
    <x v="4"/>
  </r>
  <r>
    <x v="18"/>
    <x v="0"/>
    <x v="0"/>
    <x v="2"/>
    <x v="18"/>
    <x v="18"/>
    <x v="43"/>
    <x v="43"/>
    <x v="43"/>
    <x v="43"/>
    <x v="15"/>
    <x v="128"/>
    <x v="223"/>
    <x v="36"/>
    <x v="36"/>
    <x v="89"/>
    <x v="150"/>
    <x v="4"/>
    <x v="4"/>
  </r>
  <r>
    <x v="18"/>
    <x v="0"/>
    <x v="0"/>
    <x v="2"/>
    <x v="18"/>
    <x v="18"/>
    <x v="73"/>
    <x v="73"/>
    <x v="73"/>
    <x v="73"/>
    <x v="15"/>
    <x v="128"/>
    <x v="223"/>
    <x v="36"/>
    <x v="36"/>
    <x v="89"/>
    <x v="150"/>
    <x v="4"/>
    <x v="4"/>
  </r>
  <r>
    <x v="18"/>
    <x v="0"/>
    <x v="0"/>
    <x v="2"/>
    <x v="18"/>
    <x v="18"/>
    <x v="74"/>
    <x v="74"/>
    <x v="74"/>
    <x v="74"/>
    <x v="15"/>
    <x v="128"/>
    <x v="223"/>
    <x v="36"/>
    <x v="36"/>
    <x v="89"/>
    <x v="150"/>
    <x v="4"/>
    <x v="4"/>
  </r>
  <r>
    <x v="18"/>
    <x v="0"/>
    <x v="0"/>
    <x v="2"/>
    <x v="18"/>
    <x v="18"/>
    <x v="75"/>
    <x v="75"/>
    <x v="75"/>
    <x v="75"/>
    <x v="15"/>
    <x v="128"/>
    <x v="223"/>
    <x v="36"/>
    <x v="36"/>
    <x v="89"/>
    <x v="150"/>
    <x v="4"/>
    <x v="4"/>
  </r>
  <r>
    <x v="18"/>
    <x v="0"/>
    <x v="0"/>
    <x v="2"/>
    <x v="18"/>
    <x v="18"/>
    <x v="76"/>
    <x v="76"/>
    <x v="76"/>
    <x v="76"/>
    <x v="15"/>
    <x v="128"/>
    <x v="223"/>
    <x v="36"/>
    <x v="36"/>
    <x v="89"/>
    <x v="150"/>
    <x v="4"/>
    <x v="4"/>
  </r>
  <r>
    <x v="18"/>
    <x v="0"/>
    <x v="0"/>
    <x v="2"/>
    <x v="18"/>
    <x v="18"/>
    <x v="16"/>
    <x v="16"/>
    <x v="16"/>
    <x v="16"/>
    <x v="15"/>
    <x v="128"/>
    <x v="223"/>
    <x v="36"/>
    <x v="36"/>
    <x v="89"/>
    <x v="150"/>
    <x v="4"/>
    <x v="4"/>
  </r>
  <r>
    <x v="18"/>
    <x v="0"/>
    <x v="0"/>
    <x v="2"/>
    <x v="18"/>
    <x v="18"/>
    <x v="17"/>
    <x v="17"/>
    <x v="17"/>
    <x v="17"/>
    <x v="15"/>
    <x v="128"/>
    <x v="223"/>
    <x v="36"/>
    <x v="36"/>
    <x v="89"/>
    <x v="150"/>
    <x v="4"/>
    <x v="4"/>
  </r>
  <r>
    <x v="18"/>
    <x v="0"/>
    <x v="0"/>
    <x v="2"/>
    <x v="18"/>
    <x v="18"/>
    <x v="15"/>
    <x v="15"/>
    <x v="15"/>
    <x v="15"/>
    <x v="15"/>
    <x v="128"/>
    <x v="223"/>
    <x v="36"/>
    <x v="36"/>
    <x v="89"/>
    <x v="150"/>
    <x v="4"/>
    <x v="4"/>
  </r>
  <r>
    <x v="18"/>
    <x v="0"/>
    <x v="0"/>
    <x v="2"/>
    <x v="18"/>
    <x v="18"/>
    <x v="48"/>
    <x v="48"/>
    <x v="48"/>
    <x v="48"/>
    <x v="15"/>
    <x v="128"/>
    <x v="223"/>
    <x v="36"/>
    <x v="36"/>
    <x v="89"/>
    <x v="150"/>
    <x v="4"/>
    <x v="4"/>
  </r>
  <r>
    <x v="18"/>
    <x v="0"/>
    <x v="0"/>
    <x v="2"/>
    <x v="18"/>
    <x v="18"/>
    <x v="31"/>
    <x v="31"/>
    <x v="31"/>
    <x v="31"/>
    <x v="15"/>
    <x v="128"/>
    <x v="223"/>
    <x v="36"/>
    <x v="36"/>
    <x v="89"/>
    <x v="150"/>
    <x v="4"/>
    <x v="4"/>
  </r>
  <r>
    <x v="18"/>
    <x v="0"/>
    <x v="0"/>
    <x v="2"/>
    <x v="18"/>
    <x v="18"/>
    <x v="24"/>
    <x v="24"/>
    <x v="24"/>
    <x v="24"/>
    <x v="15"/>
    <x v="128"/>
    <x v="223"/>
    <x v="36"/>
    <x v="36"/>
    <x v="89"/>
    <x v="150"/>
    <x v="4"/>
    <x v="4"/>
  </r>
  <r>
    <x v="18"/>
    <x v="0"/>
    <x v="0"/>
    <x v="2"/>
    <x v="18"/>
    <x v="18"/>
    <x v="20"/>
    <x v="20"/>
    <x v="20"/>
    <x v="20"/>
    <x v="15"/>
    <x v="128"/>
    <x v="223"/>
    <x v="36"/>
    <x v="36"/>
    <x v="89"/>
    <x v="150"/>
    <x v="4"/>
    <x v="4"/>
  </r>
  <r>
    <x v="18"/>
    <x v="0"/>
    <x v="0"/>
    <x v="2"/>
    <x v="18"/>
    <x v="18"/>
    <x v="5"/>
    <x v="5"/>
    <x v="5"/>
    <x v="5"/>
    <x v="15"/>
    <x v="128"/>
    <x v="223"/>
    <x v="36"/>
    <x v="36"/>
    <x v="89"/>
    <x v="150"/>
    <x v="4"/>
    <x v="4"/>
  </r>
  <r>
    <x v="18"/>
    <x v="0"/>
    <x v="0"/>
    <x v="2"/>
    <x v="18"/>
    <x v="18"/>
    <x v="40"/>
    <x v="40"/>
    <x v="40"/>
    <x v="40"/>
    <x v="15"/>
    <x v="128"/>
    <x v="223"/>
    <x v="36"/>
    <x v="36"/>
    <x v="89"/>
    <x v="150"/>
    <x v="4"/>
    <x v="4"/>
  </r>
  <r>
    <x v="18"/>
    <x v="0"/>
    <x v="0"/>
    <x v="2"/>
    <x v="18"/>
    <x v="18"/>
    <x v="77"/>
    <x v="77"/>
    <x v="77"/>
    <x v="77"/>
    <x v="15"/>
    <x v="128"/>
    <x v="223"/>
    <x v="36"/>
    <x v="36"/>
    <x v="89"/>
    <x v="150"/>
    <x v="4"/>
    <x v="4"/>
  </r>
  <r>
    <x v="18"/>
    <x v="0"/>
    <x v="0"/>
    <x v="2"/>
    <x v="18"/>
    <x v="18"/>
    <x v="13"/>
    <x v="13"/>
    <x v="13"/>
    <x v="13"/>
    <x v="15"/>
    <x v="128"/>
    <x v="223"/>
    <x v="36"/>
    <x v="36"/>
    <x v="89"/>
    <x v="150"/>
    <x v="4"/>
    <x v="4"/>
  </r>
  <r>
    <x v="18"/>
    <x v="0"/>
    <x v="0"/>
    <x v="2"/>
    <x v="18"/>
    <x v="18"/>
    <x v="78"/>
    <x v="78"/>
    <x v="78"/>
    <x v="78"/>
    <x v="15"/>
    <x v="128"/>
    <x v="223"/>
    <x v="36"/>
    <x v="36"/>
    <x v="89"/>
    <x v="150"/>
    <x v="4"/>
    <x v="4"/>
  </r>
  <r>
    <x v="18"/>
    <x v="0"/>
    <x v="0"/>
    <x v="2"/>
    <x v="18"/>
    <x v="18"/>
    <x v="11"/>
    <x v="11"/>
    <x v="11"/>
    <x v="11"/>
    <x v="15"/>
    <x v="128"/>
    <x v="223"/>
    <x v="36"/>
    <x v="36"/>
    <x v="89"/>
    <x v="150"/>
    <x v="4"/>
    <x v="4"/>
  </r>
  <r>
    <x v="18"/>
    <x v="0"/>
    <x v="0"/>
    <x v="2"/>
    <x v="18"/>
    <x v="18"/>
    <x v="27"/>
    <x v="27"/>
    <x v="27"/>
    <x v="27"/>
    <x v="15"/>
    <x v="128"/>
    <x v="223"/>
    <x v="36"/>
    <x v="36"/>
    <x v="89"/>
    <x v="150"/>
    <x v="4"/>
    <x v="4"/>
  </r>
  <r>
    <x v="18"/>
    <x v="0"/>
    <x v="0"/>
    <x v="2"/>
    <x v="18"/>
    <x v="18"/>
    <x v="23"/>
    <x v="23"/>
    <x v="23"/>
    <x v="23"/>
    <x v="15"/>
    <x v="128"/>
    <x v="223"/>
    <x v="36"/>
    <x v="36"/>
    <x v="89"/>
    <x v="150"/>
    <x v="4"/>
    <x v="4"/>
  </r>
  <r>
    <x v="18"/>
    <x v="0"/>
    <x v="0"/>
    <x v="2"/>
    <x v="18"/>
    <x v="18"/>
    <x v="9"/>
    <x v="9"/>
    <x v="9"/>
    <x v="9"/>
    <x v="15"/>
    <x v="128"/>
    <x v="223"/>
    <x v="36"/>
    <x v="36"/>
    <x v="89"/>
    <x v="150"/>
    <x v="4"/>
    <x v="4"/>
  </r>
  <r>
    <x v="18"/>
    <x v="0"/>
    <x v="0"/>
    <x v="2"/>
    <x v="18"/>
    <x v="18"/>
    <x v="18"/>
    <x v="18"/>
    <x v="18"/>
    <x v="18"/>
    <x v="15"/>
    <x v="128"/>
    <x v="223"/>
    <x v="36"/>
    <x v="36"/>
    <x v="89"/>
    <x v="150"/>
    <x v="4"/>
    <x v="4"/>
  </r>
  <r>
    <x v="18"/>
    <x v="0"/>
    <x v="0"/>
    <x v="2"/>
    <x v="18"/>
    <x v="18"/>
    <x v="47"/>
    <x v="47"/>
    <x v="47"/>
    <x v="47"/>
    <x v="15"/>
    <x v="128"/>
    <x v="223"/>
    <x v="36"/>
    <x v="36"/>
    <x v="89"/>
    <x v="150"/>
    <x v="4"/>
    <x v="4"/>
  </r>
  <r>
    <x v="18"/>
    <x v="0"/>
    <x v="0"/>
    <x v="2"/>
    <x v="18"/>
    <x v="18"/>
    <x v="28"/>
    <x v="28"/>
    <x v="28"/>
    <x v="28"/>
    <x v="15"/>
    <x v="128"/>
    <x v="223"/>
    <x v="36"/>
    <x v="36"/>
    <x v="89"/>
    <x v="150"/>
    <x v="4"/>
    <x v="4"/>
  </r>
  <r>
    <x v="18"/>
    <x v="0"/>
    <x v="0"/>
    <x v="2"/>
    <x v="18"/>
    <x v="18"/>
    <x v="29"/>
    <x v="29"/>
    <x v="29"/>
    <x v="29"/>
    <x v="15"/>
    <x v="128"/>
    <x v="223"/>
    <x v="36"/>
    <x v="36"/>
    <x v="89"/>
    <x v="150"/>
    <x v="4"/>
    <x v="4"/>
  </r>
  <r>
    <x v="18"/>
    <x v="0"/>
    <x v="0"/>
    <x v="2"/>
    <x v="18"/>
    <x v="18"/>
    <x v="79"/>
    <x v="79"/>
    <x v="79"/>
    <x v="79"/>
    <x v="15"/>
    <x v="128"/>
    <x v="223"/>
    <x v="36"/>
    <x v="36"/>
    <x v="89"/>
    <x v="150"/>
    <x v="4"/>
    <x v="4"/>
  </r>
  <r>
    <x v="18"/>
    <x v="0"/>
    <x v="0"/>
    <x v="2"/>
    <x v="18"/>
    <x v="18"/>
    <x v="25"/>
    <x v="25"/>
    <x v="25"/>
    <x v="25"/>
    <x v="15"/>
    <x v="128"/>
    <x v="223"/>
    <x v="36"/>
    <x v="36"/>
    <x v="89"/>
    <x v="150"/>
    <x v="4"/>
    <x v="4"/>
  </r>
  <r>
    <x v="18"/>
    <x v="0"/>
    <x v="0"/>
    <x v="2"/>
    <x v="18"/>
    <x v="18"/>
    <x v="44"/>
    <x v="44"/>
    <x v="44"/>
    <x v="44"/>
    <x v="15"/>
    <x v="128"/>
    <x v="223"/>
    <x v="36"/>
    <x v="36"/>
    <x v="89"/>
    <x v="150"/>
    <x v="4"/>
    <x v="4"/>
  </r>
  <r>
    <x v="19"/>
    <x v="0"/>
    <x v="0"/>
    <x v="2"/>
    <x v="19"/>
    <x v="19"/>
    <x v="0"/>
    <x v="0"/>
    <x v="0"/>
    <x v="0"/>
    <x v="0"/>
    <x v="86"/>
    <x v="224"/>
    <x v="106"/>
    <x v="243"/>
    <x v="82"/>
    <x v="190"/>
    <x v="4"/>
    <x v="4"/>
  </r>
  <r>
    <x v="19"/>
    <x v="0"/>
    <x v="0"/>
    <x v="2"/>
    <x v="19"/>
    <x v="19"/>
    <x v="1"/>
    <x v="1"/>
    <x v="1"/>
    <x v="1"/>
    <x v="1"/>
    <x v="45"/>
    <x v="225"/>
    <x v="107"/>
    <x v="244"/>
    <x v="46"/>
    <x v="191"/>
    <x v="4"/>
    <x v="4"/>
  </r>
  <r>
    <x v="19"/>
    <x v="0"/>
    <x v="0"/>
    <x v="2"/>
    <x v="19"/>
    <x v="19"/>
    <x v="3"/>
    <x v="3"/>
    <x v="3"/>
    <x v="3"/>
    <x v="2"/>
    <x v="129"/>
    <x v="226"/>
    <x v="66"/>
    <x v="245"/>
    <x v="88"/>
    <x v="192"/>
    <x v="5"/>
    <x v="27"/>
  </r>
  <r>
    <x v="19"/>
    <x v="0"/>
    <x v="0"/>
    <x v="2"/>
    <x v="19"/>
    <x v="19"/>
    <x v="2"/>
    <x v="2"/>
    <x v="2"/>
    <x v="2"/>
    <x v="3"/>
    <x v="109"/>
    <x v="227"/>
    <x v="77"/>
    <x v="246"/>
    <x v="49"/>
    <x v="193"/>
    <x v="4"/>
    <x v="4"/>
  </r>
  <r>
    <x v="19"/>
    <x v="0"/>
    <x v="0"/>
    <x v="2"/>
    <x v="19"/>
    <x v="19"/>
    <x v="4"/>
    <x v="4"/>
    <x v="4"/>
    <x v="4"/>
    <x v="4"/>
    <x v="130"/>
    <x v="228"/>
    <x v="51"/>
    <x v="247"/>
    <x v="51"/>
    <x v="194"/>
    <x v="4"/>
    <x v="4"/>
  </r>
  <r>
    <x v="19"/>
    <x v="0"/>
    <x v="0"/>
    <x v="2"/>
    <x v="19"/>
    <x v="19"/>
    <x v="6"/>
    <x v="6"/>
    <x v="6"/>
    <x v="6"/>
    <x v="5"/>
    <x v="78"/>
    <x v="43"/>
    <x v="108"/>
    <x v="248"/>
    <x v="46"/>
    <x v="191"/>
    <x v="4"/>
    <x v="4"/>
  </r>
  <r>
    <x v="19"/>
    <x v="0"/>
    <x v="0"/>
    <x v="2"/>
    <x v="19"/>
    <x v="19"/>
    <x v="5"/>
    <x v="5"/>
    <x v="5"/>
    <x v="5"/>
    <x v="6"/>
    <x v="79"/>
    <x v="144"/>
    <x v="109"/>
    <x v="249"/>
    <x v="47"/>
    <x v="14"/>
    <x v="4"/>
    <x v="4"/>
  </r>
  <r>
    <x v="19"/>
    <x v="0"/>
    <x v="0"/>
    <x v="2"/>
    <x v="19"/>
    <x v="19"/>
    <x v="14"/>
    <x v="14"/>
    <x v="14"/>
    <x v="14"/>
    <x v="7"/>
    <x v="55"/>
    <x v="229"/>
    <x v="39"/>
    <x v="250"/>
    <x v="85"/>
    <x v="195"/>
    <x v="4"/>
    <x v="4"/>
  </r>
  <r>
    <x v="19"/>
    <x v="0"/>
    <x v="0"/>
    <x v="2"/>
    <x v="19"/>
    <x v="19"/>
    <x v="21"/>
    <x v="21"/>
    <x v="21"/>
    <x v="21"/>
    <x v="8"/>
    <x v="56"/>
    <x v="230"/>
    <x v="38"/>
    <x v="251"/>
    <x v="82"/>
    <x v="190"/>
    <x v="4"/>
    <x v="4"/>
  </r>
  <r>
    <x v="19"/>
    <x v="0"/>
    <x v="0"/>
    <x v="2"/>
    <x v="19"/>
    <x v="19"/>
    <x v="10"/>
    <x v="10"/>
    <x v="10"/>
    <x v="10"/>
    <x v="9"/>
    <x v="94"/>
    <x v="79"/>
    <x v="86"/>
    <x v="252"/>
    <x v="46"/>
    <x v="191"/>
    <x v="4"/>
    <x v="4"/>
  </r>
  <r>
    <x v="19"/>
    <x v="0"/>
    <x v="0"/>
    <x v="2"/>
    <x v="19"/>
    <x v="19"/>
    <x v="8"/>
    <x v="8"/>
    <x v="8"/>
    <x v="8"/>
    <x v="9"/>
    <x v="94"/>
    <x v="79"/>
    <x v="39"/>
    <x v="250"/>
    <x v="82"/>
    <x v="190"/>
    <x v="4"/>
    <x v="4"/>
  </r>
  <r>
    <x v="19"/>
    <x v="0"/>
    <x v="0"/>
    <x v="2"/>
    <x v="19"/>
    <x v="19"/>
    <x v="11"/>
    <x v="11"/>
    <x v="11"/>
    <x v="11"/>
    <x v="11"/>
    <x v="105"/>
    <x v="231"/>
    <x v="93"/>
    <x v="253"/>
    <x v="83"/>
    <x v="196"/>
    <x v="4"/>
    <x v="4"/>
  </r>
  <r>
    <x v="19"/>
    <x v="0"/>
    <x v="0"/>
    <x v="2"/>
    <x v="19"/>
    <x v="19"/>
    <x v="19"/>
    <x v="19"/>
    <x v="19"/>
    <x v="19"/>
    <x v="12"/>
    <x v="96"/>
    <x v="66"/>
    <x v="70"/>
    <x v="254"/>
    <x v="74"/>
    <x v="34"/>
    <x v="4"/>
    <x v="4"/>
  </r>
  <r>
    <x v="19"/>
    <x v="0"/>
    <x v="0"/>
    <x v="2"/>
    <x v="19"/>
    <x v="19"/>
    <x v="7"/>
    <x v="7"/>
    <x v="7"/>
    <x v="7"/>
    <x v="12"/>
    <x v="96"/>
    <x v="66"/>
    <x v="70"/>
    <x v="254"/>
    <x v="74"/>
    <x v="34"/>
    <x v="4"/>
    <x v="4"/>
  </r>
  <r>
    <x v="19"/>
    <x v="0"/>
    <x v="0"/>
    <x v="2"/>
    <x v="19"/>
    <x v="19"/>
    <x v="12"/>
    <x v="12"/>
    <x v="12"/>
    <x v="12"/>
    <x v="12"/>
    <x v="96"/>
    <x v="66"/>
    <x v="105"/>
    <x v="69"/>
    <x v="86"/>
    <x v="197"/>
    <x v="4"/>
    <x v="4"/>
  </r>
  <r>
    <x v="19"/>
    <x v="0"/>
    <x v="0"/>
    <x v="2"/>
    <x v="19"/>
    <x v="19"/>
    <x v="36"/>
    <x v="36"/>
    <x v="36"/>
    <x v="36"/>
    <x v="15"/>
    <x v="97"/>
    <x v="232"/>
    <x v="93"/>
    <x v="253"/>
    <x v="81"/>
    <x v="198"/>
    <x v="4"/>
    <x v="4"/>
  </r>
  <r>
    <x v="19"/>
    <x v="0"/>
    <x v="0"/>
    <x v="2"/>
    <x v="19"/>
    <x v="19"/>
    <x v="16"/>
    <x v="16"/>
    <x v="16"/>
    <x v="16"/>
    <x v="16"/>
    <x v="111"/>
    <x v="233"/>
    <x v="52"/>
    <x v="255"/>
    <x v="85"/>
    <x v="195"/>
    <x v="4"/>
    <x v="4"/>
  </r>
  <r>
    <x v="19"/>
    <x v="0"/>
    <x v="0"/>
    <x v="2"/>
    <x v="19"/>
    <x v="19"/>
    <x v="18"/>
    <x v="18"/>
    <x v="18"/>
    <x v="18"/>
    <x v="17"/>
    <x v="112"/>
    <x v="234"/>
    <x v="36"/>
    <x v="36"/>
    <x v="52"/>
    <x v="199"/>
    <x v="4"/>
    <x v="4"/>
  </r>
  <r>
    <x v="19"/>
    <x v="0"/>
    <x v="0"/>
    <x v="2"/>
    <x v="19"/>
    <x v="19"/>
    <x v="23"/>
    <x v="23"/>
    <x v="23"/>
    <x v="23"/>
    <x v="18"/>
    <x v="125"/>
    <x v="35"/>
    <x v="93"/>
    <x v="253"/>
    <x v="50"/>
    <x v="200"/>
    <x v="4"/>
    <x v="4"/>
  </r>
  <r>
    <x v="19"/>
    <x v="0"/>
    <x v="0"/>
    <x v="2"/>
    <x v="19"/>
    <x v="19"/>
    <x v="45"/>
    <x v="45"/>
    <x v="45"/>
    <x v="45"/>
    <x v="19"/>
    <x v="118"/>
    <x v="235"/>
    <x v="54"/>
    <x v="256"/>
    <x v="86"/>
    <x v="197"/>
    <x v="4"/>
    <x v="4"/>
  </r>
  <r>
    <x v="19"/>
    <x v="0"/>
    <x v="0"/>
    <x v="2"/>
    <x v="19"/>
    <x v="19"/>
    <x v="15"/>
    <x v="15"/>
    <x v="15"/>
    <x v="15"/>
    <x v="19"/>
    <x v="118"/>
    <x v="235"/>
    <x v="36"/>
    <x v="36"/>
    <x v="85"/>
    <x v="195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1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2"/>
    <x v="12"/>
    <x v="13"/>
    <x v="13"/>
    <x v="0"/>
    <x v="0"/>
  </r>
  <r>
    <x v="0"/>
    <x v="0"/>
    <x v="0"/>
    <x v="0"/>
    <x v="0"/>
    <x v="0"/>
    <x v="14"/>
    <x v="14"/>
    <x v="14"/>
    <x v="14"/>
    <x v="13"/>
    <x v="13"/>
    <x v="13"/>
    <x v="13"/>
    <x v="13"/>
    <x v="14"/>
    <x v="14"/>
    <x v="0"/>
    <x v="0"/>
  </r>
  <r>
    <x v="0"/>
    <x v="0"/>
    <x v="0"/>
    <x v="0"/>
    <x v="0"/>
    <x v="0"/>
    <x v="15"/>
    <x v="15"/>
    <x v="15"/>
    <x v="15"/>
    <x v="14"/>
    <x v="14"/>
    <x v="14"/>
    <x v="14"/>
    <x v="14"/>
    <x v="15"/>
    <x v="15"/>
    <x v="3"/>
    <x v="3"/>
  </r>
  <r>
    <x v="0"/>
    <x v="0"/>
    <x v="0"/>
    <x v="0"/>
    <x v="0"/>
    <x v="0"/>
    <x v="16"/>
    <x v="16"/>
    <x v="16"/>
    <x v="16"/>
    <x v="15"/>
    <x v="15"/>
    <x v="15"/>
    <x v="15"/>
    <x v="15"/>
    <x v="5"/>
    <x v="5"/>
    <x v="0"/>
    <x v="0"/>
  </r>
  <r>
    <x v="0"/>
    <x v="0"/>
    <x v="0"/>
    <x v="0"/>
    <x v="0"/>
    <x v="0"/>
    <x v="17"/>
    <x v="17"/>
    <x v="17"/>
    <x v="17"/>
    <x v="16"/>
    <x v="16"/>
    <x v="16"/>
    <x v="16"/>
    <x v="16"/>
    <x v="16"/>
    <x v="16"/>
    <x v="0"/>
    <x v="0"/>
  </r>
  <r>
    <x v="0"/>
    <x v="0"/>
    <x v="0"/>
    <x v="0"/>
    <x v="0"/>
    <x v="0"/>
    <x v="18"/>
    <x v="18"/>
    <x v="18"/>
    <x v="18"/>
    <x v="17"/>
    <x v="17"/>
    <x v="17"/>
    <x v="17"/>
    <x v="17"/>
    <x v="17"/>
    <x v="17"/>
    <x v="0"/>
    <x v="0"/>
  </r>
  <r>
    <x v="0"/>
    <x v="0"/>
    <x v="0"/>
    <x v="0"/>
    <x v="0"/>
    <x v="0"/>
    <x v="19"/>
    <x v="19"/>
    <x v="19"/>
    <x v="19"/>
    <x v="18"/>
    <x v="18"/>
    <x v="18"/>
    <x v="18"/>
    <x v="18"/>
    <x v="18"/>
    <x v="18"/>
    <x v="0"/>
    <x v="0"/>
  </r>
  <r>
    <x v="1"/>
    <x v="0"/>
    <x v="0"/>
    <x v="1"/>
    <x v="1"/>
    <x v="1"/>
    <x v="0"/>
    <x v="0"/>
    <x v="0"/>
    <x v="0"/>
    <x v="0"/>
    <x v="19"/>
    <x v="19"/>
    <x v="19"/>
    <x v="19"/>
    <x v="19"/>
    <x v="19"/>
    <x v="0"/>
    <x v="0"/>
  </r>
  <r>
    <x v="1"/>
    <x v="0"/>
    <x v="0"/>
    <x v="1"/>
    <x v="1"/>
    <x v="1"/>
    <x v="2"/>
    <x v="2"/>
    <x v="2"/>
    <x v="2"/>
    <x v="1"/>
    <x v="20"/>
    <x v="20"/>
    <x v="20"/>
    <x v="20"/>
    <x v="20"/>
    <x v="20"/>
    <x v="0"/>
    <x v="0"/>
  </r>
  <r>
    <x v="1"/>
    <x v="0"/>
    <x v="0"/>
    <x v="1"/>
    <x v="1"/>
    <x v="1"/>
    <x v="1"/>
    <x v="1"/>
    <x v="1"/>
    <x v="1"/>
    <x v="2"/>
    <x v="21"/>
    <x v="21"/>
    <x v="21"/>
    <x v="21"/>
    <x v="21"/>
    <x v="21"/>
    <x v="0"/>
    <x v="0"/>
  </r>
  <r>
    <x v="1"/>
    <x v="0"/>
    <x v="0"/>
    <x v="1"/>
    <x v="1"/>
    <x v="1"/>
    <x v="4"/>
    <x v="4"/>
    <x v="4"/>
    <x v="4"/>
    <x v="3"/>
    <x v="22"/>
    <x v="22"/>
    <x v="22"/>
    <x v="22"/>
    <x v="22"/>
    <x v="22"/>
    <x v="0"/>
    <x v="0"/>
  </r>
  <r>
    <x v="1"/>
    <x v="0"/>
    <x v="0"/>
    <x v="1"/>
    <x v="1"/>
    <x v="1"/>
    <x v="3"/>
    <x v="3"/>
    <x v="3"/>
    <x v="3"/>
    <x v="4"/>
    <x v="23"/>
    <x v="23"/>
    <x v="23"/>
    <x v="23"/>
    <x v="23"/>
    <x v="23"/>
    <x v="0"/>
    <x v="0"/>
  </r>
  <r>
    <x v="1"/>
    <x v="0"/>
    <x v="0"/>
    <x v="1"/>
    <x v="1"/>
    <x v="1"/>
    <x v="8"/>
    <x v="8"/>
    <x v="8"/>
    <x v="8"/>
    <x v="5"/>
    <x v="24"/>
    <x v="24"/>
    <x v="24"/>
    <x v="24"/>
    <x v="24"/>
    <x v="24"/>
    <x v="0"/>
    <x v="0"/>
  </r>
  <r>
    <x v="1"/>
    <x v="0"/>
    <x v="0"/>
    <x v="1"/>
    <x v="1"/>
    <x v="1"/>
    <x v="6"/>
    <x v="6"/>
    <x v="6"/>
    <x v="6"/>
    <x v="6"/>
    <x v="25"/>
    <x v="25"/>
    <x v="25"/>
    <x v="25"/>
    <x v="25"/>
    <x v="25"/>
    <x v="0"/>
    <x v="0"/>
  </r>
  <r>
    <x v="1"/>
    <x v="0"/>
    <x v="0"/>
    <x v="1"/>
    <x v="1"/>
    <x v="1"/>
    <x v="11"/>
    <x v="11"/>
    <x v="11"/>
    <x v="11"/>
    <x v="7"/>
    <x v="26"/>
    <x v="26"/>
    <x v="26"/>
    <x v="26"/>
    <x v="26"/>
    <x v="26"/>
    <x v="0"/>
    <x v="0"/>
  </r>
  <r>
    <x v="1"/>
    <x v="0"/>
    <x v="0"/>
    <x v="1"/>
    <x v="1"/>
    <x v="1"/>
    <x v="12"/>
    <x v="12"/>
    <x v="12"/>
    <x v="12"/>
    <x v="8"/>
    <x v="27"/>
    <x v="27"/>
    <x v="27"/>
    <x v="27"/>
    <x v="27"/>
    <x v="27"/>
    <x v="0"/>
    <x v="0"/>
  </r>
  <r>
    <x v="1"/>
    <x v="0"/>
    <x v="0"/>
    <x v="1"/>
    <x v="1"/>
    <x v="1"/>
    <x v="5"/>
    <x v="5"/>
    <x v="5"/>
    <x v="5"/>
    <x v="9"/>
    <x v="28"/>
    <x v="28"/>
    <x v="28"/>
    <x v="28"/>
    <x v="28"/>
    <x v="28"/>
    <x v="0"/>
    <x v="0"/>
  </r>
  <r>
    <x v="1"/>
    <x v="0"/>
    <x v="0"/>
    <x v="1"/>
    <x v="1"/>
    <x v="1"/>
    <x v="15"/>
    <x v="15"/>
    <x v="15"/>
    <x v="15"/>
    <x v="10"/>
    <x v="29"/>
    <x v="29"/>
    <x v="29"/>
    <x v="29"/>
    <x v="29"/>
    <x v="29"/>
    <x v="0"/>
    <x v="0"/>
  </r>
  <r>
    <x v="1"/>
    <x v="0"/>
    <x v="0"/>
    <x v="1"/>
    <x v="1"/>
    <x v="1"/>
    <x v="20"/>
    <x v="20"/>
    <x v="20"/>
    <x v="20"/>
    <x v="11"/>
    <x v="30"/>
    <x v="30"/>
    <x v="30"/>
    <x v="30"/>
    <x v="29"/>
    <x v="29"/>
    <x v="0"/>
    <x v="0"/>
  </r>
  <r>
    <x v="1"/>
    <x v="0"/>
    <x v="0"/>
    <x v="1"/>
    <x v="1"/>
    <x v="1"/>
    <x v="10"/>
    <x v="10"/>
    <x v="10"/>
    <x v="10"/>
    <x v="12"/>
    <x v="31"/>
    <x v="31"/>
    <x v="31"/>
    <x v="31"/>
    <x v="30"/>
    <x v="30"/>
    <x v="0"/>
    <x v="0"/>
  </r>
  <r>
    <x v="1"/>
    <x v="0"/>
    <x v="0"/>
    <x v="1"/>
    <x v="1"/>
    <x v="1"/>
    <x v="13"/>
    <x v="13"/>
    <x v="13"/>
    <x v="13"/>
    <x v="13"/>
    <x v="32"/>
    <x v="32"/>
    <x v="32"/>
    <x v="32"/>
    <x v="30"/>
    <x v="30"/>
    <x v="0"/>
    <x v="0"/>
  </r>
  <r>
    <x v="1"/>
    <x v="0"/>
    <x v="0"/>
    <x v="1"/>
    <x v="1"/>
    <x v="1"/>
    <x v="21"/>
    <x v="21"/>
    <x v="21"/>
    <x v="21"/>
    <x v="19"/>
    <x v="33"/>
    <x v="33"/>
    <x v="33"/>
    <x v="33"/>
    <x v="31"/>
    <x v="31"/>
    <x v="0"/>
    <x v="0"/>
  </r>
  <r>
    <x v="1"/>
    <x v="0"/>
    <x v="0"/>
    <x v="1"/>
    <x v="1"/>
    <x v="1"/>
    <x v="14"/>
    <x v="14"/>
    <x v="14"/>
    <x v="14"/>
    <x v="14"/>
    <x v="34"/>
    <x v="34"/>
    <x v="34"/>
    <x v="34"/>
    <x v="15"/>
    <x v="32"/>
    <x v="0"/>
    <x v="0"/>
  </r>
  <r>
    <x v="1"/>
    <x v="0"/>
    <x v="0"/>
    <x v="1"/>
    <x v="1"/>
    <x v="1"/>
    <x v="22"/>
    <x v="22"/>
    <x v="22"/>
    <x v="22"/>
    <x v="15"/>
    <x v="35"/>
    <x v="35"/>
    <x v="35"/>
    <x v="35"/>
    <x v="4"/>
    <x v="33"/>
    <x v="0"/>
    <x v="0"/>
  </r>
  <r>
    <x v="1"/>
    <x v="0"/>
    <x v="0"/>
    <x v="1"/>
    <x v="1"/>
    <x v="1"/>
    <x v="23"/>
    <x v="23"/>
    <x v="23"/>
    <x v="23"/>
    <x v="16"/>
    <x v="36"/>
    <x v="36"/>
    <x v="25"/>
    <x v="25"/>
    <x v="32"/>
    <x v="34"/>
    <x v="0"/>
    <x v="0"/>
  </r>
  <r>
    <x v="1"/>
    <x v="0"/>
    <x v="0"/>
    <x v="1"/>
    <x v="1"/>
    <x v="1"/>
    <x v="18"/>
    <x v="18"/>
    <x v="18"/>
    <x v="18"/>
    <x v="17"/>
    <x v="37"/>
    <x v="37"/>
    <x v="36"/>
    <x v="36"/>
    <x v="23"/>
    <x v="23"/>
    <x v="0"/>
    <x v="0"/>
  </r>
  <r>
    <x v="1"/>
    <x v="0"/>
    <x v="0"/>
    <x v="1"/>
    <x v="1"/>
    <x v="1"/>
    <x v="24"/>
    <x v="24"/>
    <x v="24"/>
    <x v="24"/>
    <x v="17"/>
    <x v="37"/>
    <x v="37"/>
    <x v="33"/>
    <x v="33"/>
    <x v="33"/>
    <x v="35"/>
    <x v="0"/>
    <x v="0"/>
  </r>
  <r>
    <x v="2"/>
    <x v="0"/>
    <x v="0"/>
    <x v="1"/>
    <x v="2"/>
    <x v="2"/>
    <x v="0"/>
    <x v="0"/>
    <x v="0"/>
    <x v="0"/>
    <x v="0"/>
    <x v="25"/>
    <x v="38"/>
    <x v="37"/>
    <x v="37"/>
    <x v="34"/>
    <x v="36"/>
    <x v="0"/>
    <x v="0"/>
  </r>
  <r>
    <x v="2"/>
    <x v="0"/>
    <x v="0"/>
    <x v="1"/>
    <x v="2"/>
    <x v="2"/>
    <x v="2"/>
    <x v="2"/>
    <x v="2"/>
    <x v="2"/>
    <x v="1"/>
    <x v="38"/>
    <x v="39"/>
    <x v="38"/>
    <x v="38"/>
    <x v="12"/>
    <x v="37"/>
    <x v="0"/>
    <x v="0"/>
  </r>
  <r>
    <x v="2"/>
    <x v="0"/>
    <x v="0"/>
    <x v="1"/>
    <x v="2"/>
    <x v="2"/>
    <x v="1"/>
    <x v="1"/>
    <x v="1"/>
    <x v="1"/>
    <x v="2"/>
    <x v="39"/>
    <x v="40"/>
    <x v="39"/>
    <x v="39"/>
    <x v="35"/>
    <x v="38"/>
    <x v="0"/>
    <x v="0"/>
  </r>
  <r>
    <x v="2"/>
    <x v="0"/>
    <x v="0"/>
    <x v="1"/>
    <x v="2"/>
    <x v="2"/>
    <x v="9"/>
    <x v="9"/>
    <x v="9"/>
    <x v="9"/>
    <x v="3"/>
    <x v="40"/>
    <x v="41"/>
    <x v="31"/>
    <x v="40"/>
    <x v="22"/>
    <x v="39"/>
    <x v="0"/>
    <x v="0"/>
  </r>
  <r>
    <x v="2"/>
    <x v="0"/>
    <x v="0"/>
    <x v="1"/>
    <x v="2"/>
    <x v="2"/>
    <x v="5"/>
    <x v="5"/>
    <x v="5"/>
    <x v="5"/>
    <x v="3"/>
    <x v="40"/>
    <x v="41"/>
    <x v="40"/>
    <x v="41"/>
    <x v="21"/>
    <x v="40"/>
    <x v="1"/>
    <x v="4"/>
  </r>
  <r>
    <x v="2"/>
    <x v="0"/>
    <x v="0"/>
    <x v="1"/>
    <x v="2"/>
    <x v="2"/>
    <x v="7"/>
    <x v="7"/>
    <x v="7"/>
    <x v="7"/>
    <x v="5"/>
    <x v="41"/>
    <x v="42"/>
    <x v="41"/>
    <x v="42"/>
    <x v="26"/>
    <x v="41"/>
    <x v="0"/>
    <x v="0"/>
  </r>
  <r>
    <x v="2"/>
    <x v="0"/>
    <x v="0"/>
    <x v="1"/>
    <x v="2"/>
    <x v="2"/>
    <x v="6"/>
    <x v="6"/>
    <x v="6"/>
    <x v="6"/>
    <x v="6"/>
    <x v="42"/>
    <x v="43"/>
    <x v="42"/>
    <x v="43"/>
    <x v="36"/>
    <x v="42"/>
    <x v="0"/>
    <x v="0"/>
  </r>
  <r>
    <x v="2"/>
    <x v="0"/>
    <x v="0"/>
    <x v="1"/>
    <x v="2"/>
    <x v="2"/>
    <x v="11"/>
    <x v="11"/>
    <x v="11"/>
    <x v="11"/>
    <x v="6"/>
    <x v="42"/>
    <x v="43"/>
    <x v="32"/>
    <x v="44"/>
    <x v="37"/>
    <x v="43"/>
    <x v="0"/>
    <x v="0"/>
  </r>
  <r>
    <x v="2"/>
    <x v="0"/>
    <x v="0"/>
    <x v="1"/>
    <x v="2"/>
    <x v="2"/>
    <x v="3"/>
    <x v="3"/>
    <x v="3"/>
    <x v="3"/>
    <x v="8"/>
    <x v="43"/>
    <x v="44"/>
    <x v="43"/>
    <x v="45"/>
    <x v="38"/>
    <x v="44"/>
    <x v="0"/>
    <x v="0"/>
  </r>
  <r>
    <x v="2"/>
    <x v="0"/>
    <x v="0"/>
    <x v="1"/>
    <x v="2"/>
    <x v="2"/>
    <x v="4"/>
    <x v="4"/>
    <x v="4"/>
    <x v="4"/>
    <x v="9"/>
    <x v="44"/>
    <x v="45"/>
    <x v="31"/>
    <x v="40"/>
    <x v="39"/>
    <x v="45"/>
    <x v="0"/>
    <x v="0"/>
  </r>
  <r>
    <x v="2"/>
    <x v="0"/>
    <x v="0"/>
    <x v="1"/>
    <x v="2"/>
    <x v="2"/>
    <x v="16"/>
    <x v="16"/>
    <x v="16"/>
    <x v="16"/>
    <x v="10"/>
    <x v="45"/>
    <x v="46"/>
    <x v="44"/>
    <x v="46"/>
    <x v="34"/>
    <x v="36"/>
    <x v="0"/>
    <x v="0"/>
  </r>
  <r>
    <x v="2"/>
    <x v="0"/>
    <x v="0"/>
    <x v="1"/>
    <x v="2"/>
    <x v="2"/>
    <x v="8"/>
    <x v="8"/>
    <x v="8"/>
    <x v="8"/>
    <x v="10"/>
    <x v="45"/>
    <x v="46"/>
    <x v="40"/>
    <x v="41"/>
    <x v="37"/>
    <x v="43"/>
    <x v="0"/>
    <x v="0"/>
  </r>
  <r>
    <x v="2"/>
    <x v="0"/>
    <x v="0"/>
    <x v="1"/>
    <x v="2"/>
    <x v="2"/>
    <x v="13"/>
    <x v="13"/>
    <x v="13"/>
    <x v="13"/>
    <x v="12"/>
    <x v="46"/>
    <x v="8"/>
    <x v="45"/>
    <x v="47"/>
    <x v="40"/>
    <x v="46"/>
    <x v="0"/>
    <x v="0"/>
  </r>
  <r>
    <x v="2"/>
    <x v="0"/>
    <x v="0"/>
    <x v="1"/>
    <x v="2"/>
    <x v="2"/>
    <x v="12"/>
    <x v="12"/>
    <x v="12"/>
    <x v="12"/>
    <x v="13"/>
    <x v="47"/>
    <x v="47"/>
    <x v="46"/>
    <x v="48"/>
    <x v="35"/>
    <x v="38"/>
    <x v="0"/>
    <x v="0"/>
  </r>
  <r>
    <x v="2"/>
    <x v="0"/>
    <x v="0"/>
    <x v="1"/>
    <x v="2"/>
    <x v="2"/>
    <x v="18"/>
    <x v="18"/>
    <x v="18"/>
    <x v="18"/>
    <x v="19"/>
    <x v="48"/>
    <x v="30"/>
    <x v="47"/>
    <x v="49"/>
    <x v="12"/>
    <x v="37"/>
    <x v="0"/>
    <x v="0"/>
  </r>
  <r>
    <x v="2"/>
    <x v="0"/>
    <x v="0"/>
    <x v="1"/>
    <x v="2"/>
    <x v="2"/>
    <x v="10"/>
    <x v="10"/>
    <x v="10"/>
    <x v="10"/>
    <x v="14"/>
    <x v="49"/>
    <x v="48"/>
    <x v="48"/>
    <x v="50"/>
    <x v="1"/>
    <x v="47"/>
    <x v="0"/>
    <x v="0"/>
  </r>
  <r>
    <x v="2"/>
    <x v="0"/>
    <x v="0"/>
    <x v="1"/>
    <x v="2"/>
    <x v="2"/>
    <x v="25"/>
    <x v="25"/>
    <x v="25"/>
    <x v="25"/>
    <x v="15"/>
    <x v="50"/>
    <x v="49"/>
    <x v="49"/>
    <x v="51"/>
    <x v="41"/>
    <x v="48"/>
    <x v="0"/>
    <x v="0"/>
  </r>
  <r>
    <x v="2"/>
    <x v="0"/>
    <x v="0"/>
    <x v="1"/>
    <x v="2"/>
    <x v="2"/>
    <x v="15"/>
    <x v="15"/>
    <x v="15"/>
    <x v="15"/>
    <x v="15"/>
    <x v="50"/>
    <x v="49"/>
    <x v="43"/>
    <x v="45"/>
    <x v="37"/>
    <x v="43"/>
    <x v="0"/>
    <x v="0"/>
  </r>
  <r>
    <x v="2"/>
    <x v="0"/>
    <x v="0"/>
    <x v="1"/>
    <x v="2"/>
    <x v="2"/>
    <x v="14"/>
    <x v="14"/>
    <x v="14"/>
    <x v="14"/>
    <x v="17"/>
    <x v="51"/>
    <x v="50"/>
    <x v="50"/>
    <x v="52"/>
    <x v="42"/>
    <x v="49"/>
    <x v="0"/>
    <x v="0"/>
  </r>
  <r>
    <x v="2"/>
    <x v="0"/>
    <x v="0"/>
    <x v="1"/>
    <x v="2"/>
    <x v="2"/>
    <x v="24"/>
    <x v="24"/>
    <x v="24"/>
    <x v="24"/>
    <x v="18"/>
    <x v="52"/>
    <x v="34"/>
    <x v="45"/>
    <x v="47"/>
    <x v="22"/>
    <x v="39"/>
    <x v="0"/>
    <x v="0"/>
  </r>
  <r>
    <x v="3"/>
    <x v="0"/>
    <x v="0"/>
    <x v="1"/>
    <x v="3"/>
    <x v="3"/>
    <x v="0"/>
    <x v="0"/>
    <x v="0"/>
    <x v="0"/>
    <x v="0"/>
    <x v="53"/>
    <x v="51"/>
    <x v="51"/>
    <x v="53"/>
    <x v="42"/>
    <x v="50"/>
    <x v="0"/>
    <x v="0"/>
  </r>
  <r>
    <x v="3"/>
    <x v="0"/>
    <x v="0"/>
    <x v="1"/>
    <x v="3"/>
    <x v="3"/>
    <x v="2"/>
    <x v="2"/>
    <x v="2"/>
    <x v="2"/>
    <x v="1"/>
    <x v="54"/>
    <x v="52"/>
    <x v="52"/>
    <x v="54"/>
    <x v="43"/>
    <x v="51"/>
    <x v="0"/>
    <x v="0"/>
  </r>
  <r>
    <x v="3"/>
    <x v="0"/>
    <x v="0"/>
    <x v="1"/>
    <x v="3"/>
    <x v="3"/>
    <x v="1"/>
    <x v="1"/>
    <x v="1"/>
    <x v="1"/>
    <x v="2"/>
    <x v="55"/>
    <x v="53"/>
    <x v="15"/>
    <x v="55"/>
    <x v="44"/>
    <x v="52"/>
    <x v="0"/>
    <x v="0"/>
  </r>
  <r>
    <x v="3"/>
    <x v="0"/>
    <x v="0"/>
    <x v="1"/>
    <x v="3"/>
    <x v="3"/>
    <x v="3"/>
    <x v="3"/>
    <x v="3"/>
    <x v="3"/>
    <x v="3"/>
    <x v="56"/>
    <x v="54"/>
    <x v="24"/>
    <x v="56"/>
    <x v="23"/>
    <x v="53"/>
    <x v="0"/>
    <x v="0"/>
  </r>
  <r>
    <x v="3"/>
    <x v="0"/>
    <x v="0"/>
    <x v="1"/>
    <x v="3"/>
    <x v="3"/>
    <x v="5"/>
    <x v="5"/>
    <x v="5"/>
    <x v="5"/>
    <x v="4"/>
    <x v="57"/>
    <x v="4"/>
    <x v="53"/>
    <x v="57"/>
    <x v="11"/>
    <x v="54"/>
    <x v="1"/>
    <x v="5"/>
  </r>
  <r>
    <x v="3"/>
    <x v="0"/>
    <x v="0"/>
    <x v="1"/>
    <x v="3"/>
    <x v="3"/>
    <x v="17"/>
    <x v="17"/>
    <x v="17"/>
    <x v="17"/>
    <x v="5"/>
    <x v="58"/>
    <x v="55"/>
    <x v="54"/>
    <x v="58"/>
    <x v="41"/>
    <x v="55"/>
    <x v="0"/>
    <x v="0"/>
  </r>
  <r>
    <x v="3"/>
    <x v="0"/>
    <x v="0"/>
    <x v="1"/>
    <x v="3"/>
    <x v="3"/>
    <x v="4"/>
    <x v="4"/>
    <x v="4"/>
    <x v="4"/>
    <x v="6"/>
    <x v="59"/>
    <x v="24"/>
    <x v="55"/>
    <x v="59"/>
    <x v="45"/>
    <x v="56"/>
    <x v="0"/>
    <x v="0"/>
  </r>
  <r>
    <x v="3"/>
    <x v="0"/>
    <x v="0"/>
    <x v="1"/>
    <x v="3"/>
    <x v="3"/>
    <x v="7"/>
    <x v="7"/>
    <x v="7"/>
    <x v="7"/>
    <x v="7"/>
    <x v="60"/>
    <x v="56"/>
    <x v="56"/>
    <x v="5"/>
    <x v="46"/>
    <x v="57"/>
    <x v="0"/>
    <x v="0"/>
  </r>
  <r>
    <x v="3"/>
    <x v="0"/>
    <x v="0"/>
    <x v="1"/>
    <x v="3"/>
    <x v="3"/>
    <x v="14"/>
    <x v="14"/>
    <x v="14"/>
    <x v="14"/>
    <x v="8"/>
    <x v="61"/>
    <x v="45"/>
    <x v="56"/>
    <x v="5"/>
    <x v="47"/>
    <x v="44"/>
    <x v="0"/>
    <x v="0"/>
  </r>
  <r>
    <x v="3"/>
    <x v="0"/>
    <x v="0"/>
    <x v="1"/>
    <x v="3"/>
    <x v="3"/>
    <x v="11"/>
    <x v="11"/>
    <x v="11"/>
    <x v="11"/>
    <x v="9"/>
    <x v="28"/>
    <x v="25"/>
    <x v="57"/>
    <x v="3"/>
    <x v="22"/>
    <x v="43"/>
    <x v="0"/>
    <x v="0"/>
  </r>
  <r>
    <x v="3"/>
    <x v="0"/>
    <x v="0"/>
    <x v="1"/>
    <x v="3"/>
    <x v="3"/>
    <x v="12"/>
    <x v="12"/>
    <x v="12"/>
    <x v="12"/>
    <x v="10"/>
    <x v="31"/>
    <x v="57"/>
    <x v="58"/>
    <x v="60"/>
    <x v="48"/>
    <x v="58"/>
    <x v="0"/>
    <x v="0"/>
  </r>
  <r>
    <x v="3"/>
    <x v="0"/>
    <x v="0"/>
    <x v="1"/>
    <x v="3"/>
    <x v="3"/>
    <x v="10"/>
    <x v="10"/>
    <x v="10"/>
    <x v="10"/>
    <x v="11"/>
    <x v="62"/>
    <x v="8"/>
    <x v="59"/>
    <x v="47"/>
    <x v="49"/>
    <x v="59"/>
    <x v="0"/>
    <x v="0"/>
  </r>
  <r>
    <x v="3"/>
    <x v="0"/>
    <x v="0"/>
    <x v="1"/>
    <x v="3"/>
    <x v="3"/>
    <x v="8"/>
    <x v="8"/>
    <x v="8"/>
    <x v="8"/>
    <x v="12"/>
    <x v="63"/>
    <x v="9"/>
    <x v="60"/>
    <x v="61"/>
    <x v="12"/>
    <x v="60"/>
    <x v="0"/>
    <x v="0"/>
  </r>
  <r>
    <x v="3"/>
    <x v="0"/>
    <x v="0"/>
    <x v="1"/>
    <x v="3"/>
    <x v="3"/>
    <x v="9"/>
    <x v="9"/>
    <x v="9"/>
    <x v="9"/>
    <x v="13"/>
    <x v="33"/>
    <x v="11"/>
    <x v="61"/>
    <x v="62"/>
    <x v="34"/>
    <x v="61"/>
    <x v="0"/>
    <x v="0"/>
  </r>
  <r>
    <x v="3"/>
    <x v="0"/>
    <x v="0"/>
    <x v="1"/>
    <x v="3"/>
    <x v="3"/>
    <x v="6"/>
    <x v="6"/>
    <x v="6"/>
    <x v="6"/>
    <x v="19"/>
    <x v="64"/>
    <x v="12"/>
    <x v="43"/>
    <x v="63"/>
    <x v="31"/>
    <x v="62"/>
    <x v="0"/>
    <x v="0"/>
  </r>
  <r>
    <x v="3"/>
    <x v="0"/>
    <x v="0"/>
    <x v="1"/>
    <x v="3"/>
    <x v="3"/>
    <x v="15"/>
    <x v="15"/>
    <x v="15"/>
    <x v="15"/>
    <x v="19"/>
    <x v="64"/>
    <x v="12"/>
    <x v="62"/>
    <x v="64"/>
    <x v="44"/>
    <x v="52"/>
    <x v="3"/>
    <x v="6"/>
  </r>
  <r>
    <x v="3"/>
    <x v="0"/>
    <x v="0"/>
    <x v="1"/>
    <x v="3"/>
    <x v="3"/>
    <x v="13"/>
    <x v="13"/>
    <x v="13"/>
    <x v="13"/>
    <x v="15"/>
    <x v="65"/>
    <x v="58"/>
    <x v="63"/>
    <x v="65"/>
    <x v="36"/>
    <x v="63"/>
    <x v="0"/>
    <x v="0"/>
  </r>
  <r>
    <x v="3"/>
    <x v="0"/>
    <x v="0"/>
    <x v="1"/>
    <x v="3"/>
    <x v="3"/>
    <x v="26"/>
    <x v="26"/>
    <x v="26"/>
    <x v="26"/>
    <x v="16"/>
    <x v="66"/>
    <x v="59"/>
    <x v="61"/>
    <x v="62"/>
    <x v="35"/>
    <x v="64"/>
    <x v="0"/>
    <x v="0"/>
  </r>
  <r>
    <x v="3"/>
    <x v="0"/>
    <x v="0"/>
    <x v="1"/>
    <x v="3"/>
    <x v="3"/>
    <x v="16"/>
    <x v="16"/>
    <x v="16"/>
    <x v="16"/>
    <x v="17"/>
    <x v="67"/>
    <x v="50"/>
    <x v="64"/>
    <x v="12"/>
    <x v="50"/>
    <x v="40"/>
    <x v="0"/>
    <x v="0"/>
  </r>
  <r>
    <x v="3"/>
    <x v="0"/>
    <x v="0"/>
    <x v="1"/>
    <x v="3"/>
    <x v="3"/>
    <x v="18"/>
    <x v="18"/>
    <x v="18"/>
    <x v="18"/>
    <x v="18"/>
    <x v="39"/>
    <x v="60"/>
    <x v="65"/>
    <x v="66"/>
    <x v="51"/>
    <x v="65"/>
    <x v="0"/>
    <x v="0"/>
  </r>
  <r>
    <x v="4"/>
    <x v="0"/>
    <x v="0"/>
    <x v="1"/>
    <x v="4"/>
    <x v="4"/>
    <x v="0"/>
    <x v="0"/>
    <x v="0"/>
    <x v="0"/>
    <x v="0"/>
    <x v="57"/>
    <x v="61"/>
    <x v="66"/>
    <x v="67"/>
    <x v="37"/>
    <x v="66"/>
    <x v="0"/>
    <x v="0"/>
  </r>
  <r>
    <x v="4"/>
    <x v="0"/>
    <x v="0"/>
    <x v="1"/>
    <x v="4"/>
    <x v="4"/>
    <x v="1"/>
    <x v="1"/>
    <x v="1"/>
    <x v="1"/>
    <x v="1"/>
    <x v="68"/>
    <x v="62"/>
    <x v="67"/>
    <x v="68"/>
    <x v="52"/>
    <x v="67"/>
    <x v="0"/>
    <x v="0"/>
  </r>
  <r>
    <x v="4"/>
    <x v="0"/>
    <x v="0"/>
    <x v="1"/>
    <x v="4"/>
    <x v="4"/>
    <x v="2"/>
    <x v="2"/>
    <x v="2"/>
    <x v="2"/>
    <x v="2"/>
    <x v="69"/>
    <x v="63"/>
    <x v="68"/>
    <x v="69"/>
    <x v="22"/>
    <x v="68"/>
    <x v="0"/>
    <x v="0"/>
  </r>
  <r>
    <x v="4"/>
    <x v="0"/>
    <x v="0"/>
    <x v="1"/>
    <x v="4"/>
    <x v="4"/>
    <x v="4"/>
    <x v="4"/>
    <x v="4"/>
    <x v="4"/>
    <x v="3"/>
    <x v="70"/>
    <x v="64"/>
    <x v="69"/>
    <x v="20"/>
    <x v="35"/>
    <x v="69"/>
    <x v="0"/>
    <x v="0"/>
  </r>
  <r>
    <x v="4"/>
    <x v="0"/>
    <x v="0"/>
    <x v="1"/>
    <x v="4"/>
    <x v="4"/>
    <x v="3"/>
    <x v="3"/>
    <x v="3"/>
    <x v="3"/>
    <x v="4"/>
    <x v="47"/>
    <x v="65"/>
    <x v="70"/>
    <x v="61"/>
    <x v="34"/>
    <x v="70"/>
    <x v="0"/>
    <x v="0"/>
  </r>
  <r>
    <x v="4"/>
    <x v="0"/>
    <x v="0"/>
    <x v="1"/>
    <x v="4"/>
    <x v="4"/>
    <x v="11"/>
    <x v="11"/>
    <x v="11"/>
    <x v="11"/>
    <x v="4"/>
    <x v="47"/>
    <x v="65"/>
    <x v="33"/>
    <x v="70"/>
    <x v="27"/>
    <x v="71"/>
    <x v="0"/>
    <x v="0"/>
  </r>
  <r>
    <x v="4"/>
    <x v="0"/>
    <x v="0"/>
    <x v="1"/>
    <x v="4"/>
    <x v="4"/>
    <x v="18"/>
    <x v="18"/>
    <x v="18"/>
    <x v="18"/>
    <x v="6"/>
    <x v="71"/>
    <x v="66"/>
    <x v="48"/>
    <x v="71"/>
    <x v="50"/>
    <x v="72"/>
    <x v="0"/>
    <x v="0"/>
  </r>
  <r>
    <x v="4"/>
    <x v="0"/>
    <x v="0"/>
    <x v="1"/>
    <x v="4"/>
    <x v="4"/>
    <x v="10"/>
    <x v="10"/>
    <x v="10"/>
    <x v="10"/>
    <x v="6"/>
    <x v="71"/>
    <x v="66"/>
    <x v="47"/>
    <x v="72"/>
    <x v="53"/>
    <x v="73"/>
    <x v="0"/>
    <x v="0"/>
  </r>
  <r>
    <x v="4"/>
    <x v="0"/>
    <x v="0"/>
    <x v="1"/>
    <x v="4"/>
    <x v="4"/>
    <x v="8"/>
    <x v="8"/>
    <x v="8"/>
    <x v="8"/>
    <x v="8"/>
    <x v="48"/>
    <x v="67"/>
    <x v="41"/>
    <x v="41"/>
    <x v="37"/>
    <x v="66"/>
    <x v="0"/>
    <x v="0"/>
  </r>
  <r>
    <x v="4"/>
    <x v="0"/>
    <x v="0"/>
    <x v="1"/>
    <x v="4"/>
    <x v="4"/>
    <x v="15"/>
    <x v="15"/>
    <x v="15"/>
    <x v="15"/>
    <x v="8"/>
    <x v="48"/>
    <x v="67"/>
    <x v="41"/>
    <x v="41"/>
    <x v="37"/>
    <x v="66"/>
    <x v="0"/>
    <x v="0"/>
  </r>
  <r>
    <x v="4"/>
    <x v="0"/>
    <x v="0"/>
    <x v="1"/>
    <x v="4"/>
    <x v="4"/>
    <x v="7"/>
    <x v="7"/>
    <x v="7"/>
    <x v="7"/>
    <x v="10"/>
    <x v="49"/>
    <x v="68"/>
    <x v="71"/>
    <x v="42"/>
    <x v="22"/>
    <x v="68"/>
    <x v="0"/>
    <x v="0"/>
  </r>
  <r>
    <x v="4"/>
    <x v="0"/>
    <x v="0"/>
    <x v="1"/>
    <x v="4"/>
    <x v="4"/>
    <x v="22"/>
    <x v="22"/>
    <x v="22"/>
    <x v="22"/>
    <x v="10"/>
    <x v="49"/>
    <x v="68"/>
    <x v="43"/>
    <x v="73"/>
    <x v="27"/>
    <x v="71"/>
    <x v="0"/>
    <x v="0"/>
  </r>
  <r>
    <x v="4"/>
    <x v="0"/>
    <x v="0"/>
    <x v="1"/>
    <x v="4"/>
    <x v="4"/>
    <x v="12"/>
    <x v="12"/>
    <x v="12"/>
    <x v="12"/>
    <x v="10"/>
    <x v="49"/>
    <x v="68"/>
    <x v="43"/>
    <x v="73"/>
    <x v="27"/>
    <x v="71"/>
    <x v="0"/>
    <x v="0"/>
  </r>
  <r>
    <x v="4"/>
    <x v="0"/>
    <x v="0"/>
    <x v="1"/>
    <x v="4"/>
    <x v="4"/>
    <x v="13"/>
    <x v="13"/>
    <x v="13"/>
    <x v="13"/>
    <x v="13"/>
    <x v="50"/>
    <x v="69"/>
    <x v="72"/>
    <x v="74"/>
    <x v="34"/>
    <x v="70"/>
    <x v="0"/>
    <x v="0"/>
  </r>
  <r>
    <x v="4"/>
    <x v="0"/>
    <x v="0"/>
    <x v="1"/>
    <x v="4"/>
    <x v="4"/>
    <x v="5"/>
    <x v="5"/>
    <x v="5"/>
    <x v="5"/>
    <x v="19"/>
    <x v="72"/>
    <x v="70"/>
    <x v="73"/>
    <x v="75"/>
    <x v="22"/>
    <x v="68"/>
    <x v="1"/>
    <x v="7"/>
  </r>
  <r>
    <x v="4"/>
    <x v="0"/>
    <x v="0"/>
    <x v="1"/>
    <x v="4"/>
    <x v="4"/>
    <x v="9"/>
    <x v="9"/>
    <x v="9"/>
    <x v="9"/>
    <x v="14"/>
    <x v="73"/>
    <x v="14"/>
    <x v="70"/>
    <x v="61"/>
    <x v="37"/>
    <x v="66"/>
    <x v="0"/>
    <x v="0"/>
  </r>
  <r>
    <x v="4"/>
    <x v="0"/>
    <x v="0"/>
    <x v="1"/>
    <x v="4"/>
    <x v="4"/>
    <x v="25"/>
    <x v="25"/>
    <x v="25"/>
    <x v="25"/>
    <x v="14"/>
    <x v="73"/>
    <x v="14"/>
    <x v="73"/>
    <x v="75"/>
    <x v="48"/>
    <x v="8"/>
    <x v="0"/>
    <x v="0"/>
  </r>
  <r>
    <x v="4"/>
    <x v="0"/>
    <x v="0"/>
    <x v="1"/>
    <x v="4"/>
    <x v="4"/>
    <x v="6"/>
    <x v="6"/>
    <x v="6"/>
    <x v="6"/>
    <x v="16"/>
    <x v="74"/>
    <x v="71"/>
    <x v="74"/>
    <x v="76"/>
    <x v="42"/>
    <x v="74"/>
    <x v="0"/>
    <x v="0"/>
  </r>
  <r>
    <x v="4"/>
    <x v="0"/>
    <x v="0"/>
    <x v="1"/>
    <x v="4"/>
    <x v="4"/>
    <x v="16"/>
    <x v="16"/>
    <x v="16"/>
    <x v="16"/>
    <x v="16"/>
    <x v="74"/>
    <x v="71"/>
    <x v="42"/>
    <x v="77"/>
    <x v="38"/>
    <x v="18"/>
    <x v="0"/>
    <x v="0"/>
  </r>
  <r>
    <x v="4"/>
    <x v="0"/>
    <x v="0"/>
    <x v="1"/>
    <x v="4"/>
    <x v="4"/>
    <x v="24"/>
    <x v="24"/>
    <x v="24"/>
    <x v="24"/>
    <x v="18"/>
    <x v="75"/>
    <x v="37"/>
    <x v="50"/>
    <x v="78"/>
    <x v="38"/>
    <x v="18"/>
    <x v="0"/>
    <x v="0"/>
  </r>
  <r>
    <x v="5"/>
    <x v="0"/>
    <x v="0"/>
    <x v="1"/>
    <x v="5"/>
    <x v="5"/>
    <x v="0"/>
    <x v="0"/>
    <x v="0"/>
    <x v="0"/>
    <x v="0"/>
    <x v="67"/>
    <x v="72"/>
    <x v="75"/>
    <x v="79"/>
    <x v="35"/>
    <x v="75"/>
    <x v="0"/>
    <x v="0"/>
  </r>
  <r>
    <x v="5"/>
    <x v="0"/>
    <x v="0"/>
    <x v="1"/>
    <x v="5"/>
    <x v="5"/>
    <x v="2"/>
    <x v="2"/>
    <x v="2"/>
    <x v="2"/>
    <x v="1"/>
    <x v="70"/>
    <x v="73"/>
    <x v="69"/>
    <x v="80"/>
    <x v="35"/>
    <x v="75"/>
    <x v="0"/>
    <x v="0"/>
  </r>
  <r>
    <x v="5"/>
    <x v="0"/>
    <x v="0"/>
    <x v="1"/>
    <x v="5"/>
    <x v="5"/>
    <x v="3"/>
    <x v="3"/>
    <x v="3"/>
    <x v="3"/>
    <x v="2"/>
    <x v="76"/>
    <x v="74"/>
    <x v="46"/>
    <x v="81"/>
    <x v="40"/>
    <x v="76"/>
    <x v="0"/>
    <x v="0"/>
  </r>
  <r>
    <x v="5"/>
    <x v="0"/>
    <x v="0"/>
    <x v="1"/>
    <x v="5"/>
    <x v="5"/>
    <x v="1"/>
    <x v="1"/>
    <x v="1"/>
    <x v="1"/>
    <x v="3"/>
    <x v="41"/>
    <x v="75"/>
    <x v="76"/>
    <x v="82"/>
    <x v="35"/>
    <x v="75"/>
    <x v="0"/>
    <x v="0"/>
  </r>
  <r>
    <x v="5"/>
    <x v="0"/>
    <x v="0"/>
    <x v="1"/>
    <x v="5"/>
    <x v="5"/>
    <x v="4"/>
    <x v="4"/>
    <x v="4"/>
    <x v="4"/>
    <x v="4"/>
    <x v="45"/>
    <x v="76"/>
    <x v="77"/>
    <x v="83"/>
    <x v="39"/>
    <x v="45"/>
    <x v="0"/>
    <x v="0"/>
  </r>
  <r>
    <x v="5"/>
    <x v="0"/>
    <x v="0"/>
    <x v="1"/>
    <x v="5"/>
    <x v="5"/>
    <x v="6"/>
    <x v="6"/>
    <x v="6"/>
    <x v="6"/>
    <x v="5"/>
    <x v="46"/>
    <x v="22"/>
    <x v="72"/>
    <x v="7"/>
    <x v="29"/>
    <x v="77"/>
    <x v="0"/>
    <x v="0"/>
  </r>
  <r>
    <x v="5"/>
    <x v="0"/>
    <x v="0"/>
    <x v="1"/>
    <x v="5"/>
    <x v="5"/>
    <x v="10"/>
    <x v="10"/>
    <x v="10"/>
    <x v="10"/>
    <x v="6"/>
    <x v="72"/>
    <x v="77"/>
    <x v="78"/>
    <x v="84"/>
    <x v="29"/>
    <x v="77"/>
    <x v="0"/>
    <x v="0"/>
  </r>
  <r>
    <x v="5"/>
    <x v="0"/>
    <x v="0"/>
    <x v="1"/>
    <x v="5"/>
    <x v="5"/>
    <x v="12"/>
    <x v="12"/>
    <x v="12"/>
    <x v="12"/>
    <x v="6"/>
    <x v="72"/>
    <x v="77"/>
    <x v="44"/>
    <x v="85"/>
    <x v="35"/>
    <x v="75"/>
    <x v="0"/>
    <x v="0"/>
  </r>
  <r>
    <x v="5"/>
    <x v="0"/>
    <x v="0"/>
    <x v="1"/>
    <x v="5"/>
    <x v="5"/>
    <x v="14"/>
    <x v="14"/>
    <x v="14"/>
    <x v="14"/>
    <x v="8"/>
    <x v="77"/>
    <x v="29"/>
    <x v="79"/>
    <x v="86"/>
    <x v="40"/>
    <x v="76"/>
    <x v="0"/>
    <x v="0"/>
  </r>
  <r>
    <x v="5"/>
    <x v="0"/>
    <x v="0"/>
    <x v="1"/>
    <x v="5"/>
    <x v="5"/>
    <x v="9"/>
    <x v="9"/>
    <x v="9"/>
    <x v="9"/>
    <x v="9"/>
    <x v="78"/>
    <x v="48"/>
    <x v="80"/>
    <x v="87"/>
    <x v="37"/>
    <x v="78"/>
    <x v="0"/>
    <x v="0"/>
  </r>
  <r>
    <x v="5"/>
    <x v="0"/>
    <x v="0"/>
    <x v="1"/>
    <x v="5"/>
    <x v="5"/>
    <x v="5"/>
    <x v="5"/>
    <x v="5"/>
    <x v="5"/>
    <x v="9"/>
    <x v="78"/>
    <x v="48"/>
    <x v="81"/>
    <x v="88"/>
    <x v="48"/>
    <x v="79"/>
    <x v="0"/>
    <x v="0"/>
  </r>
  <r>
    <x v="5"/>
    <x v="0"/>
    <x v="0"/>
    <x v="1"/>
    <x v="5"/>
    <x v="5"/>
    <x v="16"/>
    <x v="16"/>
    <x v="16"/>
    <x v="16"/>
    <x v="9"/>
    <x v="78"/>
    <x v="48"/>
    <x v="81"/>
    <x v="88"/>
    <x v="48"/>
    <x v="79"/>
    <x v="0"/>
    <x v="0"/>
  </r>
  <r>
    <x v="5"/>
    <x v="0"/>
    <x v="0"/>
    <x v="1"/>
    <x v="5"/>
    <x v="5"/>
    <x v="27"/>
    <x v="27"/>
    <x v="27"/>
    <x v="27"/>
    <x v="9"/>
    <x v="78"/>
    <x v="48"/>
    <x v="47"/>
    <x v="89"/>
    <x v="22"/>
    <x v="13"/>
    <x v="0"/>
    <x v="0"/>
  </r>
  <r>
    <x v="5"/>
    <x v="0"/>
    <x v="0"/>
    <x v="1"/>
    <x v="5"/>
    <x v="5"/>
    <x v="15"/>
    <x v="15"/>
    <x v="15"/>
    <x v="15"/>
    <x v="9"/>
    <x v="78"/>
    <x v="48"/>
    <x v="72"/>
    <x v="7"/>
    <x v="52"/>
    <x v="80"/>
    <x v="0"/>
    <x v="0"/>
  </r>
  <r>
    <x v="5"/>
    <x v="0"/>
    <x v="0"/>
    <x v="1"/>
    <x v="5"/>
    <x v="5"/>
    <x v="13"/>
    <x v="13"/>
    <x v="13"/>
    <x v="13"/>
    <x v="19"/>
    <x v="79"/>
    <x v="78"/>
    <x v="82"/>
    <x v="31"/>
    <x v="22"/>
    <x v="13"/>
    <x v="0"/>
    <x v="0"/>
  </r>
  <r>
    <x v="5"/>
    <x v="0"/>
    <x v="0"/>
    <x v="1"/>
    <x v="5"/>
    <x v="5"/>
    <x v="28"/>
    <x v="28"/>
    <x v="28"/>
    <x v="28"/>
    <x v="19"/>
    <x v="79"/>
    <x v="78"/>
    <x v="47"/>
    <x v="89"/>
    <x v="45"/>
    <x v="81"/>
    <x v="0"/>
    <x v="0"/>
  </r>
  <r>
    <x v="5"/>
    <x v="0"/>
    <x v="0"/>
    <x v="1"/>
    <x v="5"/>
    <x v="5"/>
    <x v="7"/>
    <x v="7"/>
    <x v="7"/>
    <x v="7"/>
    <x v="15"/>
    <x v="80"/>
    <x v="79"/>
    <x v="47"/>
    <x v="89"/>
    <x v="27"/>
    <x v="82"/>
    <x v="0"/>
    <x v="0"/>
  </r>
  <r>
    <x v="5"/>
    <x v="0"/>
    <x v="0"/>
    <x v="1"/>
    <x v="5"/>
    <x v="5"/>
    <x v="23"/>
    <x v="23"/>
    <x v="23"/>
    <x v="23"/>
    <x v="15"/>
    <x v="80"/>
    <x v="79"/>
    <x v="83"/>
    <x v="90"/>
    <x v="35"/>
    <x v="75"/>
    <x v="0"/>
    <x v="0"/>
  </r>
  <r>
    <x v="5"/>
    <x v="0"/>
    <x v="0"/>
    <x v="1"/>
    <x v="5"/>
    <x v="5"/>
    <x v="29"/>
    <x v="29"/>
    <x v="29"/>
    <x v="29"/>
    <x v="15"/>
    <x v="80"/>
    <x v="79"/>
    <x v="84"/>
    <x v="91"/>
    <x v="52"/>
    <x v="80"/>
    <x v="0"/>
    <x v="0"/>
  </r>
  <r>
    <x v="5"/>
    <x v="0"/>
    <x v="0"/>
    <x v="1"/>
    <x v="5"/>
    <x v="5"/>
    <x v="30"/>
    <x v="30"/>
    <x v="30"/>
    <x v="30"/>
    <x v="18"/>
    <x v="81"/>
    <x v="80"/>
    <x v="81"/>
    <x v="88"/>
    <x v="52"/>
    <x v="80"/>
    <x v="0"/>
    <x v="0"/>
  </r>
  <r>
    <x v="5"/>
    <x v="0"/>
    <x v="0"/>
    <x v="1"/>
    <x v="5"/>
    <x v="5"/>
    <x v="31"/>
    <x v="31"/>
    <x v="31"/>
    <x v="31"/>
    <x v="18"/>
    <x v="81"/>
    <x v="80"/>
    <x v="81"/>
    <x v="88"/>
    <x v="52"/>
    <x v="80"/>
    <x v="0"/>
    <x v="0"/>
  </r>
  <r>
    <x v="5"/>
    <x v="0"/>
    <x v="0"/>
    <x v="1"/>
    <x v="5"/>
    <x v="5"/>
    <x v="11"/>
    <x v="11"/>
    <x v="11"/>
    <x v="11"/>
    <x v="18"/>
    <x v="81"/>
    <x v="80"/>
    <x v="81"/>
    <x v="88"/>
    <x v="52"/>
    <x v="80"/>
    <x v="0"/>
    <x v="0"/>
  </r>
  <r>
    <x v="6"/>
    <x v="0"/>
    <x v="0"/>
    <x v="1"/>
    <x v="6"/>
    <x v="6"/>
    <x v="0"/>
    <x v="0"/>
    <x v="0"/>
    <x v="0"/>
    <x v="0"/>
    <x v="82"/>
    <x v="81"/>
    <x v="35"/>
    <x v="92"/>
    <x v="37"/>
    <x v="83"/>
    <x v="0"/>
    <x v="0"/>
  </r>
  <r>
    <x v="6"/>
    <x v="0"/>
    <x v="0"/>
    <x v="1"/>
    <x v="6"/>
    <x v="6"/>
    <x v="1"/>
    <x v="1"/>
    <x v="1"/>
    <x v="1"/>
    <x v="1"/>
    <x v="42"/>
    <x v="82"/>
    <x v="85"/>
    <x v="93"/>
    <x v="35"/>
    <x v="22"/>
    <x v="0"/>
    <x v="0"/>
  </r>
  <r>
    <x v="6"/>
    <x v="0"/>
    <x v="0"/>
    <x v="1"/>
    <x v="6"/>
    <x v="6"/>
    <x v="3"/>
    <x v="3"/>
    <x v="3"/>
    <x v="3"/>
    <x v="2"/>
    <x v="71"/>
    <x v="83"/>
    <x v="71"/>
    <x v="94"/>
    <x v="54"/>
    <x v="84"/>
    <x v="0"/>
    <x v="0"/>
  </r>
  <r>
    <x v="6"/>
    <x v="0"/>
    <x v="0"/>
    <x v="1"/>
    <x v="6"/>
    <x v="6"/>
    <x v="7"/>
    <x v="7"/>
    <x v="7"/>
    <x v="7"/>
    <x v="3"/>
    <x v="52"/>
    <x v="84"/>
    <x v="45"/>
    <x v="70"/>
    <x v="22"/>
    <x v="14"/>
    <x v="0"/>
    <x v="0"/>
  </r>
  <r>
    <x v="6"/>
    <x v="0"/>
    <x v="0"/>
    <x v="1"/>
    <x v="6"/>
    <x v="6"/>
    <x v="2"/>
    <x v="2"/>
    <x v="2"/>
    <x v="2"/>
    <x v="4"/>
    <x v="74"/>
    <x v="85"/>
    <x v="45"/>
    <x v="70"/>
    <x v="37"/>
    <x v="83"/>
    <x v="0"/>
    <x v="0"/>
  </r>
  <r>
    <x v="6"/>
    <x v="0"/>
    <x v="0"/>
    <x v="1"/>
    <x v="6"/>
    <x v="6"/>
    <x v="23"/>
    <x v="23"/>
    <x v="23"/>
    <x v="23"/>
    <x v="5"/>
    <x v="83"/>
    <x v="43"/>
    <x v="80"/>
    <x v="95"/>
    <x v="48"/>
    <x v="65"/>
    <x v="0"/>
    <x v="0"/>
  </r>
  <r>
    <x v="6"/>
    <x v="0"/>
    <x v="0"/>
    <x v="1"/>
    <x v="6"/>
    <x v="6"/>
    <x v="10"/>
    <x v="10"/>
    <x v="10"/>
    <x v="10"/>
    <x v="5"/>
    <x v="83"/>
    <x v="43"/>
    <x v="48"/>
    <x v="96"/>
    <x v="26"/>
    <x v="85"/>
    <x v="0"/>
    <x v="0"/>
  </r>
  <r>
    <x v="6"/>
    <x v="0"/>
    <x v="0"/>
    <x v="1"/>
    <x v="6"/>
    <x v="6"/>
    <x v="4"/>
    <x v="4"/>
    <x v="4"/>
    <x v="4"/>
    <x v="7"/>
    <x v="75"/>
    <x v="86"/>
    <x v="70"/>
    <x v="97"/>
    <x v="39"/>
    <x v="45"/>
    <x v="0"/>
    <x v="0"/>
  </r>
  <r>
    <x v="6"/>
    <x v="0"/>
    <x v="0"/>
    <x v="1"/>
    <x v="6"/>
    <x v="6"/>
    <x v="9"/>
    <x v="9"/>
    <x v="9"/>
    <x v="9"/>
    <x v="8"/>
    <x v="77"/>
    <x v="25"/>
    <x v="84"/>
    <x v="98"/>
    <x v="48"/>
    <x v="65"/>
    <x v="0"/>
    <x v="0"/>
  </r>
  <r>
    <x v="6"/>
    <x v="0"/>
    <x v="0"/>
    <x v="1"/>
    <x v="6"/>
    <x v="6"/>
    <x v="5"/>
    <x v="5"/>
    <x v="5"/>
    <x v="5"/>
    <x v="8"/>
    <x v="77"/>
    <x v="25"/>
    <x v="83"/>
    <x v="99"/>
    <x v="45"/>
    <x v="86"/>
    <x v="0"/>
    <x v="0"/>
  </r>
  <r>
    <x v="6"/>
    <x v="0"/>
    <x v="0"/>
    <x v="1"/>
    <x v="6"/>
    <x v="6"/>
    <x v="8"/>
    <x v="8"/>
    <x v="8"/>
    <x v="8"/>
    <x v="10"/>
    <x v="84"/>
    <x v="10"/>
    <x v="72"/>
    <x v="56"/>
    <x v="35"/>
    <x v="22"/>
    <x v="0"/>
    <x v="0"/>
  </r>
  <r>
    <x v="6"/>
    <x v="0"/>
    <x v="0"/>
    <x v="1"/>
    <x v="6"/>
    <x v="6"/>
    <x v="32"/>
    <x v="32"/>
    <x v="32"/>
    <x v="32"/>
    <x v="11"/>
    <x v="79"/>
    <x v="29"/>
    <x v="48"/>
    <x v="96"/>
    <x v="21"/>
    <x v="87"/>
    <x v="0"/>
    <x v="0"/>
  </r>
  <r>
    <x v="6"/>
    <x v="0"/>
    <x v="0"/>
    <x v="1"/>
    <x v="6"/>
    <x v="6"/>
    <x v="14"/>
    <x v="14"/>
    <x v="14"/>
    <x v="14"/>
    <x v="12"/>
    <x v="80"/>
    <x v="87"/>
    <x v="86"/>
    <x v="100"/>
    <x v="45"/>
    <x v="86"/>
    <x v="0"/>
    <x v="0"/>
  </r>
  <r>
    <x v="6"/>
    <x v="0"/>
    <x v="0"/>
    <x v="1"/>
    <x v="6"/>
    <x v="6"/>
    <x v="15"/>
    <x v="15"/>
    <x v="15"/>
    <x v="15"/>
    <x v="12"/>
    <x v="80"/>
    <x v="87"/>
    <x v="83"/>
    <x v="99"/>
    <x v="35"/>
    <x v="22"/>
    <x v="0"/>
    <x v="0"/>
  </r>
  <r>
    <x v="6"/>
    <x v="0"/>
    <x v="0"/>
    <x v="1"/>
    <x v="6"/>
    <x v="6"/>
    <x v="33"/>
    <x v="33"/>
    <x v="33"/>
    <x v="33"/>
    <x v="19"/>
    <x v="81"/>
    <x v="50"/>
    <x v="48"/>
    <x v="96"/>
    <x v="54"/>
    <x v="84"/>
    <x v="0"/>
    <x v="0"/>
  </r>
  <r>
    <x v="6"/>
    <x v="0"/>
    <x v="0"/>
    <x v="1"/>
    <x v="6"/>
    <x v="6"/>
    <x v="34"/>
    <x v="34"/>
    <x v="34"/>
    <x v="34"/>
    <x v="19"/>
    <x v="81"/>
    <x v="50"/>
    <x v="42"/>
    <x v="101"/>
    <x v="48"/>
    <x v="65"/>
    <x v="0"/>
    <x v="0"/>
  </r>
  <r>
    <x v="6"/>
    <x v="0"/>
    <x v="0"/>
    <x v="1"/>
    <x v="6"/>
    <x v="6"/>
    <x v="19"/>
    <x v="19"/>
    <x v="19"/>
    <x v="19"/>
    <x v="15"/>
    <x v="85"/>
    <x v="88"/>
    <x v="87"/>
    <x v="52"/>
    <x v="41"/>
    <x v="88"/>
    <x v="0"/>
    <x v="0"/>
  </r>
  <r>
    <x v="6"/>
    <x v="0"/>
    <x v="0"/>
    <x v="1"/>
    <x v="6"/>
    <x v="6"/>
    <x v="17"/>
    <x v="17"/>
    <x v="17"/>
    <x v="17"/>
    <x v="15"/>
    <x v="85"/>
    <x v="88"/>
    <x v="86"/>
    <x v="100"/>
    <x v="37"/>
    <x v="83"/>
    <x v="0"/>
    <x v="0"/>
  </r>
  <r>
    <x v="6"/>
    <x v="0"/>
    <x v="0"/>
    <x v="1"/>
    <x v="6"/>
    <x v="6"/>
    <x v="28"/>
    <x v="28"/>
    <x v="28"/>
    <x v="28"/>
    <x v="15"/>
    <x v="85"/>
    <x v="88"/>
    <x v="47"/>
    <x v="102"/>
    <x v="52"/>
    <x v="89"/>
    <x v="0"/>
    <x v="0"/>
  </r>
  <r>
    <x v="6"/>
    <x v="0"/>
    <x v="0"/>
    <x v="1"/>
    <x v="6"/>
    <x v="6"/>
    <x v="35"/>
    <x v="35"/>
    <x v="35"/>
    <x v="35"/>
    <x v="18"/>
    <x v="86"/>
    <x v="89"/>
    <x v="82"/>
    <x v="103"/>
    <x v="37"/>
    <x v="83"/>
    <x v="0"/>
    <x v="0"/>
  </r>
  <r>
    <x v="6"/>
    <x v="0"/>
    <x v="0"/>
    <x v="1"/>
    <x v="6"/>
    <x v="6"/>
    <x v="16"/>
    <x v="16"/>
    <x v="16"/>
    <x v="16"/>
    <x v="18"/>
    <x v="86"/>
    <x v="89"/>
    <x v="87"/>
    <x v="52"/>
    <x v="54"/>
    <x v="84"/>
    <x v="0"/>
    <x v="0"/>
  </r>
  <r>
    <x v="6"/>
    <x v="0"/>
    <x v="0"/>
    <x v="1"/>
    <x v="6"/>
    <x v="6"/>
    <x v="36"/>
    <x v="36"/>
    <x v="36"/>
    <x v="36"/>
    <x v="18"/>
    <x v="86"/>
    <x v="89"/>
    <x v="87"/>
    <x v="52"/>
    <x v="54"/>
    <x v="84"/>
    <x v="0"/>
    <x v="0"/>
  </r>
  <r>
    <x v="7"/>
    <x v="0"/>
    <x v="0"/>
    <x v="1"/>
    <x v="7"/>
    <x v="7"/>
    <x v="0"/>
    <x v="0"/>
    <x v="0"/>
    <x v="0"/>
    <x v="0"/>
    <x v="68"/>
    <x v="90"/>
    <x v="88"/>
    <x v="104"/>
    <x v="37"/>
    <x v="90"/>
    <x v="0"/>
    <x v="0"/>
  </r>
  <r>
    <x v="7"/>
    <x v="0"/>
    <x v="0"/>
    <x v="1"/>
    <x v="7"/>
    <x v="7"/>
    <x v="1"/>
    <x v="1"/>
    <x v="1"/>
    <x v="1"/>
    <x v="1"/>
    <x v="51"/>
    <x v="91"/>
    <x v="41"/>
    <x v="105"/>
    <x v="39"/>
    <x v="45"/>
    <x v="0"/>
    <x v="0"/>
  </r>
  <r>
    <x v="7"/>
    <x v="0"/>
    <x v="0"/>
    <x v="1"/>
    <x v="7"/>
    <x v="7"/>
    <x v="2"/>
    <x v="2"/>
    <x v="2"/>
    <x v="2"/>
    <x v="2"/>
    <x v="72"/>
    <x v="92"/>
    <x v="71"/>
    <x v="106"/>
    <x v="37"/>
    <x v="90"/>
    <x v="0"/>
    <x v="0"/>
  </r>
  <r>
    <x v="7"/>
    <x v="0"/>
    <x v="0"/>
    <x v="1"/>
    <x v="7"/>
    <x v="7"/>
    <x v="3"/>
    <x v="3"/>
    <x v="3"/>
    <x v="3"/>
    <x v="3"/>
    <x v="73"/>
    <x v="93"/>
    <x v="72"/>
    <x v="107"/>
    <x v="48"/>
    <x v="91"/>
    <x v="1"/>
    <x v="8"/>
  </r>
  <r>
    <x v="7"/>
    <x v="0"/>
    <x v="0"/>
    <x v="1"/>
    <x v="7"/>
    <x v="7"/>
    <x v="5"/>
    <x v="5"/>
    <x v="5"/>
    <x v="5"/>
    <x v="4"/>
    <x v="74"/>
    <x v="94"/>
    <x v="49"/>
    <x v="108"/>
    <x v="37"/>
    <x v="90"/>
    <x v="1"/>
    <x v="8"/>
  </r>
  <r>
    <x v="7"/>
    <x v="0"/>
    <x v="0"/>
    <x v="1"/>
    <x v="7"/>
    <x v="7"/>
    <x v="4"/>
    <x v="4"/>
    <x v="4"/>
    <x v="4"/>
    <x v="5"/>
    <x v="78"/>
    <x v="95"/>
    <x v="49"/>
    <x v="108"/>
    <x v="39"/>
    <x v="45"/>
    <x v="0"/>
    <x v="0"/>
  </r>
  <r>
    <x v="7"/>
    <x v="0"/>
    <x v="0"/>
    <x v="1"/>
    <x v="7"/>
    <x v="7"/>
    <x v="16"/>
    <x v="16"/>
    <x v="16"/>
    <x v="16"/>
    <x v="6"/>
    <x v="79"/>
    <x v="96"/>
    <x v="86"/>
    <x v="109"/>
    <x v="48"/>
    <x v="91"/>
    <x v="0"/>
    <x v="0"/>
  </r>
  <r>
    <x v="7"/>
    <x v="0"/>
    <x v="0"/>
    <x v="1"/>
    <x v="7"/>
    <x v="7"/>
    <x v="13"/>
    <x v="13"/>
    <x v="13"/>
    <x v="13"/>
    <x v="7"/>
    <x v="80"/>
    <x v="6"/>
    <x v="42"/>
    <x v="100"/>
    <x v="22"/>
    <x v="92"/>
    <x v="0"/>
    <x v="0"/>
  </r>
  <r>
    <x v="7"/>
    <x v="0"/>
    <x v="0"/>
    <x v="1"/>
    <x v="7"/>
    <x v="7"/>
    <x v="9"/>
    <x v="9"/>
    <x v="9"/>
    <x v="9"/>
    <x v="8"/>
    <x v="85"/>
    <x v="97"/>
    <x v="81"/>
    <x v="110"/>
    <x v="35"/>
    <x v="93"/>
    <x v="0"/>
    <x v="0"/>
  </r>
  <r>
    <x v="7"/>
    <x v="0"/>
    <x v="0"/>
    <x v="1"/>
    <x v="7"/>
    <x v="7"/>
    <x v="22"/>
    <x v="22"/>
    <x v="22"/>
    <x v="22"/>
    <x v="8"/>
    <x v="85"/>
    <x v="97"/>
    <x v="82"/>
    <x v="111"/>
    <x v="27"/>
    <x v="94"/>
    <x v="0"/>
    <x v="0"/>
  </r>
  <r>
    <x v="7"/>
    <x v="0"/>
    <x v="0"/>
    <x v="1"/>
    <x v="7"/>
    <x v="7"/>
    <x v="12"/>
    <x v="12"/>
    <x v="12"/>
    <x v="12"/>
    <x v="8"/>
    <x v="85"/>
    <x v="97"/>
    <x v="81"/>
    <x v="110"/>
    <x v="35"/>
    <x v="93"/>
    <x v="0"/>
    <x v="0"/>
  </r>
  <r>
    <x v="7"/>
    <x v="0"/>
    <x v="0"/>
    <x v="1"/>
    <x v="7"/>
    <x v="7"/>
    <x v="7"/>
    <x v="7"/>
    <x v="7"/>
    <x v="7"/>
    <x v="11"/>
    <x v="86"/>
    <x v="13"/>
    <x v="78"/>
    <x v="89"/>
    <x v="45"/>
    <x v="95"/>
    <x v="0"/>
    <x v="0"/>
  </r>
  <r>
    <x v="7"/>
    <x v="0"/>
    <x v="0"/>
    <x v="1"/>
    <x v="7"/>
    <x v="7"/>
    <x v="18"/>
    <x v="18"/>
    <x v="18"/>
    <x v="18"/>
    <x v="11"/>
    <x v="86"/>
    <x v="13"/>
    <x v="48"/>
    <x v="112"/>
    <x v="22"/>
    <x v="92"/>
    <x v="0"/>
    <x v="0"/>
  </r>
  <r>
    <x v="7"/>
    <x v="0"/>
    <x v="0"/>
    <x v="1"/>
    <x v="7"/>
    <x v="7"/>
    <x v="10"/>
    <x v="10"/>
    <x v="10"/>
    <x v="10"/>
    <x v="11"/>
    <x v="86"/>
    <x v="13"/>
    <x v="74"/>
    <x v="113"/>
    <x v="21"/>
    <x v="96"/>
    <x v="0"/>
    <x v="0"/>
  </r>
  <r>
    <x v="7"/>
    <x v="0"/>
    <x v="0"/>
    <x v="1"/>
    <x v="7"/>
    <x v="7"/>
    <x v="8"/>
    <x v="8"/>
    <x v="8"/>
    <x v="8"/>
    <x v="11"/>
    <x v="86"/>
    <x v="13"/>
    <x v="81"/>
    <x v="110"/>
    <x v="39"/>
    <x v="45"/>
    <x v="0"/>
    <x v="0"/>
  </r>
  <r>
    <x v="7"/>
    <x v="0"/>
    <x v="0"/>
    <x v="1"/>
    <x v="7"/>
    <x v="7"/>
    <x v="15"/>
    <x v="15"/>
    <x v="15"/>
    <x v="15"/>
    <x v="11"/>
    <x v="86"/>
    <x v="13"/>
    <x v="81"/>
    <x v="110"/>
    <x v="39"/>
    <x v="45"/>
    <x v="0"/>
    <x v="0"/>
  </r>
  <r>
    <x v="7"/>
    <x v="0"/>
    <x v="0"/>
    <x v="1"/>
    <x v="7"/>
    <x v="7"/>
    <x v="14"/>
    <x v="14"/>
    <x v="14"/>
    <x v="14"/>
    <x v="15"/>
    <x v="87"/>
    <x v="71"/>
    <x v="87"/>
    <x v="114"/>
    <x v="44"/>
    <x v="97"/>
    <x v="0"/>
    <x v="0"/>
  </r>
  <r>
    <x v="7"/>
    <x v="0"/>
    <x v="0"/>
    <x v="1"/>
    <x v="7"/>
    <x v="7"/>
    <x v="11"/>
    <x v="11"/>
    <x v="11"/>
    <x v="11"/>
    <x v="15"/>
    <x v="87"/>
    <x v="71"/>
    <x v="47"/>
    <x v="115"/>
    <x v="39"/>
    <x v="45"/>
    <x v="0"/>
    <x v="0"/>
  </r>
  <r>
    <x v="7"/>
    <x v="0"/>
    <x v="0"/>
    <x v="1"/>
    <x v="7"/>
    <x v="7"/>
    <x v="37"/>
    <x v="37"/>
    <x v="37"/>
    <x v="37"/>
    <x v="15"/>
    <x v="87"/>
    <x v="71"/>
    <x v="86"/>
    <x v="109"/>
    <x v="35"/>
    <x v="93"/>
    <x v="0"/>
    <x v="0"/>
  </r>
  <r>
    <x v="7"/>
    <x v="0"/>
    <x v="0"/>
    <x v="1"/>
    <x v="7"/>
    <x v="7"/>
    <x v="32"/>
    <x v="32"/>
    <x v="32"/>
    <x v="32"/>
    <x v="18"/>
    <x v="88"/>
    <x v="36"/>
    <x v="89"/>
    <x v="116"/>
    <x v="44"/>
    <x v="97"/>
    <x v="0"/>
    <x v="0"/>
  </r>
  <r>
    <x v="8"/>
    <x v="0"/>
    <x v="0"/>
    <x v="1"/>
    <x v="8"/>
    <x v="8"/>
    <x v="1"/>
    <x v="1"/>
    <x v="1"/>
    <x v="1"/>
    <x v="0"/>
    <x v="89"/>
    <x v="98"/>
    <x v="90"/>
    <x v="117"/>
    <x v="39"/>
    <x v="45"/>
    <x v="0"/>
    <x v="0"/>
  </r>
  <r>
    <x v="8"/>
    <x v="0"/>
    <x v="0"/>
    <x v="1"/>
    <x v="8"/>
    <x v="8"/>
    <x v="0"/>
    <x v="0"/>
    <x v="0"/>
    <x v="0"/>
    <x v="1"/>
    <x v="90"/>
    <x v="99"/>
    <x v="28"/>
    <x v="118"/>
    <x v="35"/>
    <x v="98"/>
    <x v="0"/>
    <x v="0"/>
  </r>
  <r>
    <x v="8"/>
    <x v="0"/>
    <x v="0"/>
    <x v="1"/>
    <x v="8"/>
    <x v="8"/>
    <x v="17"/>
    <x v="17"/>
    <x v="17"/>
    <x v="17"/>
    <x v="2"/>
    <x v="91"/>
    <x v="100"/>
    <x v="91"/>
    <x v="119"/>
    <x v="52"/>
    <x v="16"/>
    <x v="0"/>
    <x v="0"/>
  </r>
  <r>
    <x v="8"/>
    <x v="0"/>
    <x v="0"/>
    <x v="1"/>
    <x v="8"/>
    <x v="8"/>
    <x v="26"/>
    <x v="26"/>
    <x v="26"/>
    <x v="26"/>
    <x v="3"/>
    <x v="92"/>
    <x v="101"/>
    <x v="46"/>
    <x v="120"/>
    <x v="27"/>
    <x v="99"/>
    <x v="0"/>
    <x v="0"/>
  </r>
  <r>
    <x v="8"/>
    <x v="0"/>
    <x v="0"/>
    <x v="1"/>
    <x v="8"/>
    <x v="8"/>
    <x v="7"/>
    <x v="7"/>
    <x v="7"/>
    <x v="7"/>
    <x v="4"/>
    <x v="47"/>
    <x v="102"/>
    <x v="43"/>
    <x v="121"/>
    <x v="22"/>
    <x v="28"/>
    <x v="0"/>
    <x v="0"/>
  </r>
  <r>
    <x v="8"/>
    <x v="0"/>
    <x v="0"/>
    <x v="1"/>
    <x v="8"/>
    <x v="8"/>
    <x v="32"/>
    <x v="32"/>
    <x v="32"/>
    <x v="32"/>
    <x v="5"/>
    <x v="51"/>
    <x v="103"/>
    <x v="47"/>
    <x v="51"/>
    <x v="26"/>
    <x v="100"/>
    <x v="0"/>
    <x v="0"/>
  </r>
  <r>
    <x v="8"/>
    <x v="0"/>
    <x v="0"/>
    <x v="1"/>
    <x v="8"/>
    <x v="8"/>
    <x v="9"/>
    <x v="9"/>
    <x v="9"/>
    <x v="9"/>
    <x v="6"/>
    <x v="72"/>
    <x v="95"/>
    <x v="71"/>
    <x v="122"/>
    <x v="37"/>
    <x v="101"/>
    <x v="0"/>
    <x v="0"/>
  </r>
  <r>
    <x v="8"/>
    <x v="0"/>
    <x v="0"/>
    <x v="1"/>
    <x v="8"/>
    <x v="8"/>
    <x v="10"/>
    <x v="10"/>
    <x v="10"/>
    <x v="10"/>
    <x v="6"/>
    <x v="72"/>
    <x v="95"/>
    <x v="42"/>
    <x v="123"/>
    <x v="4"/>
    <x v="102"/>
    <x v="0"/>
    <x v="0"/>
  </r>
  <r>
    <x v="8"/>
    <x v="0"/>
    <x v="0"/>
    <x v="1"/>
    <x v="8"/>
    <x v="8"/>
    <x v="14"/>
    <x v="14"/>
    <x v="14"/>
    <x v="14"/>
    <x v="8"/>
    <x v="93"/>
    <x v="104"/>
    <x v="83"/>
    <x v="124"/>
    <x v="41"/>
    <x v="103"/>
    <x v="0"/>
    <x v="0"/>
  </r>
  <r>
    <x v="8"/>
    <x v="0"/>
    <x v="0"/>
    <x v="1"/>
    <x v="8"/>
    <x v="8"/>
    <x v="6"/>
    <x v="6"/>
    <x v="6"/>
    <x v="6"/>
    <x v="9"/>
    <x v="74"/>
    <x v="45"/>
    <x v="84"/>
    <x v="125"/>
    <x v="54"/>
    <x v="104"/>
    <x v="0"/>
    <x v="0"/>
  </r>
  <r>
    <x v="8"/>
    <x v="0"/>
    <x v="0"/>
    <x v="1"/>
    <x v="8"/>
    <x v="8"/>
    <x v="5"/>
    <x v="5"/>
    <x v="5"/>
    <x v="5"/>
    <x v="10"/>
    <x v="83"/>
    <x v="25"/>
    <x v="49"/>
    <x v="126"/>
    <x v="37"/>
    <x v="101"/>
    <x v="0"/>
    <x v="0"/>
  </r>
  <r>
    <x v="8"/>
    <x v="0"/>
    <x v="0"/>
    <x v="1"/>
    <x v="8"/>
    <x v="8"/>
    <x v="3"/>
    <x v="3"/>
    <x v="3"/>
    <x v="3"/>
    <x v="10"/>
    <x v="83"/>
    <x v="25"/>
    <x v="84"/>
    <x v="125"/>
    <x v="44"/>
    <x v="105"/>
    <x v="0"/>
    <x v="0"/>
  </r>
  <r>
    <x v="8"/>
    <x v="0"/>
    <x v="0"/>
    <x v="1"/>
    <x v="8"/>
    <x v="8"/>
    <x v="16"/>
    <x v="16"/>
    <x v="16"/>
    <x v="16"/>
    <x v="12"/>
    <x v="77"/>
    <x v="105"/>
    <x v="47"/>
    <x v="51"/>
    <x v="44"/>
    <x v="105"/>
    <x v="0"/>
    <x v="0"/>
  </r>
  <r>
    <x v="8"/>
    <x v="0"/>
    <x v="0"/>
    <x v="1"/>
    <x v="8"/>
    <x v="8"/>
    <x v="13"/>
    <x v="13"/>
    <x v="13"/>
    <x v="13"/>
    <x v="13"/>
    <x v="78"/>
    <x v="106"/>
    <x v="83"/>
    <x v="124"/>
    <x v="27"/>
    <x v="99"/>
    <x v="0"/>
    <x v="0"/>
  </r>
  <r>
    <x v="8"/>
    <x v="0"/>
    <x v="0"/>
    <x v="1"/>
    <x v="8"/>
    <x v="8"/>
    <x v="2"/>
    <x v="2"/>
    <x v="2"/>
    <x v="2"/>
    <x v="19"/>
    <x v="84"/>
    <x v="107"/>
    <x v="81"/>
    <x v="74"/>
    <x v="45"/>
    <x v="106"/>
    <x v="0"/>
    <x v="0"/>
  </r>
  <r>
    <x v="8"/>
    <x v="0"/>
    <x v="0"/>
    <x v="1"/>
    <x v="8"/>
    <x v="8"/>
    <x v="38"/>
    <x v="38"/>
    <x v="38"/>
    <x v="38"/>
    <x v="14"/>
    <x v="79"/>
    <x v="49"/>
    <x v="82"/>
    <x v="101"/>
    <x v="22"/>
    <x v="28"/>
    <x v="0"/>
    <x v="0"/>
  </r>
  <r>
    <x v="8"/>
    <x v="0"/>
    <x v="0"/>
    <x v="1"/>
    <x v="8"/>
    <x v="8"/>
    <x v="28"/>
    <x v="28"/>
    <x v="28"/>
    <x v="28"/>
    <x v="14"/>
    <x v="79"/>
    <x v="49"/>
    <x v="47"/>
    <x v="51"/>
    <x v="45"/>
    <x v="106"/>
    <x v="0"/>
    <x v="0"/>
  </r>
  <r>
    <x v="8"/>
    <x v="0"/>
    <x v="0"/>
    <x v="1"/>
    <x v="8"/>
    <x v="8"/>
    <x v="39"/>
    <x v="39"/>
    <x v="39"/>
    <x v="39"/>
    <x v="14"/>
    <x v="79"/>
    <x v="49"/>
    <x v="74"/>
    <x v="127"/>
    <x v="40"/>
    <x v="107"/>
    <x v="0"/>
    <x v="0"/>
  </r>
  <r>
    <x v="8"/>
    <x v="0"/>
    <x v="0"/>
    <x v="1"/>
    <x v="8"/>
    <x v="8"/>
    <x v="11"/>
    <x v="11"/>
    <x v="11"/>
    <x v="11"/>
    <x v="14"/>
    <x v="79"/>
    <x v="49"/>
    <x v="80"/>
    <x v="128"/>
    <x v="35"/>
    <x v="98"/>
    <x v="0"/>
    <x v="0"/>
  </r>
  <r>
    <x v="8"/>
    <x v="0"/>
    <x v="0"/>
    <x v="1"/>
    <x v="8"/>
    <x v="8"/>
    <x v="24"/>
    <x v="24"/>
    <x v="24"/>
    <x v="24"/>
    <x v="14"/>
    <x v="79"/>
    <x v="49"/>
    <x v="82"/>
    <x v="101"/>
    <x v="22"/>
    <x v="28"/>
    <x v="0"/>
    <x v="0"/>
  </r>
  <r>
    <x v="9"/>
    <x v="0"/>
    <x v="0"/>
    <x v="2"/>
    <x v="9"/>
    <x v="9"/>
    <x v="17"/>
    <x v="17"/>
    <x v="17"/>
    <x v="17"/>
    <x v="0"/>
    <x v="78"/>
    <x v="108"/>
    <x v="73"/>
    <x v="39"/>
    <x v="35"/>
    <x v="83"/>
    <x v="0"/>
    <x v="0"/>
  </r>
  <r>
    <x v="9"/>
    <x v="0"/>
    <x v="0"/>
    <x v="2"/>
    <x v="9"/>
    <x v="9"/>
    <x v="3"/>
    <x v="3"/>
    <x v="3"/>
    <x v="3"/>
    <x v="1"/>
    <x v="84"/>
    <x v="109"/>
    <x v="84"/>
    <x v="129"/>
    <x v="27"/>
    <x v="108"/>
    <x v="0"/>
    <x v="0"/>
  </r>
  <r>
    <x v="9"/>
    <x v="0"/>
    <x v="0"/>
    <x v="2"/>
    <x v="9"/>
    <x v="9"/>
    <x v="9"/>
    <x v="9"/>
    <x v="9"/>
    <x v="9"/>
    <x v="2"/>
    <x v="79"/>
    <x v="110"/>
    <x v="84"/>
    <x v="129"/>
    <x v="37"/>
    <x v="84"/>
    <x v="0"/>
    <x v="0"/>
  </r>
  <r>
    <x v="9"/>
    <x v="0"/>
    <x v="0"/>
    <x v="2"/>
    <x v="9"/>
    <x v="9"/>
    <x v="1"/>
    <x v="1"/>
    <x v="1"/>
    <x v="1"/>
    <x v="2"/>
    <x v="79"/>
    <x v="110"/>
    <x v="72"/>
    <x v="130"/>
    <x v="39"/>
    <x v="45"/>
    <x v="0"/>
    <x v="0"/>
  </r>
  <r>
    <x v="9"/>
    <x v="0"/>
    <x v="0"/>
    <x v="2"/>
    <x v="9"/>
    <x v="9"/>
    <x v="0"/>
    <x v="0"/>
    <x v="0"/>
    <x v="0"/>
    <x v="2"/>
    <x v="79"/>
    <x v="110"/>
    <x v="80"/>
    <x v="131"/>
    <x v="35"/>
    <x v="83"/>
    <x v="0"/>
    <x v="0"/>
  </r>
  <r>
    <x v="9"/>
    <x v="0"/>
    <x v="0"/>
    <x v="2"/>
    <x v="9"/>
    <x v="9"/>
    <x v="5"/>
    <x v="5"/>
    <x v="5"/>
    <x v="5"/>
    <x v="5"/>
    <x v="87"/>
    <x v="111"/>
    <x v="50"/>
    <x v="132"/>
    <x v="45"/>
    <x v="109"/>
    <x v="0"/>
    <x v="0"/>
  </r>
  <r>
    <x v="9"/>
    <x v="0"/>
    <x v="0"/>
    <x v="2"/>
    <x v="9"/>
    <x v="9"/>
    <x v="7"/>
    <x v="7"/>
    <x v="7"/>
    <x v="7"/>
    <x v="6"/>
    <x v="94"/>
    <x v="112"/>
    <x v="42"/>
    <x v="133"/>
    <x v="35"/>
    <x v="83"/>
    <x v="0"/>
    <x v="0"/>
  </r>
  <r>
    <x v="9"/>
    <x v="0"/>
    <x v="0"/>
    <x v="2"/>
    <x v="9"/>
    <x v="9"/>
    <x v="29"/>
    <x v="29"/>
    <x v="29"/>
    <x v="29"/>
    <x v="6"/>
    <x v="94"/>
    <x v="112"/>
    <x v="42"/>
    <x v="133"/>
    <x v="35"/>
    <x v="83"/>
    <x v="0"/>
    <x v="0"/>
  </r>
  <r>
    <x v="9"/>
    <x v="0"/>
    <x v="0"/>
    <x v="2"/>
    <x v="9"/>
    <x v="9"/>
    <x v="18"/>
    <x v="18"/>
    <x v="18"/>
    <x v="18"/>
    <x v="8"/>
    <x v="95"/>
    <x v="43"/>
    <x v="79"/>
    <x v="100"/>
    <x v="27"/>
    <x v="108"/>
    <x v="0"/>
    <x v="0"/>
  </r>
  <r>
    <x v="9"/>
    <x v="0"/>
    <x v="0"/>
    <x v="2"/>
    <x v="9"/>
    <x v="9"/>
    <x v="8"/>
    <x v="8"/>
    <x v="8"/>
    <x v="8"/>
    <x v="8"/>
    <x v="95"/>
    <x v="43"/>
    <x v="50"/>
    <x v="132"/>
    <x v="52"/>
    <x v="65"/>
    <x v="0"/>
    <x v="0"/>
  </r>
  <r>
    <x v="9"/>
    <x v="0"/>
    <x v="0"/>
    <x v="2"/>
    <x v="9"/>
    <x v="9"/>
    <x v="40"/>
    <x v="40"/>
    <x v="40"/>
    <x v="40"/>
    <x v="10"/>
    <x v="96"/>
    <x v="113"/>
    <x v="79"/>
    <x v="100"/>
    <x v="37"/>
    <x v="84"/>
    <x v="0"/>
    <x v="0"/>
  </r>
  <r>
    <x v="9"/>
    <x v="0"/>
    <x v="0"/>
    <x v="2"/>
    <x v="9"/>
    <x v="9"/>
    <x v="13"/>
    <x v="13"/>
    <x v="13"/>
    <x v="13"/>
    <x v="10"/>
    <x v="96"/>
    <x v="113"/>
    <x v="48"/>
    <x v="134"/>
    <x v="52"/>
    <x v="65"/>
    <x v="0"/>
    <x v="0"/>
  </r>
  <r>
    <x v="9"/>
    <x v="0"/>
    <x v="0"/>
    <x v="2"/>
    <x v="9"/>
    <x v="9"/>
    <x v="41"/>
    <x v="41"/>
    <x v="41"/>
    <x v="41"/>
    <x v="12"/>
    <x v="97"/>
    <x v="28"/>
    <x v="87"/>
    <x v="66"/>
    <x v="37"/>
    <x v="84"/>
    <x v="0"/>
    <x v="0"/>
  </r>
  <r>
    <x v="9"/>
    <x v="0"/>
    <x v="0"/>
    <x v="2"/>
    <x v="9"/>
    <x v="9"/>
    <x v="2"/>
    <x v="2"/>
    <x v="2"/>
    <x v="2"/>
    <x v="12"/>
    <x v="97"/>
    <x v="28"/>
    <x v="79"/>
    <x v="100"/>
    <x v="52"/>
    <x v="65"/>
    <x v="0"/>
    <x v="0"/>
  </r>
  <r>
    <x v="9"/>
    <x v="0"/>
    <x v="0"/>
    <x v="2"/>
    <x v="9"/>
    <x v="9"/>
    <x v="15"/>
    <x v="15"/>
    <x v="15"/>
    <x v="15"/>
    <x v="12"/>
    <x v="97"/>
    <x v="28"/>
    <x v="50"/>
    <x v="132"/>
    <x v="39"/>
    <x v="45"/>
    <x v="0"/>
    <x v="0"/>
  </r>
  <r>
    <x v="9"/>
    <x v="0"/>
    <x v="0"/>
    <x v="2"/>
    <x v="9"/>
    <x v="9"/>
    <x v="42"/>
    <x v="42"/>
    <x v="42"/>
    <x v="42"/>
    <x v="14"/>
    <x v="98"/>
    <x v="114"/>
    <x v="74"/>
    <x v="135"/>
    <x v="27"/>
    <x v="108"/>
    <x v="0"/>
    <x v="0"/>
  </r>
  <r>
    <x v="9"/>
    <x v="0"/>
    <x v="0"/>
    <x v="2"/>
    <x v="9"/>
    <x v="9"/>
    <x v="16"/>
    <x v="16"/>
    <x v="16"/>
    <x v="16"/>
    <x v="14"/>
    <x v="98"/>
    <x v="114"/>
    <x v="74"/>
    <x v="135"/>
    <x v="27"/>
    <x v="108"/>
    <x v="0"/>
    <x v="0"/>
  </r>
  <r>
    <x v="9"/>
    <x v="0"/>
    <x v="0"/>
    <x v="2"/>
    <x v="9"/>
    <x v="9"/>
    <x v="43"/>
    <x v="43"/>
    <x v="43"/>
    <x v="43"/>
    <x v="14"/>
    <x v="98"/>
    <x v="114"/>
    <x v="48"/>
    <x v="134"/>
    <x v="39"/>
    <x v="45"/>
    <x v="0"/>
    <x v="0"/>
  </r>
  <r>
    <x v="9"/>
    <x v="0"/>
    <x v="0"/>
    <x v="2"/>
    <x v="9"/>
    <x v="9"/>
    <x v="44"/>
    <x v="44"/>
    <x v="44"/>
    <x v="44"/>
    <x v="14"/>
    <x v="98"/>
    <x v="114"/>
    <x v="87"/>
    <x v="66"/>
    <x v="52"/>
    <x v="65"/>
    <x v="0"/>
    <x v="0"/>
  </r>
  <r>
    <x v="9"/>
    <x v="0"/>
    <x v="0"/>
    <x v="2"/>
    <x v="9"/>
    <x v="9"/>
    <x v="6"/>
    <x v="6"/>
    <x v="6"/>
    <x v="6"/>
    <x v="18"/>
    <x v="99"/>
    <x v="115"/>
    <x v="89"/>
    <x v="136"/>
    <x v="52"/>
    <x v="65"/>
    <x v="0"/>
    <x v="0"/>
  </r>
  <r>
    <x v="9"/>
    <x v="0"/>
    <x v="0"/>
    <x v="2"/>
    <x v="9"/>
    <x v="9"/>
    <x v="19"/>
    <x v="19"/>
    <x v="19"/>
    <x v="19"/>
    <x v="18"/>
    <x v="99"/>
    <x v="115"/>
    <x v="74"/>
    <x v="135"/>
    <x v="37"/>
    <x v="84"/>
    <x v="0"/>
    <x v="0"/>
  </r>
  <r>
    <x v="9"/>
    <x v="0"/>
    <x v="0"/>
    <x v="2"/>
    <x v="9"/>
    <x v="9"/>
    <x v="26"/>
    <x v="26"/>
    <x v="26"/>
    <x v="26"/>
    <x v="18"/>
    <x v="99"/>
    <x v="115"/>
    <x v="79"/>
    <x v="100"/>
    <x v="39"/>
    <x v="45"/>
    <x v="0"/>
    <x v="0"/>
  </r>
  <r>
    <x v="9"/>
    <x v="0"/>
    <x v="0"/>
    <x v="2"/>
    <x v="9"/>
    <x v="9"/>
    <x v="45"/>
    <x v="45"/>
    <x v="45"/>
    <x v="45"/>
    <x v="18"/>
    <x v="99"/>
    <x v="115"/>
    <x v="74"/>
    <x v="135"/>
    <x v="37"/>
    <x v="84"/>
    <x v="0"/>
    <x v="0"/>
  </r>
  <r>
    <x v="9"/>
    <x v="0"/>
    <x v="0"/>
    <x v="2"/>
    <x v="9"/>
    <x v="9"/>
    <x v="46"/>
    <x v="46"/>
    <x v="46"/>
    <x v="46"/>
    <x v="18"/>
    <x v="99"/>
    <x v="115"/>
    <x v="87"/>
    <x v="66"/>
    <x v="35"/>
    <x v="83"/>
    <x v="0"/>
    <x v="0"/>
  </r>
  <r>
    <x v="9"/>
    <x v="0"/>
    <x v="0"/>
    <x v="2"/>
    <x v="9"/>
    <x v="9"/>
    <x v="47"/>
    <x v="47"/>
    <x v="47"/>
    <x v="47"/>
    <x v="18"/>
    <x v="99"/>
    <x v="115"/>
    <x v="89"/>
    <x v="136"/>
    <x v="52"/>
    <x v="65"/>
    <x v="0"/>
    <x v="0"/>
  </r>
  <r>
    <x v="9"/>
    <x v="0"/>
    <x v="0"/>
    <x v="2"/>
    <x v="9"/>
    <x v="9"/>
    <x v="48"/>
    <x v="48"/>
    <x v="48"/>
    <x v="48"/>
    <x v="18"/>
    <x v="99"/>
    <x v="115"/>
    <x v="92"/>
    <x v="137"/>
    <x v="27"/>
    <x v="108"/>
    <x v="0"/>
    <x v="0"/>
  </r>
  <r>
    <x v="9"/>
    <x v="0"/>
    <x v="0"/>
    <x v="2"/>
    <x v="9"/>
    <x v="9"/>
    <x v="14"/>
    <x v="14"/>
    <x v="14"/>
    <x v="14"/>
    <x v="18"/>
    <x v="99"/>
    <x v="115"/>
    <x v="74"/>
    <x v="135"/>
    <x v="37"/>
    <x v="84"/>
    <x v="0"/>
    <x v="0"/>
  </r>
  <r>
    <x v="9"/>
    <x v="0"/>
    <x v="0"/>
    <x v="2"/>
    <x v="9"/>
    <x v="9"/>
    <x v="27"/>
    <x v="27"/>
    <x v="27"/>
    <x v="27"/>
    <x v="18"/>
    <x v="99"/>
    <x v="115"/>
    <x v="79"/>
    <x v="100"/>
    <x v="39"/>
    <x v="45"/>
    <x v="0"/>
    <x v="0"/>
  </r>
  <r>
    <x v="9"/>
    <x v="0"/>
    <x v="0"/>
    <x v="2"/>
    <x v="9"/>
    <x v="9"/>
    <x v="39"/>
    <x v="39"/>
    <x v="39"/>
    <x v="39"/>
    <x v="18"/>
    <x v="99"/>
    <x v="115"/>
    <x v="74"/>
    <x v="135"/>
    <x v="37"/>
    <x v="84"/>
    <x v="0"/>
    <x v="0"/>
  </r>
  <r>
    <x v="9"/>
    <x v="0"/>
    <x v="0"/>
    <x v="2"/>
    <x v="9"/>
    <x v="9"/>
    <x v="4"/>
    <x v="4"/>
    <x v="4"/>
    <x v="4"/>
    <x v="18"/>
    <x v="99"/>
    <x v="115"/>
    <x v="79"/>
    <x v="100"/>
    <x v="39"/>
    <x v="45"/>
    <x v="0"/>
    <x v="0"/>
  </r>
  <r>
    <x v="9"/>
    <x v="0"/>
    <x v="0"/>
    <x v="2"/>
    <x v="9"/>
    <x v="9"/>
    <x v="12"/>
    <x v="12"/>
    <x v="12"/>
    <x v="12"/>
    <x v="18"/>
    <x v="99"/>
    <x v="115"/>
    <x v="79"/>
    <x v="100"/>
    <x v="39"/>
    <x v="45"/>
    <x v="0"/>
    <x v="0"/>
  </r>
  <r>
    <x v="10"/>
    <x v="0"/>
    <x v="0"/>
    <x v="2"/>
    <x v="10"/>
    <x v="10"/>
    <x v="9"/>
    <x v="9"/>
    <x v="9"/>
    <x v="9"/>
    <x v="0"/>
    <x v="95"/>
    <x v="116"/>
    <x v="50"/>
    <x v="138"/>
    <x v="52"/>
    <x v="108"/>
    <x v="0"/>
    <x v="0"/>
  </r>
  <r>
    <x v="10"/>
    <x v="0"/>
    <x v="0"/>
    <x v="2"/>
    <x v="10"/>
    <x v="10"/>
    <x v="6"/>
    <x v="6"/>
    <x v="6"/>
    <x v="6"/>
    <x v="1"/>
    <x v="97"/>
    <x v="117"/>
    <x v="89"/>
    <x v="133"/>
    <x v="27"/>
    <x v="110"/>
    <x v="0"/>
    <x v="0"/>
  </r>
  <r>
    <x v="10"/>
    <x v="0"/>
    <x v="0"/>
    <x v="2"/>
    <x v="10"/>
    <x v="10"/>
    <x v="1"/>
    <x v="1"/>
    <x v="1"/>
    <x v="1"/>
    <x v="1"/>
    <x v="97"/>
    <x v="117"/>
    <x v="50"/>
    <x v="138"/>
    <x v="39"/>
    <x v="45"/>
    <x v="0"/>
    <x v="0"/>
  </r>
  <r>
    <x v="10"/>
    <x v="0"/>
    <x v="0"/>
    <x v="2"/>
    <x v="10"/>
    <x v="10"/>
    <x v="7"/>
    <x v="7"/>
    <x v="7"/>
    <x v="7"/>
    <x v="3"/>
    <x v="98"/>
    <x v="118"/>
    <x v="79"/>
    <x v="139"/>
    <x v="35"/>
    <x v="65"/>
    <x v="0"/>
    <x v="0"/>
  </r>
  <r>
    <x v="10"/>
    <x v="0"/>
    <x v="0"/>
    <x v="2"/>
    <x v="10"/>
    <x v="10"/>
    <x v="39"/>
    <x v="39"/>
    <x v="39"/>
    <x v="39"/>
    <x v="3"/>
    <x v="98"/>
    <x v="118"/>
    <x v="74"/>
    <x v="134"/>
    <x v="27"/>
    <x v="110"/>
    <x v="0"/>
    <x v="0"/>
  </r>
  <r>
    <x v="10"/>
    <x v="0"/>
    <x v="0"/>
    <x v="2"/>
    <x v="10"/>
    <x v="10"/>
    <x v="0"/>
    <x v="0"/>
    <x v="0"/>
    <x v="0"/>
    <x v="3"/>
    <x v="98"/>
    <x v="118"/>
    <x v="48"/>
    <x v="39"/>
    <x v="39"/>
    <x v="45"/>
    <x v="0"/>
    <x v="0"/>
  </r>
  <r>
    <x v="10"/>
    <x v="0"/>
    <x v="0"/>
    <x v="2"/>
    <x v="10"/>
    <x v="10"/>
    <x v="17"/>
    <x v="17"/>
    <x v="17"/>
    <x v="17"/>
    <x v="6"/>
    <x v="99"/>
    <x v="119"/>
    <x v="79"/>
    <x v="139"/>
    <x v="39"/>
    <x v="45"/>
    <x v="0"/>
    <x v="0"/>
  </r>
  <r>
    <x v="10"/>
    <x v="0"/>
    <x v="0"/>
    <x v="2"/>
    <x v="10"/>
    <x v="10"/>
    <x v="18"/>
    <x v="18"/>
    <x v="18"/>
    <x v="18"/>
    <x v="6"/>
    <x v="99"/>
    <x v="119"/>
    <x v="87"/>
    <x v="140"/>
    <x v="35"/>
    <x v="65"/>
    <x v="0"/>
    <x v="0"/>
  </r>
  <r>
    <x v="10"/>
    <x v="0"/>
    <x v="0"/>
    <x v="2"/>
    <x v="10"/>
    <x v="10"/>
    <x v="29"/>
    <x v="29"/>
    <x v="29"/>
    <x v="29"/>
    <x v="6"/>
    <x v="99"/>
    <x v="119"/>
    <x v="79"/>
    <x v="139"/>
    <x v="39"/>
    <x v="45"/>
    <x v="0"/>
    <x v="0"/>
  </r>
  <r>
    <x v="10"/>
    <x v="0"/>
    <x v="0"/>
    <x v="2"/>
    <x v="10"/>
    <x v="10"/>
    <x v="25"/>
    <x v="25"/>
    <x v="25"/>
    <x v="25"/>
    <x v="9"/>
    <x v="100"/>
    <x v="120"/>
    <x v="89"/>
    <x v="133"/>
    <x v="35"/>
    <x v="65"/>
    <x v="0"/>
    <x v="0"/>
  </r>
  <r>
    <x v="10"/>
    <x v="0"/>
    <x v="0"/>
    <x v="2"/>
    <x v="10"/>
    <x v="10"/>
    <x v="26"/>
    <x v="26"/>
    <x v="26"/>
    <x v="26"/>
    <x v="10"/>
    <x v="101"/>
    <x v="26"/>
    <x v="74"/>
    <x v="134"/>
    <x v="35"/>
    <x v="65"/>
    <x v="0"/>
    <x v="0"/>
  </r>
  <r>
    <x v="10"/>
    <x v="0"/>
    <x v="0"/>
    <x v="2"/>
    <x v="10"/>
    <x v="10"/>
    <x v="49"/>
    <x v="49"/>
    <x v="49"/>
    <x v="49"/>
    <x v="10"/>
    <x v="101"/>
    <x v="26"/>
    <x v="74"/>
    <x v="134"/>
    <x v="35"/>
    <x v="65"/>
    <x v="0"/>
    <x v="0"/>
  </r>
  <r>
    <x v="10"/>
    <x v="0"/>
    <x v="0"/>
    <x v="2"/>
    <x v="10"/>
    <x v="10"/>
    <x v="14"/>
    <x v="14"/>
    <x v="14"/>
    <x v="14"/>
    <x v="10"/>
    <x v="101"/>
    <x v="26"/>
    <x v="93"/>
    <x v="141"/>
    <x v="37"/>
    <x v="111"/>
    <x v="0"/>
    <x v="0"/>
  </r>
  <r>
    <x v="10"/>
    <x v="0"/>
    <x v="0"/>
    <x v="2"/>
    <x v="10"/>
    <x v="10"/>
    <x v="16"/>
    <x v="16"/>
    <x v="16"/>
    <x v="16"/>
    <x v="10"/>
    <x v="101"/>
    <x v="26"/>
    <x v="92"/>
    <x v="136"/>
    <x v="52"/>
    <x v="108"/>
    <x v="0"/>
    <x v="0"/>
  </r>
  <r>
    <x v="10"/>
    <x v="0"/>
    <x v="0"/>
    <x v="2"/>
    <x v="10"/>
    <x v="10"/>
    <x v="31"/>
    <x v="31"/>
    <x v="31"/>
    <x v="31"/>
    <x v="10"/>
    <x v="101"/>
    <x v="26"/>
    <x v="74"/>
    <x v="134"/>
    <x v="35"/>
    <x v="65"/>
    <x v="0"/>
    <x v="0"/>
  </r>
  <r>
    <x v="10"/>
    <x v="0"/>
    <x v="0"/>
    <x v="2"/>
    <x v="10"/>
    <x v="10"/>
    <x v="12"/>
    <x v="12"/>
    <x v="12"/>
    <x v="12"/>
    <x v="10"/>
    <x v="101"/>
    <x v="26"/>
    <x v="89"/>
    <x v="133"/>
    <x v="39"/>
    <x v="45"/>
    <x v="0"/>
    <x v="0"/>
  </r>
  <r>
    <x v="10"/>
    <x v="0"/>
    <x v="0"/>
    <x v="2"/>
    <x v="10"/>
    <x v="10"/>
    <x v="50"/>
    <x v="50"/>
    <x v="50"/>
    <x v="50"/>
    <x v="10"/>
    <x v="101"/>
    <x v="26"/>
    <x v="93"/>
    <x v="141"/>
    <x v="37"/>
    <x v="111"/>
    <x v="0"/>
    <x v="0"/>
  </r>
  <r>
    <x v="10"/>
    <x v="0"/>
    <x v="0"/>
    <x v="2"/>
    <x v="10"/>
    <x v="10"/>
    <x v="19"/>
    <x v="19"/>
    <x v="19"/>
    <x v="19"/>
    <x v="16"/>
    <x v="102"/>
    <x v="80"/>
    <x v="92"/>
    <x v="136"/>
    <x v="35"/>
    <x v="65"/>
    <x v="0"/>
    <x v="0"/>
  </r>
  <r>
    <x v="10"/>
    <x v="0"/>
    <x v="0"/>
    <x v="2"/>
    <x v="10"/>
    <x v="10"/>
    <x v="32"/>
    <x v="32"/>
    <x v="32"/>
    <x v="32"/>
    <x v="16"/>
    <x v="102"/>
    <x v="80"/>
    <x v="93"/>
    <x v="141"/>
    <x v="52"/>
    <x v="108"/>
    <x v="0"/>
    <x v="0"/>
  </r>
  <r>
    <x v="10"/>
    <x v="0"/>
    <x v="0"/>
    <x v="2"/>
    <x v="10"/>
    <x v="10"/>
    <x v="45"/>
    <x v="45"/>
    <x v="45"/>
    <x v="45"/>
    <x v="16"/>
    <x v="102"/>
    <x v="80"/>
    <x v="92"/>
    <x v="136"/>
    <x v="35"/>
    <x v="65"/>
    <x v="0"/>
    <x v="0"/>
  </r>
  <r>
    <x v="10"/>
    <x v="0"/>
    <x v="0"/>
    <x v="2"/>
    <x v="10"/>
    <x v="10"/>
    <x v="51"/>
    <x v="51"/>
    <x v="51"/>
    <x v="51"/>
    <x v="16"/>
    <x v="102"/>
    <x v="80"/>
    <x v="92"/>
    <x v="136"/>
    <x v="35"/>
    <x v="65"/>
    <x v="0"/>
    <x v="0"/>
  </r>
  <r>
    <x v="10"/>
    <x v="0"/>
    <x v="0"/>
    <x v="2"/>
    <x v="10"/>
    <x v="10"/>
    <x v="38"/>
    <x v="38"/>
    <x v="38"/>
    <x v="38"/>
    <x v="16"/>
    <x v="102"/>
    <x v="80"/>
    <x v="93"/>
    <x v="141"/>
    <x v="52"/>
    <x v="108"/>
    <x v="0"/>
    <x v="0"/>
  </r>
  <r>
    <x v="10"/>
    <x v="0"/>
    <x v="0"/>
    <x v="2"/>
    <x v="10"/>
    <x v="10"/>
    <x v="41"/>
    <x v="41"/>
    <x v="41"/>
    <x v="41"/>
    <x v="16"/>
    <x v="102"/>
    <x v="80"/>
    <x v="93"/>
    <x v="141"/>
    <x v="52"/>
    <x v="108"/>
    <x v="0"/>
    <x v="0"/>
  </r>
  <r>
    <x v="10"/>
    <x v="0"/>
    <x v="0"/>
    <x v="2"/>
    <x v="10"/>
    <x v="10"/>
    <x v="52"/>
    <x v="52"/>
    <x v="52"/>
    <x v="52"/>
    <x v="16"/>
    <x v="102"/>
    <x v="80"/>
    <x v="92"/>
    <x v="136"/>
    <x v="35"/>
    <x v="65"/>
    <x v="0"/>
    <x v="0"/>
  </r>
  <r>
    <x v="10"/>
    <x v="0"/>
    <x v="0"/>
    <x v="2"/>
    <x v="10"/>
    <x v="10"/>
    <x v="53"/>
    <x v="53"/>
    <x v="53"/>
    <x v="53"/>
    <x v="16"/>
    <x v="102"/>
    <x v="80"/>
    <x v="74"/>
    <x v="134"/>
    <x v="39"/>
    <x v="45"/>
    <x v="0"/>
    <x v="0"/>
  </r>
  <r>
    <x v="10"/>
    <x v="0"/>
    <x v="0"/>
    <x v="2"/>
    <x v="10"/>
    <x v="10"/>
    <x v="54"/>
    <x v="54"/>
    <x v="54"/>
    <x v="54"/>
    <x v="16"/>
    <x v="102"/>
    <x v="80"/>
    <x v="92"/>
    <x v="136"/>
    <x v="35"/>
    <x v="65"/>
    <x v="0"/>
    <x v="0"/>
  </r>
  <r>
    <x v="10"/>
    <x v="0"/>
    <x v="0"/>
    <x v="2"/>
    <x v="10"/>
    <x v="10"/>
    <x v="55"/>
    <x v="55"/>
    <x v="55"/>
    <x v="55"/>
    <x v="16"/>
    <x v="102"/>
    <x v="80"/>
    <x v="93"/>
    <x v="141"/>
    <x v="52"/>
    <x v="108"/>
    <x v="0"/>
    <x v="0"/>
  </r>
  <r>
    <x v="10"/>
    <x v="0"/>
    <x v="0"/>
    <x v="2"/>
    <x v="10"/>
    <x v="10"/>
    <x v="13"/>
    <x v="13"/>
    <x v="13"/>
    <x v="13"/>
    <x v="16"/>
    <x v="102"/>
    <x v="80"/>
    <x v="93"/>
    <x v="141"/>
    <x v="52"/>
    <x v="108"/>
    <x v="0"/>
    <x v="0"/>
  </r>
  <r>
    <x v="10"/>
    <x v="0"/>
    <x v="0"/>
    <x v="2"/>
    <x v="10"/>
    <x v="10"/>
    <x v="23"/>
    <x v="23"/>
    <x v="23"/>
    <x v="23"/>
    <x v="16"/>
    <x v="102"/>
    <x v="80"/>
    <x v="74"/>
    <x v="134"/>
    <x v="39"/>
    <x v="45"/>
    <x v="0"/>
    <x v="0"/>
  </r>
  <r>
    <x v="10"/>
    <x v="0"/>
    <x v="0"/>
    <x v="2"/>
    <x v="10"/>
    <x v="10"/>
    <x v="5"/>
    <x v="5"/>
    <x v="5"/>
    <x v="5"/>
    <x v="16"/>
    <x v="102"/>
    <x v="80"/>
    <x v="93"/>
    <x v="141"/>
    <x v="52"/>
    <x v="108"/>
    <x v="0"/>
    <x v="0"/>
  </r>
  <r>
    <x v="10"/>
    <x v="0"/>
    <x v="0"/>
    <x v="2"/>
    <x v="10"/>
    <x v="10"/>
    <x v="56"/>
    <x v="56"/>
    <x v="56"/>
    <x v="56"/>
    <x v="16"/>
    <x v="102"/>
    <x v="80"/>
    <x v="74"/>
    <x v="134"/>
    <x v="39"/>
    <x v="45"/>
    <x v="0"/>
    <x v="0"/>
  </r>
  <r>
    <x v="10"/>
    <x v="0"/>
    <x v="0"/>
    <x v="2"/>
    <x v="10"/>
    <x v="10"/>
    <x v="57"/>
    <x v="57"/>
    <x v="57"/>
    <x v="57"/>
    <x v="16"/>
    <x v="102"/>
    <x v="80"/>
    <x v="74"/>
    <x v="134"/>
    <x v="39"/>
    <x v="45"/>
    <x v="0"/>
    <x v="0"/>
  </r>
  <r>
    <x v="10"/>
    <x v="0"/>
    <x v="0"/>
    <x v="2"/>
    <x v="10"/>
    <x v="10"/>
    <x v="11"/>
    <x v="11"/>
    <x v="11"/>
    <x v="11"/>
    <x v="16"/>
    <x v="102"/>
    <x v="80"/>
    <x v="74"/>
    <x v="134"/>
    <x v="39"/>
    <x v="45"/>
    <x v="0"/>
    <x v="0"/>
  </r>
  <r>
    <x v="10"/>
    <x v="0"/>
    <x v="0"/>
    <x v="2"/>
    <x v="10"/>
    <x v="10"/>
    <x v="4"/>
    <x v="4"/>
    <x v="4"/>
    <x v="4"/>
    <x v="16"/>
    <x v="102"/>
    <x v="80"/>
    <x v="74"/>
    <x v="134"/>
    <x v="39"/>
    <x v="45"/>
    <x v="0"/>
    <x v="0"/>
  </r>
  <r>
    <x v="11"/>
    <x v="0"/>
    <x v="0"/>
    <x v="2"/>
    <x v="11"/>
    <x v="11"/>
    <x v="1"/>
    <x v="1"/>
    <x v="1"/>
    <x v="1"/>
    <x v="0"/>
    <x v="94"/>
    <x v="121"/>
    <x v="82"/>
    <x v="142"/>
    <x v="39"/>
    <x v="45"/>
    <x v="0"/>
    <x v="0"/>
  </r>
  <r>
    <x v="11"/>
    <x v="0"/>
    <x v="0"/>
    <x v="2"/>
    <x v="11"/>
    <x v="11"/>
    <x v="10"/>
    <x v="10"/>
    <x v="10"/>
    <x v="10"/>
    <x v="1"/>
    <x v="95"/>
    <x v="122"/>
    <x v="92"/>
    <x v="49"/>
    <x v="44"/>
    <x v="112"/>
    <x v="0"/>
    <x v="0"/>
  </r>
  <r>
    <x v="11"/>
    <x v="0"/>
    <x v="0"/>
    <x v="2"/>
    <x v="11"/>
    <x v="11"/>
    <x v="0"/>
    <x v="0"/>
    <x v="0"/>
    <x v="0"/>
    <x v="1"/>
    <x v="95"/>
    <x v="122"/>
    <x v="42"/>
    <x v="143"/>
    <x v="39"/>
    <x v="45"/>
    <x v="0"/>
    <x v="0"/>
  </r>
  <r>
    <x v="11"/>
    <x v="0"/>
    <x v="0"/>
    <x v="2"/>
    <x v="11"/>
    <x v="11"/>
    <x v="5"/>
    <x v="5"/>
    <x v="5"/>
    <x v="5"/>
    <x v="3"/>
    <x v="99"/>
    <x v="123"/>
    <x v="87"/>
    <x v="144"/>
    <x v="35"/>
    <x v="113"/>
    <x v="0"/>
    <x v="0"/>
  </r>
  <r>
    <x v="11"/>
    <x v="0"/>
    <x v="0"/>
    <x v="2"/>
    <x v="11"/>
    <x v="11"/>
    <x v="6"/>
    <x v="6"/>
    <x v="6"/>
    <x v="6"/>
    <x v="4"/>
    <x v="100"/>
    <x v="124"/>
    <x v="93"/>
    <x v="141"/>
    <x v="27"/>
    <x v="114"/>
    <x v="0"/>
    <x v="0"/>
  </r>
  <r>
    <x v="11"/>
    <x v="0"/>
    <x v="0"/>
    <x v="2"/>
    <x v="11"/>
    <x v="11"/>
    <x v="26"/>
    <x v="26"/>
    <x v="26"/>
    <x v="26"/>
    <x v="4"/>
    <x v="100"/>
    <x v="124"/>
    <x v="89"/>
    <x v="145"/>
    <x v="35"/>
    <x v="113"/>
    <x v="0"/>
    <x v="0"/>
  </r>
  <r>
    <x v="11"/>
    <x v="0"/>
    <x v="0"/>
    <x v="2"/>
    <x v="11"/>
    <x v="11"/>
    <x v="32"/>
    <x v="32"/>
    <x v="32"/>
    <x v="32"/>
    <x v="4"/>
    <x v="100"/>
    <x v="124"/>
    <x v="74"/>
    <x v="109"/>
    <x v="52"/>
    <x v="115"/>
    <x v="0"/>
    <x v="0"/>
  </r>
  <r>
    <x v="11"/>
    <x v="0"/>
    <x v="0"/>
    <x v="2"/>
    <x v="11"/>
    <x v="11"/>
    <x v="27"/>
    <x v="27"/>
    <x v="27"/>
    <x v="27"/>
    <x v="4"/>
    <x v="100"/>
    <x v="124"/>
    <x v="87"/>
    <x v="144"/>
    <x v="39"/>
    <x v="45"/>
    <x v="0"/>
    <x v="0"/>
  </r>
  <r>
    <x v="11"/>
    <x v="0"/>
    <x v="0"/>
    <x v="2"/>
    <x v="11"/>
    <x v="11"/>
    <x v="11"/>
    <x v="11"/>
    <x v="11"/>
    <x v="11"/>
    <x v="4"/>
    <x v="100"/>
    <x v="124"/>
    <x v="87"/>
    <x v="144"/>
    <x v="39"/>
    <x v="45"/>
    <x v="0"/>
    <x v="0"/>
  </r>
  <r>
    <x v="11"/>
    <x v="0"/>
    <x v="0"/>
    <x v="2"/>
    <x v="11"/>
    <x v="11"/>
    <x v="19"/>
    <x v="19"/>
    <x v="19"/>
    <x v="19"/>
    <x v="9"/>
    <x v="101"/>
    <x v="125"/>
    <x v="93"/>
    <x v="141"/>
    <x v="37"/>
    <x v="116"/>
    <x v="0"/>
    <x v="0"/>
  </r>
  <r>
    <x v="11"/>
    <x v="0"/>
    <x v="0"/>
    <x v="2"/>
    <x v="11"/>
    <x v="11"/>
    <x v="28"/>
    <x v="28"/>
    <x v="28"/>
    <x v="28"/>
    <x v="9"/>
    <x v="101"/>
    <x v="125"/>
    <x v="89"/>
    <x v="145"/>
    <x v="39"/>
    <x v="45"/>
    <x v="0"/>
    <x v="0"/>
  </r>
  <r>
    <x v="11"/>
    <x v="0"/>
    <x v="0"/>
    <x v="2"/>
    <x v="11"/>
    <x v="11"/>
    <x v="9"/>
    <x v="9"/>
    <x v="9"/>
    <x v="9"/>
    <x v="9"/>
    <x v="101"/>
    <x v="125"/>
    <x v="74"/>
    <x v="109"/>
    <x v="35"/>
    <x v="113"/>
    <x v="0"/>
    <x v="0"/>
  </r>
  <r>
    <x v="11"/>
    <x v="0"/>
    <x v="0"/>
    <x v="2"/>
    <x v="11"/>
    <x v="11"/>
    <x v="14"/>
    <x v="14"/>
    <x v="14"/>
    <x v="14"/>
    <x v="9"/>
    <x v="101"/>
    <x v="125"/>
    <x v="93"/>
    <x v="141"/>
    <x v="37"/>
    <x v="116"/>
    <x v="0"/>
    <x v="0"/>
  </r>
  <r>
    <x v="11"/>
    <x v="0"/>
    <x v="0"/>
    <x v="2"/>
    <x v="11"/>
    <x v="11"/>
    <x v="39"/>
    <x v="39"/>
    <x v="39"/>
    <x v="39"/>
    <x v="9"/>
    <x v="101"/>
    <x v="125"/>
    <x v="92"/>
    <x v="49"/>
    <x v="52"/>
    <x v="115"/>
    <x v="0"/>
    <x v="0"/>
  </r>
  <r>
    <x v="11"/>
    <x v="0"/>
    <x v="0"/>
    <x v="2"/>
    <x v="11"/>
    <x v="11"/>
    <x v="58"/>
    <x v="58"/>
    <x v="58"/>
    <x v="58"/>
    <x v="9"/>
    <x v="101"/>
    <x v="125"/>
    <x v="74"/>
    <x v="109"/>
    <x v="35"/>
    <x v="113"/>
    <x v="0"/>
    <x v="0"/>
  </r>
  <r>
    <x v="11"/>
    <x v="0"/>
    <x v="0"/>
    <x v="2"/>
    <x v="11"/>
    <x v="11"/>
    <x v="12"/>
    <x v="12"/>
    <x v="12"/>
    <x v="12"/>
    <x v="9"/>
    <x v="101"/>
    <x v="125"/>
    <x v="89"/>
    <x v="145"/>
    <x v="39"/>
    <x v="45"/>
    <x v="0"/>
    <x v="0"/>
  </r>
  <r>
    <x v="11"/>
    <x v="0"/>
    <x v="0"/>
    <x v="2"/>
    <x v="11"/>
    <x v="11"/>
    <x v="7"/>
    <x v="7"/>
    <x v="7"/>
    <x v="7"/>
    <x v="15"/>
    <x v="102"/>
    <x v="126"/>
    <x v="74"/>
    <x v="109"/>
    <x v="39"/>
    <x v="45"/>
    <x v="0"/>
    <x v="0"/>
  </r>
  <r>
    <x v="11"/>
    <x v="0"/>
    <x v="0"/>
    <x v="2"/>
    <x v="11"/>
    <x v="11"/>
    <x v="17"/>
    <x v="17"/>
    <x v="17"/>
    <x v="17"/>
    <x v="15"/>
    <x v="102"/>
    <x v="126"/>
    <x v="92"/>
    <x v="49"/>
    <x v="35"/>
    <x v="113"/>
    <x v="0"/>
    <x v="0"/>
  </r>
  <r>
    <x v="11"/>
    <x v="0"/>
    <x v="0"/>
    <x v="2"/>
    <x v="11"/>
    <x v="11"/>
    <x v="45"/>
    <x v="45"/>
    <x v="45"/>
    <x v="45"/>
    <x v="15"/>
    <x v="102"/>
    <x v="126"/>
    <x v="74"/>
    <x v="109"/>
    <x v="39"/>
    <x v="45"/>
    <x v="0"/>
    <x v="0"/>
  </r>
  <r>
    <x v="11"/>
    <x v="0"/>
    <x v="0"/>
    <x v="2"/>
    <x v="11"/>
    <x v="11"/>
    <x v="38"/>
    <x v="38"/>
    <x v="38"/>
    <x v="38"/>
    <x v="15"/>
    <x v="102"/>
    <x v="126"/>
    <x v="92"/>
    <x v="49"/>
    <x v="35"/>
    <x v="113"/>
    <x v="0"/>
    <x v="0"/>
  </r>
  <r>
    <x v="11"/>
    <x v="0"/>
    <x v="0"/>
    <x v="2"/>
    <x v="11"/>
    <x v="11"/>
    <x v="59"/>
    <x v="59"/>
    <x v="59"/>
    <x v="59"/>
    <x v="15"/>
    <x v="102"/>
    <x v="126"/>
    <x v="93"/>
    <x v="141"/>
    <x v="52"/>
    <x v="115"/>
    <x v="0"/>
    <x v="0"/>
  </r>
  <r>
    <x v="11"/>
    <x v="0"/>
    <x v="0"/>
    <x v="2"/>
    <x v="11"/>
    <x v="11"/>
    <x v="60"/>
    <x v="60"/>
    <x v="60"/>
    <x v="60"/>
    <x v="15"/>
    <x v="102"/>
    <x v="126"/>
    <x v="93"/>
    <x v="141"/>
    <x v="52"/>
    <x v="115"/>
    <x v="0"/>
    <x v="0"/>
  </r>
  <r>
    <x v="11"/>
    <x v="0"/>
    <x v="0"/>
    <x v="2"/>
    <x v="11"/>
    <x v="11"/>
    <x v="49"/>
    <x v="49"/>
    <x v="49"/>
    <x v="49"/>
    <x v="15"/>
    <x v="102"/>
    <x v="126"/>
    <x v="93"/>
    <x v="141"/>
    <x v="52"/>
    <x v="115"/>
    <x v="0"/>
    <x v="0"/>
  </r>
  <r>
    <x v="11"/>
    <x v="0"/>
    <x v="0"/>
    <x v="2"/>
    <x v="11"/>
    <x v="11"/>
    <x v="61"/>
    <x v="61"/>
    <x v="61"/>
    <x v="61"/>
    <x v="15"/>
    <x v="102"/>
    <x v="126"/>
    <x v="92"/>
    <x v="49"/>
    <x v="35"/>
    <x v="113"/>
    <x v="0"/>
    <x v="0"/>
  </r>
  <r>
    <x v="11"/>
    <x v="0"/>
    <x v="0"/>
    <x v="2"/>
    <x v="11"/>
    <x v="11"/>
    <x v="30"/>
    <x v="30"/>
    <x v="30"/>
    <x v="30"/>
    <x v="15"/>
    <x v="102"/>
    <x v="126"/>
    <x v="74"/>
    <x v="109"/>
    <x v="39"/>
    <x v="45"/>
    <x v="0"/>
    <x v="0"/>
  </r>
  <r>
    <x v="11"/>
    <x v="0"/>
    <x v="0"/>
    <x v="2"/>
    <x v="11"/>
    <x v="11"/>
    <x v="23"/>
    <x v="23"/>
    <x v="23"/>
    <x v="23"/>
    <x v="15"/>
    <x v="102"/>
    <x v="126"/>
    <x v="74"/>
    <x v="109"/>
    <x v="39"/>
    <x v="45"/>
    <x v="0"/>
    <x v="0"/>
  </r>
  <r>
    <x v="11"/>
    <x v="0"/>
    <x v="0"/>
    <x v="2"/>
    <x v="11"/>
    <x v="11"/>
    <x v="16"/>
    <x v="16"/>
    <x v="16"/>
    <x v="16"/>
    <x v="15"/>
    <x v="102"/>
    <x v="126"/>
    <x v="92"/>
    <x v="49"/>
    <x v="35"/>
    <x v="113"/>
    <x v="0"/>
    <x v="0"/>
  </r>
  <r>
    <x v="11"/>
    <x v="0"/>
    <x v="0"/>
    <x v="2"/>
    <x v="11"/>
    <x v="11"/>
    <x v="56"/>
    <x v="56"/>
    <x v="56"/>
    <x v="56"/>
    <x v="15"/>
    <x v="102"/>
    <x v="126"/>
    <x v="74"/>
    <x v="109"/>
    <x v="39"/>
    <x v="45"/>
    <x v="0"/>
    <x v="0"/>
  </r>
  <r>
    <x v="11"/>
    <x v="0"/>
    <x v="0"/>
    <x v="2"/>
    <x v="11"/>
    <x v="11"/>
    <x v="3"/>
    <x v="3"/>
    <x v="3"/>
    <x v="3"/>
    <x v="15"/>
    <x v="102"/>
    <x v="126"/>
    <x v="74"/>
    <x v="109"/>
    <x v="39"/>
    <x v="45"/>
    <x v="0"/>
    <x v="0"/>
  </r>
  <r>
    <x v="11"/>
    <x v="0"/>
    <x v="0"/>
    <x v="2"/>
    <x v="11"/>
    <x v="11"/>
    <x v="2"/>
    <x v="2"/>
    <x v="2"/>
    <x v="2"/>
    <x v="15"/>
    <x v="102"/>
    <x v="126"/>
    <x v="74"/>
    <x v="109"/>
    <x v="39"/>
    <x v="45"/>
    <x v="0"/>
    <x v="0"/>
  </r>
  <r>
    <x v="11"/>
    <x v="0"/>
    <x v="0"/>
    <x v="2"/>
    <x v="11"/>
    <x v="11"/>
    <x v="62"/>
    <x v="62"/>
    <x v="62"/>
    <x v="62"/>
    <x v="15"/>
    <x v="102"/>
    <x v="126"/>
    <x v="92"/>
    <x v="49"/>
    <x v="35"/>
    <x v="113"/>
    <x v="0"/>
    <x v="0"/>
  </r>
  <r>
    <x v="11"/>
    <x v="0"/>
    <x v="0"/>
    <x v="2"/>
    <x v="11"/>
    <x v="11"/>
    <x v="63"/>
    <x v="63"/>
    <x v="63"/>
    <x v="63"/>
    <x v="15"/>
    <x v="102"/>
    <x v="126"/>
    <x v="93"/>
    <x v="141"/>
    <x v="52"/>
    <x v="115"/>
    <x v="0"/>
    <x v="0"/>
  </r>
  <r>
    <x v="11"/>
    <x v="0"/>
    <x v="0"/>
    <x v="2"/>
    <x v="11"/>
    <x v="11"/>
    <x v="25"/>
    <x v="25"/>
    <x v="25"/>
    <x v="25"/>
    <x v="15"/>
    <x v="102"/>
    <x v="126"/>
    <x v="74"/>
    <x v="109"/>
    <x v="39"/>
    <x v="45"/>
    <x v="0"/>
    <x v="0"/>
  </r>
  <r>
    <x v="11"/>
    <x v="0"/>
    <x v="0"/>
    <x v="2"/>
    <x v="11"/>
    <x v="11"/>
    <x v="8"/>
    <x v="8"/>
    <x v="8"/>
    <x v="8"/>
    <x v="15"/>
    <x v="102"/>
    <x v="126"/>
    <x v="74"/>
    <x v="109"/>
    <x v="39"/>
    <x v="45"/>
    <x v="0"/>
    <x v="0"/>
  </r>
  <r>
    <x v="11"/>
    <x v="0"/>
    <x v="0"/>
    <x v="2"/>
    <x v="11"/>
    <x v="11"/>
    <x v="64"/>
    <x v="64"/>
    <x v="64"/>
    <x v="64"/>
    <x v="15"/>
    <x v="102"/>
    <x v="126"/>
    <x v="74"/>
    <x v="109"/>
    <x v="39"/>
    <x v="45"/>
    <x v="0"/>
    <x v="0"/>
  </r>
  <r>
    <x v="11"/>
    <x v="0"/>
    <x v="0"/>
    <x v="2"/>
    <x v="11"/>
    <x v="11"/>
    <x v="4"/>
    <x v="4"/>
    <x v="4"/>
    <x v="4"/>
    <x v="15"/>
    <x v="102"/>
    <x v="126"/>
    <x v="74"/>
    <x v="109"/>
    <x v="39"/>
    <x v="45"/>
    <x v="0"/>
    <x v="0"/>
  </r>
  <r>
    <x v="11"/>
    <x v="0"/>
    <x v="0"/>
    <x v="2"/>
    <x v="11"/>
    <x v="11"/>
    <x v="22"/>
    <x v="22"/>
    <x v="22"/>
    <x v="22"/>
    <x v="15"/>
    <x v="102"/>
    <x v="126"/>
    <x v="92"/>
    <x v="49"/>
    <x v="35"/>
    <x v="113"/>
    <x v="0"/>
    <x v="0"/>
  </r>
  <r>
    <x v="11"/>
    <x v="0"/>
    <x v="0"/>
    <x v="2"/>
    <x v="11"/>
    <x v="11"/>
    <x v="34"/>
    <x v="34"/>
    <x v="34"/>
    <x v="34"/>
    <x v="15"/>
    <x v="102"/>
    <x v="126"/>
    <x v="92"/>
    <x v="49"/>
    <x v="35"/>
    <x v="113"/>
    <x v="0"/>
    <x v="0"/>
  </r>
  <r>
    <x v="12"/>
    <x v="0"/>
    <x v="0"/>
    <x v="2"/>
    <x v="12"/>
    <x v="12"/>
    <x v="0"/>
    <x v="0"/>
    <x v="0"/>
    <x v="0"/>
    <x v="0"/>
    <x v="94"/>
    <x v="127"/>
    <x v="82"/>
    <x v="146"/>
    <x v="39"/>
    <x v="45"/>
    <x v="0"/>
    <x v="0"/>
  </r>
  <r>
    <x v="12"/>
    <x v="0"/>
    <x v="0"/>
    <x v="2"/>
    <x v="12"/>
    <x v="12"/>
    <x v="6"/>
    <x v="6"/>
    <x v="6"/>
    <x v="6"/>
    <x v="1"/>
    <x v="96"/>
    <x v="128"/>
    <x v="92"/>
    <x v="6"/>
    <x v="22"/>
    <x v="117"/>
    <x v="0"/>
    <x v="0"/>
  </r>
  <r>
    <x v="12"/>
    <x v="0"/>
    <x v="0"/>
    <x v="2"/>
    <x v="12"/>
    <x v="12"/>
    <x v="29"/>
    <x v="29"/>
    <x v="29"/>
    <x v="29"/>
    <x v="1"/>
    <x v="96"/>
    <x v="128"/>
    <x v="50"/>
    <x v="147"/>
    <x v="35"/>
    <x v="34"/>
    <x v="0"/>
    <x v="0"/>
  </r>
  <r>
    <x v="12"/>
    <x v="0"/>
    <x v="0"/>
    <x v="2"/>
    <x v="12"/>
    <x v="12"/>
    <x v="1"/>
    <x v="1"/>
    <x v="1"/>
    <x v="1"/>
    <x v="1"/>
    <x v="96"/>
    <x v="128"/>
    <x v="78"/>
    <x v="148"/>
    <x v="39"/>
    <x v="45"/>
    <x v="0"/>
    <x v="0"/>
  </r>
  <r>
    <x v="12"/>
    <x v="0"/>
    <x v="0"/>
    <x v="2"/>
    <x v="12"/>
    <x v="12"/>
    <x v="28"/>
    <x v="28"/>
    <x v="28"/>
    <x v="28"/>
    <x v="4"/>
    <x v="98"/>
    <x v="129"/>
    <x v="48"/>
    <x v="149"/>
    <x v="39"/>
    <x v="45"/>
    <x v="0"/>
    <x v="0"/>
  </r>
  <r>
    <x v="12"/>
    <x v="0"/>
    <x v="0"/>
    <x v="2"/>
    <x v="12"/>
    <x v="12"/>
    <x v="7"/>
    <x v="7"/>
    <x v="7"/>
    <x v="7"/>
    <x v="5"/>
    <x v="100"/>
    <x v="130"/>
    <x v="92"/>
    <x v="6"/>
    <x v="37"/>
    <x v="118"/>
    <x v="0"/>
    <x v="0"/>
  </r>
  <r>
    <x v="12"/>
    <x v="0"/>
    <x v="0"/>
    <x v="2"/>
    <x v="12"/>
    <x v="12"/>
    <x v="32"/>
    <x v="32"/>
    <x v="32"/>
    <x v="32"/>
    <x v="5"/>
    <x v="100"/>
    <x v="130"/>
    <x v="89"/>
    <x v="150"/>
    <x v="35"/>
    <x v="34"/>
    <x v="0"/>
    <x v="0"/>
  </r>
  <r>
    <x v="12"/>
    <x v="0"/>
    <x v="0"/>
    <x v="2"/>
    <x v="12"/>
    <x v="12"/>
    <x v="47"/>
    <x v="47"/>
    <x v="47"/>
    <x v="47"/>
    <x v="5"/>
    <x v="100"/>
    <x v="130"/>
    <x v="74"/>
    <x v="35"/>
    <x v="52"/>
    <x v="20"/>
    <x v="0"/>
    <x v="0"/>
  </r>
  <r>
    <x v="12"/>
    <x v="0"/>
    <x v="0"/>
    <x v="2"/>
    <x v="12"/>
    <x v="12"/>
    <x v="5"/>
    <x v="5"/>
    <x v="5"/>
    <x v="5"/>
    <x v="5"/>
    <x v="100"/>
    <x v="130"/>
    <x v="92"/>
    <x v="6"/>
    <x v="37"/>
    <x v="118"/>
    <x v="0"/>
    <x v="0"/>
  </r>
  <r>
    <x v="12"/>
    <x v="0"/>
    <x v="0"/>
    <x v="2"/>
    <x v="12"/>
    <x v="12"/>
    <x v="16"/>
    <x v="16"/>
    <x v="16"/>
    <x v="16"/>
    <x v="5"/>
    <x v="100"/>
    <x v="130"/>
    <x v="89"/>
    <x v="150"/>
    <x v="35"/>
    <x v="34"/>
    <x v="0"/>
    <x v="0"/>
  </r>
  <r>
    <x v="12"/>
    <x v="0"/>
    <x v="0"/>
    <x v="2"/>
    <x v="12"/>
    <x v="12"/>
    <x v="19"/>
    <x v="19"/>
    <x v="19"/>
    <x v="19"/>
    <x v="10"/>
    <x v="101"/>
    <x v="8"/>
    <x v="89"/>
    <x v="150"/>
    <x v="39"/>
    <x v="45"/>
    <x v="0"/>
    <x v="0"/>
  </r>
  <r>
    <x v="12"/>
    <x v="0"/>
    <x v="0"/>
    <x v="2"/>
    <x v="12"/>
    <x v="12"/>
    <x v="45"/>
    <x v="45"/>
    <x v="45"/>
    <x v="45"/>
    <x v="10"/>
    <x v="101"/>
    <x v="8"/>
    <x v="74"/>
    <x v="35"/>
    <x v="35"/>
    <x v="34"/>
    <x v="0"/>
    <x v="0"/>
  </r>
  <r>
    <x v="12"/>
    <x v="0"/>
    <x v="0"/>
    <x v="2"/>
    <x v="12"/>
    <x v="12"/>
    <x v="9"/>
    <x v="9"/>
    <x v="9"/>
    <x v="9"/>
    <x v="10"/>
    <x v="101"/>
    <x v="8"/>
    <x v="89"/>
    <x v="150"/>
    <x v="39"/>
    <x v="45"/>
    <x v="0"/>
    <x v="0"/>
  </r>
  <r>
    <x v="12"/>
    <x v="0"/>
    <x v="0"/>
    <x v="2"/>
    <x v="12"/>
    <x v="12"/>
    <x v="14"/>
    <x v="14"/>
    <x v="14"/>
    <x v="14"/>
    <x v="10"/>
    <x v="101"/>
    <x v="8"/>
    <x v="74"/>
    <x v="35"/>
    <x v="35"/>
    <x v="34"/>
    <x v="0"/>
    <x v="0"/>
  </r>
  <r>
    <x v="12"/>
    <x v="0"/>
    <x v="0"/>
    <x v="2"/>
    <x v="12"/>
    <x v="12"/>
    <x v="39"/>
    <x v="39"/>
    <x v="39"/>
    <x v="39"/>
    <x v="10"/>
    <x v="101"/>
    <x v="8"/>
    <x v="92"/>
    <x v="6"/>
    <x v="52"/>
    <x v="20"/>
    <x v="0"/>
    <x v="0"/>
  </r>
  <r>
    <x v="12"/>
    <x v="0"/>
    <x v="0"/>
    <x v="2"/>
    <x v="12"/>
    <x v="12"/>
    <x v="10"/>
    <x v="10"/>
    <x v="10"/>
    <x v="10"/>
    <x v="10"/>
    <x v="101"/>
    <x v="8"/>
    <x v="92"/>
    <x v="6"/>
    <x v="52"/>
    <x v="20"/>
    <x v="0"/>
    <x v="0"/>
  </r>
  <r>
    <x v="12"/>
    <x v="0"/>
    <x v="0"/>
    <x v="2"/>
    <x v="12"/>
    <x v="12"/>
    <x v="4"/>
    <x v="4"/>
    <x v="4"/>
    <x v="4"/>
    <x v="10"/>
    <x v="101"/>
    <x v="8"/>
    <x v="74"/>
    <x v="35"/>
    <x v="35"/>
    <x v="34"/>
    <x v="0"/>
    <x v="0"/>
  </r>
  <r>
    <x v="12"/>
    <x v="0"/>
    <x v="0"/>
    <x v="2"/>
    <x v="12"/>
    <x v="12"/>
    <x v="65"/>
    <x v="65"/>
    <x v="65"/>
    <x v="65"/>
    <x v="10"/>
    <x v="101"/>
    <x v="8"/>
    <x v="93"/>
    <x v="141"/>
    <x v="37"/>
    <x v="118"/>
    <x v="0"/>
    <x v="0"/>
  </r>
  <r>
    <x v="12"/>
    <x v="0"/>
    <x v="0"/>
    <x v="2"/>
    <x v="12"/>
    <x v="12"/>
    <x v="66"/>
    <x v="66"/>
    <x v="66"/>
    <x v="66"/>
    <x v="17"/>
    <x v="102"/>
    <x v="18"/>
    <x v="74"/>
    <x v="35"/>
    <x v="39"/>
    <x v="45"/>
    <x v="0"/>
    <x v="0"/>
  </r>
  <r>
    <x v="12"/>
    <x v="0"/>
    <x v="0"/>
    <x v="2"/>
    <x v="12"/>
    <x v="12"/>
    <x v="38"/>
    <x v="38"/>
    <x v="38"/>
    <x v="38"/>
    <x v="17"/>
    <x v="102"/>
    <x v="18"/>
    <x v="93"/>
    <x v="141"/>
    <x v="35"/>
    <x v="34"/>
    <x v="1"/>
    <x v="9"/>
  </r>
  <r>
    <x v="12"/>
    <x v="0"/>
    <x v="0"/>
    <x v="2"/>
    <x v="12"/>
    <x v="12"/>
    <x v="67"/>
    <x v="67"/>
    <x v="67"/>
    <x v="67"/>
    <x v="17"/>
    <x v="102"/>
    <x v="18"/>
    <x v="93"/>
    <x v="141"/>
    <x v="52"/>
    <x v="20"/>
    <x v="0"/>
    <x v="0"/>
  </r>
  <r>
    <x v="12"/>
    <x v="0"/>
    <x v="0"/>
    <x v="2"/>
    <x v="12"/>
    <x v="12"/>
    <x v="68"/>
    <x v="68"/>
    <x v="68"/>
    <x v="68"/>
    <x v="17"/>
    <x v="102"/>
    <x v="18"/>
    <x v="92"/>
    <x v="6"/>
    <x v="35"/>
    <x v="34"/>
    <x v="0"/>
    <x v="0"/>
  </r>
  <r>
    <x v="12"/>
    <x v="0"/>
    <x v="0"/>
    <x v="2"/>
    <x v="12"/>
    <x v="12"/>
    <x v="69"/>
    <x v="69"/>
    <x v="69"/>
    <x v="69"/>
    <x v="17"/>
    <x v="102"/>
    <x v="18"/>
    <x v="93"/>
    <x v="141"/>
    <x v="52"/>
    <x v="20"/>
    <x v="0"/>
    <x v="0"/>
  </r>
  <r>
    <x v="12"/>
    <x v="0"/>
    <x v="0"/>
    <x v="2"/>
    <x v="12"/>
    <x v="12"/>
    <x v="70"/>
    <x v="70"/>
    <x v="70"/>
    <x v="70"/>
    <x v="17"/>
    <x v="102"/>
    <x v="18"/>
    <x v="92"/>
    <x v="6"/>
    <x v="35"/>
    <x v="34"/>
    <x v="0"/>
    <x v="0"/>
  </r>
  <r>
    <x v="12"/>
    <x v="0"/>
    <x v="0"/>
    <x v="2"/>
    <x v="12"/>
    <x v="12"/>
    <x v="23"/>
    <x v="23"/>
    <x v="23"/>
    <x v="23"/>
    <x v="17"/>
    <x v="102"/>
    <x v="18"/>
    <x v="74"/>
    <x v="35"/>
    <x v="39"/>
    <x v="45"/>
    <x v="0"/>
    <x v="0"/>
  </r>
  <r>
    <x v="12"/>
    <x v="0"/>
    <x v="0"/>
    <x v="2"/>
    <x v="12"/>
    <x v="12"/>
    <x v="71"/>
    <x v="71"/>
    <x v="71"/>
    <x v="71"/>
    <x v="17"/>
    <x v="102"/>
    <x v="18"/>
    <x v="74"/>
    <x v="35"/>
    <x v="39"/>
    <x v="45"/>
    <x v="0"/>
    <x v="0"/>
  </r>
  <r>
    <x v="12"/>
    <x v="0"/>
    <x v="0"/>
    <x v="2"/>
    <x v="12"/>
    <x v="12"/>
    <x v="3"/>
    <x v="3"/>
    <x v="3"/>
    <x v="3"/>
    <x v="17"/>
    <x v="102"/>
    <x v="18"/>
    <x v="92"/>
    <x v="6"/>
    <x v="35"/>
    <x v="34"/>
    <x v="0"/>
    <x v="0"/>
  </r>
  <r>
    <x v="12"/>
    <x v="0"/>
    <x v="0"/>
    <x v="2"/>
    <x v="12"/>
    <x v="12"/>
    <x v="31"/>
    <x v="31"/>
    <x v="31"/>
    <x v="31"/>
    <x v="17"/>
    <x v="102"/>
    <x v="18"/>
    <x v="74"/>
    <x v="35"/>
    <x v="39"/>
    <x v="45"/>
    <x v="0"/>
    <x v="0"/>
  </r>
  <r>
    <x v="12"/>
    <x v="0"/>
    <x v="0"/>
    <x v="2"/>
    <x v="12"/>
    <x v="12"/>
    <x v="44"/>
    <x v="44"/>
    <x v="44"/>
    <x v="44"/>
    <x v="17"/>
    <x v="102"/>
    <x v="18"/>
    <x v="93"/>
    <x v="141"/>
    <x v="52"/>
    <x v="20"/>
    <x v="0"/>
    <x v="0"/>
  </r>
  <r>
    <x v="12"/>
    <x v="0"/>
    <x v="0"/>
    <x v="2"/>
    <x v="12"/>
    <x v="12"/>
    <x v="72"/>
    <x v="72"/>
    <x v="72"/>
    <x v="72"/>
    <x v="17"/>
    <x v="102"/>
    <x v="18"/>
    <x v="74"/>
    <x v="35"/>
    <x v="39"/>
    <x v="45"/>
    <x v="0"/>
    <x v="0"/>
  </r>
  <r>
    <x v="12"/>
    <x v="0"/>
    <x v="0"/>
    <x v="2"/>
    <x v="12"/>
    <x v="12"/>
    <x v="73"/>
    <x v="73"/>
    <x v="73"/>
    <x v="73"/>
    <x v="17"/>
    <x v="102"/>
    <x v="18"/>
    <x v="74"/>
    <x v="35"/>
    <x v="39"/>
    <x v="45"/>
    <x v="0"/>
    <x v="0"/>
  </r>
  <r>
    <x v="12"/>
    <x v="0"/>
    <x v="0"/>
    <x v="2"/>
    <x v="12"/>
    <x v="12"/>
    <x v="50"/>
    <x v="50"/>
    <x v="50"/>
    <x v="50"/>
    <x v="17"/>
    <x v="102"/>
    <x v="18"/>
    <x v="93"/>
    <x v="141"/>
    <x v="52"/>
    <x v="20"/>
    <x v="0"/>
    <x v="0"/>
  </r>
  <r>
    <x v="13"/>
    <x v="0"/>
    <x v="0"/>
    <x v="2"/>
    <x v="13"/>
    <x v="13"/>
    <x v="0"/>
    <x v="0"/>
    <x v="0"/>
    <x v="0"/>
    <x v="0"/>
    <x v="78"/>
    <x v="131"/>
    <x v="49"/>
    <x v="151"/>
    <x v="39"/>
    <x v="45"/>
    <x v="0"/>
    <x v="0"/>
  </r>
  <r>
    <x v="13"/>
    <x v="0"/>
    <x v="0"/>
    <x v="2"/>
    <x v="13"/>
    <x v="13"/>
    <x v="3"/>
    <x v="3"/>
    <x v="3"/>
    <x v="3"/>
    <x v="1"/>
    <x v="81"/>
    <x v="132"/>
    <x v="86"/>
    <x v="144"/>
    <x v="27"/>
    <x v="119"/>
    <x v="0"/>
    <x v="0"/>
  </r>
  <r>
    <x v="13"/>
    <x v="0"/>
    <x v="0"/>
    <x v="2"/>
    <x v="13"/>
    <x v="13"/>
    <x v="1"/>
    <x v="1"/>
    <x v="1"/>
    <x v="1"/>
    <x v="1"/>
    <x v="81"/>
    <x v="132"/>
    <x v="83"/>
    <x v="152"/>
    <x v="39"/>
    <x v="45"/>
    <x v="0"/>
    <x v="0"/>
  </r>
  <r>
    <x v="13"/>
    <x v="0"/>
    <x v="0"/>
    <x v="2"/>
    <x v="13"/>
    <x v="13"/>
    <x v="28"/>
    <x v="28"/>
    <x v="28"/>
    <x v="28"/>
    <x v="3"/>
    <x v="86"/>
    <x v="133"/>
    <x v="82"/>
    <x v="153"/>
    <x v="37"/>
    <x v="104"/>
    <x v="0"/>
    <x v="0"/>
  </r>
  <r>
    <x v="13"/>
    <x v="0"/>
    <x v="0"/>
    <x v="2"/>
    <x v="13"/>
    <x v="13"/>
    <x v="6"/>
    <x v="6"/>
    <x v="6"/>
    <x v="6"/>
    <x v="4"/>
    <x v="87"/>
    <x v="134"/>
    <x v="79"/>
    <x v="154"/>
    <x v="22"/>
    <x v="120"/>
    <x v="0"/>
    <x v="0"/>
  </r>
  <r>
    <x v="13"/>
    <x v="0"/>
    <x v="0"/>
    <x v="2"/>
    <x v="13"/>
    <x v="13"/>
    <x v="39"/>
    <x v="39"/>
    <x v="39"/>
    <x v="39"/>
    <x v="4"/>
    <x v="87"/>
    <x v="134"/>
    <x v="74"/>
    <x v="114"/>
    <x v="41"/>
    <x v="121"/>
    <x v="0"/>
    <x v="0"/>
  </r>
  <r>
    <x v="13"/>
    <x v="0"/>
    <x v="0"/>
    <x v="2"/>
    <x v="13"/>
    <x v="13"/>
    <x v="8"/>
    <x v="8"/>
    <x v="8"/>
    <x v="8"/>
    <x v="6"/>
    <x v="88"/>
    <x v="135"/>
    <x v="50"/>
    <x v="155"/>
    <x v="27"/>
    <x v="119"/>
    <x v="0"/>
    <x v="0"/>
  </r>
  <r>
    <x v="13"/>
    <x v="0"/>
    <x v="0"/>
    <x v="2"/>
    <x v="13"/>
    <x v="13"/>
    <x v="7"/>
    <x v="7"/>
    <x v="7"/>
    <x v="7"/>
    <x v="7"/>
    <x v="94"/>
    <x v="136"/>
    <x v="78"/>
    <x v="156"/>
    <x v="52"/>
    <x v="122"/>
    <x v="0"/>
    <x v="0"/>
  </r>
  <r>
    <x v="13"/>
    <x v="0"/>
    <x v="0"/>
    <x v="2"/>
    <x v="13"/>
    <x v="13"/>
    <x v="31"/>
    <x v="31"/>
    <x v="31"/>
    <x v="31"/>
    <x v="7"/>
    <x v="94"/>
    <x v="136"/>
    <x v="82"/>
    <x v="153"/>
    <x v="39"/>
    <x v="45"/>
    <x v="0"/>
    <x v="0"/>
  </r>
  <r>
    <x v="13"/>
    <x v="0"/>
    <x v="0"/>
    <x v="2"/>
    <x v="13"/>
    <x v="13"/>
    <x v="34"/>
    <x v="34"/>
    <x v="34"/>
    <x v="34"/>
    <x v="7"/>
    <x v="94"/>
    <x v="136"/>
    <x v="78"/>
    <x v="156"/>
    <x v="52"/>
    <x v="122"/>
    <x v="0"/>
    <x v="0"/>
  </r>
  <r>
    <x v="13"/>
    <x v="0"/>
    <x v="0"/>
    <x v="2"/>
    <x v="13"/>
    <x v="13"/>
    <x v="19"/>
    <x v="19"/>
    <x v="19"/>
    <x v="19"/>
    <x v="10"/>
    <x v="95"/>
    <x v="137"/>
    <x v="79"/>
    <x v="154"/>
    <x v="27"/>
    <x v="119"/>
    <x v="0"/>
    <x v="0"/>
  </r>
  <r>
    <x v="13"/>
    <x v="0"/>
    <x v="0"/>
    <x v="2"/>
    <x v="13"/>
    <x v="13"/>
    <x v="5"/>
    <x v="5"/>
    <x v="5"/>
    <x v="5"/>
    <x v="10"/>
    <x v="95"/>
    <x v="137"/>
    <x v="50"/>
    <x v="155"/>
    <x v="52"/>
    <x v="122"/>
    <x v="0"/>
    <x v="0"/>
  </r>
  <r>
    <x v="13"/>
    <x v="0"/>
    <x v="0"/>
    <x v="2"/>
    <x v="13"/>
    <x v="13"/>
    <x v="14"/>
    <x v="14"/>
    <x v="14"/>
    <x v="14"/>
    <x v="12"/>
    <x v="96"/>
    <x v="138"/>
    <x v="78"/>
    <x v="156"/>
    <x v="39"/>
    <x v="45"/>
    <x v="0"/>
    <x v="0"/>
  </r>
  <r>
    <x v="13"/>
    <x v="0"/>
    <x v="0"/>
    <x v="2"/>
    <x v="13"/>
    <x v="13"/>
    <x v="12"/>
    <x v="12"/>
    <x v="12"/>
    <x v="12"/>
    <x v="12"/>
    <x v="96"/>
    <x v="138"/>
    <x v="78"/>
    <x v="156"/>
    <x v="39"/>
    <x v="45"/>
    <x v="0"/>
    <x v="0"/>
  </r>
  <r>
    <x v="13"/>
    <x v="0"/>
    <x v="0"/>
    <x v="2"/>
    <x v="13"/>
    <x v="13"/>
    <x v="27"/>
    <x v="27"/>
    <x v="27"/>
    <x v="27"/>
    <x v="19"/>
    <x v="97"/>
    <x v="105"/>
    <x v="48"/>
    <x v="45"/>
    <x v="35"/>
    <x v="101"/>
    <x v="0"/>
    <x v="0"/>
  </r>
  <r>
    <x v="13"/>
    <x v="0"/>
    <x v="0"/>
    <x v="2"/>
    <x v="13"/>
    <x v="13"/>
    <x v="57"/>
    <x v="57"/>
    <x v="57"/>
    <x v="57"/>
    <x v="19"/>
    <x v="97"/>
    <x v="105"/>
    <x v="50"/>
    <x v="155"/>
    <x v="39"/>
    <x v="45"/>
    <x v="0"/>
    <x v="0"/>
  </r>
  <r>
    <x v="13"/>
    <x v="0"/>
    <x v="0"/>
    <x v="2"/>
    <x v="13"/>
    <x v="13"/>
    <x v="10"/>
    <x v="10"/>
    <x v="10"/>
    <x v="10"/>
    <x v="19"/>
    <x v="97"/>
    <x v="105"/>
    <x v="92"/>
    <x v="157"/>
    <x v="48"/>
    <x v="123"/>
    <x v="0"/>
    <x v="0"/>
  </r>
  <r>
    <x v="13"/>
    <x v="0"/>
    <x v="0"/>
    <x v="2"/>
    <x v="13"/>
    <x v="13"/>
    <x v="50"/>
    <x v="50"/>
    <x v="50"/>
    <x v="50"/>
    <x v="19"/>
    <x v="97"/>
    <x v="105"/>
    <x v="93"/>
    <x v="141"/>
    <x v="22"/>
    <x v="120"/>
    <x v="0"/>
    <x v="0"/>
  </r>
  <r>
    <x v="13"/>
    <x v="0"/>
    <x v="0"/>
    <x v="2"/>
    <x v="13"/>
    <x v="13"/>
    <x v="41"/>
    <x v="41"/>
    <x v="41"/>
    <x v="41"/>
    <x v="17"/>
    <x v="98"/>
    <x v="49"/>
    <x v="74"/>
    <x v="114"/>
    <x v="27"/>
    <x v="119"/>
    <x v="0"/>
    <x v="0"/>
  </r>
  <r>
    <x v="13"/>
    <x v="0"/>
    <x v="0"/>
    <x v="2"/>
    <x v="13"/>
    <x v="13"/>
    <x v="9"/>
    <x v="9"/>
    <x v="9"/>
    <x v="9"/>
    <x v="17"/>
    <x v="98"/>
    <x v="49"/>
    <x v="48"/>
    <x v="45"/>
    <x v="39"/>
    <x v="45"/>
    <x v="0"/>
    <x v="0"/>
  </r>
  <r>
    <x v="13"/>
    <x v="0"/>
    <x v="0"/>
    <x v="2"/>
    <x v="13"/>
    <x v="13"/>
    <x v="16"/>
    <x v="16"/>
    <x v="16"/>
    <x v="16"/>
    <x v="17"/>
    <x v="98"/>
    <x v="49"/>
    <x v="79"/>
    <x v="154"/>
    <x v="35"/>
    <x v="101"/>
    <x v="0"/>
    <x v="0"/>
  </r>
  <r>
    <x v="13"/>
    <x v="0"/>
    <x v="0"/>
    <x v="2"/>
    <x v="13"/>
    <x v="13"/>
    <x v="25"/>
    <x v="25"/>
    <x v="25"/>
    <x v="25"/>
    <x v="17"/>
    <x v="98"/>
    <x v="49"/>
    <x v="48"/>
    <x v="45"/>
    <x v="39"/>
    <x v="45"/>
    <x v="0"/>
    <x v="0"/>
  </r>
  <r>
    <x v="13"/>
    <x v="0"/>
    <x v="0"/>
    <x v="2"/>
    <x v="13"/>
    <x v="13"/>
    <x v="22"/>
    <x v="22"/>
    <x v="22"/>
    <x v="22"/>
    <x v="17"/>
    <x v="98"/>
    <x v="49"/>
    <x v="79"/>
    <x v="154"/>
    <x v="35"/>
    <x v="101"/>
    <x v="0"/>
    <x v="0"/>
  </r>
  <r>
    <x v="14"/>
    <x v="0"/>
    <x v="0"/>
    <x v="2"/>
    <x v="14"/>
    <x v="14"/>
    <x v="0"/>
    <x v="0"/>
    <x v="0"/>
    <x v="0"/>
    <x v="0"/>
    <x v="79"/>
    <x v="139"/>
    <x v="72"/>
    <x v="158"/>
    <x v="39"/>
    <x v="45"/>
    <x v="0"/>
    <x v="10"/>
  </r>
  <r>
    <x v="14"/>
    <x v="0"/>
    <x v="0"/>
    <x v="2"/>
    <x v="14"/>
    <x v="14"/>
    <x v="3"/>
    <x v="3"/>
    <x v="3"/>
    <x v="3"/>
    <x v="1"/>
    <x v="85"/>
    <x v="140"/>
    <x v="78"/>
    <x v="159"/>
    <x v="48"/>
    <x v="124"/>
    <x v="0"/>
    <x v="10"/>
  </r>
  <r>
    <x v="14"/>
    <x v="0"/>
    <x v="0"/>
    <x v="2"/>
    <x v="14"/>
    <x v="14"/>
    <x v="1"/>
    <x v="1"/>
    <x v="1"/>
    <x v="1"/>
    <x v="2"/>
    <x v="87"/>
    <x v="141"/>
    <x v="47"/>
    <x v="160"/>
    <x v="39"/>
    <x v="45"/>
    <x v="0"/>
    <x v="10"/>
  </r>
  <r>
    <x v="14"/>
    <x v="0"/>
    <x v="0"/>
    <x v="2"/>
    <x v="14"/>
    <x v="14"/>
    <x v="6"/>
    <x v="6"/>
    <x v="6"/>
    <x v="6"/>
    <x v="3"/>
    <x v="96"/>
    <x v="94"/>
    <x v="74"/>
    <x v="10"/>
    <x v="48"/>
    <x v="124"/>
    <x v="0"/>
    <x v="10"/>
  </r>
  <r>
    <x v="14"/>
    <x v="0"/>
    <x v="0"/>
    <x v="2"/>
    <x v="14"/>
    <x v="14"/>
    <x v="13"/>
    <x v="13"/>
    <x v="13"/>
    <x v="13"/>
    <x v="3"/>
    <x v="96"/>
    <x v="94"/>
    <x v="50"/>
    <x v="161"/>
    <x v="35"/>
    <x v="9"/>
    <x v="0"/>
    <x v="10"/>
  </r>
  <r>
    <x v="14"/>
    <x v="0"/>
    <x v="0"/>
    <x v="2"/>
    <x v="14"/>
    <x v="14"/>
    <x v="28"/>
    <x v="28"/>
    <x v="28"/>
    <x v="28"/>
    <x v="5"/>
    <x v="97"/>
    <x v="130"/>
    <x v="89"/>
    <x v="162"/>
    <x v="27"/>
    <x v="125"/>
    <x v="0"/>
    <x v="10"/>
  </r>
  <r>
    <x v="14"/>
    <x v="0"/>
    <x v="0"/>
    <x v="2"/>
    <x v="14"/>
    <x v="14"/>
    <x v="9"/>
    <x v="9"/>
    <x v="9"/>
    <x v="9"/>
    <x v="5"/>
    <x v="97"/>
    <x v="130"/>
    <x v="79"/>
    <x v="163"/>
    <x v="52"/>
    <x v="126"/>
    <x v="0"/>
    <x v="10"/>
  </r>
  <r>
    <x v="14"/>
    <x v="0"/>
    <x v="0"/>
    <x v="2"/>
    <x v="14"/>
    <x v="14"/>
    <x v="23"/>
    <x v="23"/>
    <x v="23"/>
    <x v="23"/>
    <x v="5"/>
    <x v="97"/>
    <x v="130"/>
    <x v="74"/>
    <x v="10"/>
    <x v="45"/>
    <x v="127"/>
    <x v="0"/>
    <x v="10"/>
  </r>
  <r>
    <x v="14"/>
    <x v="0"/>
    <x v="0"/>
    <x v="2"/>
    <x v="14"/>
    <x v="14"/>
    <x v="31"/>
    <x v="31"/>
    <x v="31"/>
    <x v="31"/>
    <x v="5"/>
    <x v="97"/>
    <x v="130"/>
    <x v="79"/>
    <x v="163"/>
    <x v="52"/>
    <x v="126"/>
    <x v="0"/>
    <x v="10"/>
  </r>
  <r>
    <x v="14"/>
    <x v="0"/>
    <x v="0"/>
    <x v="2"/>
    <x v="14"/>
    <x v="14"/>
    <x v="8"/>
    <x v="8"/>
    <x v="8"/>
    <x v="8"/>
    <x v="5"/>
    <x v="97"/>
    <x v="130"/>
    <x v="79"/>
    <x v="163"/>
    <x v="52"/>
    <x v="126"/>
    <x v="0"/>
    <x v="10"/>
  </r>
  <r>
    <x v="14"/>
    <x v="0"/>
    <x v="0"/>
    <x v="2"/>
    <x v="14"/>
    <x v="14"/>
    <x v="43"/>
    <x v="43"/>
    <x v="43"/>
    <x v="43"/>
    <x v="10"/>
    <x v="98"/>
    <x v="44"/>
    <x v="48"/>
    <x v="164"/>
    <x v="39"/>
    <x v="45"/>
    <x v="0"/>
    <x v="10"/>
  </r>
  <r>
    <x v="14"/>
    <x v="0"/>
    <x v="0"/>
    <x v="2"/>
    <x v="14"/>
    <x v="14"/>
    <x v="39"/>
    <x v="39"/>
    <x v="39"/>
    <x v="39"/>
    <x v="10"/>
    <x v="98"/>
    <x v="44"/>
    <x v="93"/>
    <x v="141"/>
    <x v="48"/>
    <x v="124"/>
    <x v="0"/>
    <x v="10"/>
  </r>
  <r>
    <x v="14"/>
    <x v="0"/>
    <x v="0"/>
    <x v="2"/>
    <x v="14"/>
    <x v="14"/>
    <x v="11"/>
    <x v="11"/>
    <x v="11"/>
    <x v="11"/>
    <x v="10"/>
    <x v="98"/>
    <x v="44"/>
    <x v="48"/>
    <x v="164"/>
    <x v="39"/>
    <x v="45"/>
    <x v="0"/>
    <x v="10"/>
  </r>
  <r>
    <x v="14"/>
    <x v="0"/>
    <x v="0"/>
    <x v="2"/>
    <x v="14"/>
    <x v="14"/>
    <x v="22"/>
    <x v="22"/>
    <x v="22"/>
    <x v="22"/>
    <x v="10"/>
    <x v="98"/>
    <x v="44"/>
    <x v="79"/>
    <x v="163"/>
    <x v="35"/>
    <x v="9"/>
    <x v="0"/>
    <x v="10"/>
  </r>
  <r>
    <x v="14"/>
    <x v="0"/>
    <x v="0"/>
    <x v="2"/>
    <x v="14"/>
    <x v="14"/>
    <x v="19"/>
    <x v="19"/>
    <x v="19"/>
    <x v="19"/>
    <x v="19"/>
    <x v="99"/>
    <x v="142"/>
    <x v="74"/>
    <x v="10"/>
    <x v="37"/>
    <x v="128"/>
    <x v="0"/>
    <x v="10"/>
  </r>
  <r>
    <x v="14"/>
    <x v="0"/>
    <x v="0"/>
    <x v="2"/>
    <x v="14"/>
    <x v="14"/>
    <x v="18"/>
    <x v="18"/>
    <x v="18"/>
    <x v="18"/>
    <x v="19"/>
    <x v="99"/>
    <x v="142"/>
    <x v="74"/>
    <x v="10"/>
    <x v="37"/>
    <x v="128"/>
    <x v="0"/>
    <x v="10"/>
  </r>
  <r>
    <x v="14"/>
    <x v="0"/>
    <x v="0"/>
    <x v="2"/>
    <x v="14"/>
    <x v="14"/>
    <x v="15"/>
    <x v="15"/>
    <x v="15"/>
    <x v="15"/>
    <x v="19"/>
    <x v="99"/>
    <x v="142"/>
    <x v="79"/>
    <x v="163"/>
    <x v="39"/>
    <x v="45"/>
    <x v="0"/>
    <x v="10"/>
  </r>
  <r>
    <x v="14"/>
    <x v="0"/>
    <x v="0"/>
    <x v="2"/>
    <x v="14"/>
    <x v="14"/>
    <x v="46"/>
    <x v="46"/>
    <x v="46"/>
    <x v="46"/>
    <x v="16"/>
    <x v="100"/>
    <x v="143"/>
    <x v="74"/>
    <x v="10"/>
    <x v="52"/>
    <x v="126"/>
    <x v="0"/>
    <x v="10"/>
  </r>
  <r>
    <x v="14"/>
    <x v="0"/>
    <x v="0"/>
    <x v="2"/>
    <x v="14"/>
    <x v="14"/>
    <x v="74"/>
    <x v="74"/>
    <x v="74"/>
    <x v="74"/>
    <x v="16"/>
    <x v="100"/>
    <x v="143"/>
    <x v="93"/>
    <x v="141"/>
    <x v="27"/>
    <x v="125"/>
    <x v="0"/>
    <x v="10"/>
  </r>
  <r>
    <x v="14"/>
    <x v="0"/>
    <x v="0"/>
    <x v="2"/>
    <x v="14"/>
    <x v="14"/>
    <x v="5"/>
    <x v="5"/>
    <x v="5"/>
    <x v="5"/>
    <x v="16"/>
    <x v="100"/>
    <x v="143"/>
    <x v="89"/>
    <x v="162"/>
    <x v="35"/>
    <x v="9"/>
    <x v="0"/>
    <x v="10"/>
  </r>
  <r>
    <x v="14"/>
    <x v="0"/>
    <x v="0"/>
    <x v="2"/>
    <x v="14"/>
    <x v="14"/>
    <x v="16"/>
    <x v="16"/>
    <x v="16"/>
    <x v="16"/>
    <x v="16"/>
    <x v="100"/>
    <x v="143"/>
    <x v="89"/>
    <x v="162"/>
    <x v="35"/>
    <x v="9"/>
    <x v="0"/>
    <x v="10"/>
  </r>
  <r>
    <x v="14"/>
    <x v="0"/>
    <x v="0"/>
    <x v="2"/>
    <x v="14"/>
    <x v="14"/>
    <x v="36"/>
    <x v="36"/>
    <x v="36"/>
    <x v="36"/>
    <x v="16"/>
    <x v="100"/>
    <x v="143"/>
    <x v="92"/>
    <x v="165"/>
    <x v="37"/>
    <x v="128"/>
    <x v="0"/>
    <x v="10"/>
  </r>
  <r>
    <x v="14"/>
    <x v="0"/>
    <x v="0"/>
    <x v="2"/>
    <x v="14"/>
    <x v="14"/>
    <x v="12"/>
    <x v="12"/>
    <x v="12"/>
    <x v="12"/>
    <x v="16"/>
    <x v="100"/>
    <x v="143"/>
    <x v="89"/>
    <x v="162"/>
    <x v="35"/>
    <x v="9"/>
    <x v="0"/>
    <x v="10"/>
  </r>
  <r>
    <x v="15"/>
    <x v="0"/>
    <x v="0"/>
    <x v="2"/>
    <x v="15"/>
    <x v="15"/>
    <x v="0"/>
    <x v="0"/>
    <x v="0"/>
    <x v="0"/>
    <x v="0"/>
    <x v="88"/>
    <x v="144"/>
    <x v="86"/>
    <x v="147"/>
    <x v="39"/>
    <x v="45"/>
    <x v="0"/>
    <x v="0"/>
  </r>
  <r>
    <x v="15"/>
    <x v="0"/>
    <x v="0"/>
    <x v="2"/>
    <x v="15"/>
    <x v="15"/>
    <x v="1"/>
    <x v="1"/>
    <x v="1"/>
    <x v="1"/>
    <x v="1"/>
    <x v="95"/>
    <x v="145"/>
    <x v="42"/>
    <x v="166"/>
    <x v="39"/>
    <x v="45"/>
    <x v="0"/>
    <x v="0"/>
  </r>
  <r>
    <x v="15"/>
    <x v="0"/>
    <x v="0"/>
    <x v="2"/>
    <x v="15"/>
    <x v="15"/>
    <x v="38"/>
    <x v="38"/>
    <x v="38"/>
    <x v="38"/>
    <x v="2"/>
    <x v="96"/>
    <x v="146"/>
    <x v="87"/>
    <x v="167"/>
    <x v="52"/>
    <x v="97"/>
    <x v="3"/>
    <x v="11"/>
  </r>
  <r>
    <x v="15"/>
    <x v="0"/>
    <x v="0"/>
    <x v="2"/>
    <x v="15"/>
    <x v="15"/>
    <x v="9"/>
    <x v="9"/>
    <x v="9"/>
    <x v="9"/>
    <x v="2"/>
    <x v="96"/>
    <x v="146"/>
    <x v="78"/>
    <x v="119"/>
    <x v="39"/>
    <x v="45"/>
    <x v="0"/>
    <x v="0"/>
  </r>
  <r>
    <x v="15"/>
    <x v="0"/>
    <x v="0"/>
    <x v="2"/>
    <x v="15"/>
    <x v="15"/>
    <x v="14"/>
    <x v="14"/>
    <x v="14"/>
    <x v="14"/>
    <x v="2"/>
    <x v="96"/>
    <x v="146"/>
    <x v="87"/>
    <x v="167"/>
    <x v="27"/>
    <x v="129"/>
    <x v="0"/>
    <x v="0"/>
  </r>
  <r>
    <x v="15"/>
    <x v="0"/>
    <x v="0"/>
    <x v="2"/>
    <x v="15"/>
    <x v="15"/>
    <x v="3"/>
    <x v="3"/>
    <x v="3"/>
    <x v="3"/>
    <x v="5"/>
    <x v="97"/>
    <x v="147"/>
    <x v="79"/>
    <x v="168"/>
    <x v="52"/>
    <x v="97"/>
    <x v="0"/>
    <x v="0"/>
  </r>
  <r>
    <x v="15"/>
    <x v="0"/>
    <x v="0"/>
    <x v="2"/>
    <x v="15"/>
    <x v="15"/>
    <x v="7"/>
    <x v="7"/>
    <x v="7"/>
    <x v="7"/>
    <x v="6"/>
    <x v="98"/>
    <x v="148"/>
    <x v="87"/>
    <x v="167"/>
    <x v="52"/>
    <x v="97"/>
    <x v="0"/>
    <x v="0"/>
  </r>
  <r>
    <x v="15"/>
    <x v="0"/>
    <x v="0"/>
    <x v="2"/>
    <x v="15"/>
    <x v="15"/>
    <x v="6"/>
    <x v="6"/>
    <x v="6"/>
    <x v="6"/>
    <x v="7"/>
    <x v="99"/>
    <x v="24"/>
    <x v="89"/>
    <x v="169"/>
    <x v="52"/>
    <x v="97"/>
    <x v="0"/>
    <x v="0"/>
  </r>
  <r>
    <x v="15"/>
    <x v="0"/>
    <x v="0"/>
    <x v="2"/>
    <x v="15"/>
    <x v="15"/>
    <x v="19"/>
    <x v="19"/>
    <x v="19"/>
    <x v="19"/>
    <x v="7"/>
    <x v="99"/>
    <x v="24"/>
    <x v="87"/>
    <x v="167"/>
    <x v="35"/>
    <x v="94"/>
    <x v="0"/>
    <x v="0"/>
  </r>
  <r>
    <x v="15"/>
    <x v="0"/>
    <x v="0"/>
    <x v="2"/>
    <x v="15"/>
    <x v="15"/>
    <x v="26"/>
    <x v="26"/>
    <x v="26"/>
    <x v="26"/>
    <x v="7"/>
    <x v="99"/>
    <x v="24"/>
    <x v="87"/>
    <x v="167"/>
    <x v="35"/>
    <x v="94"/>
    <x v="0"/>
    <x v="0"/>
  </r>
  <r>
    <x v="15"/>
    <x v="0"/>
    <x v="0"/>
    <x v="2"/>
    <x v="15"/>
    <x v="15"/>
    <x v="75"/>
    <x v="75"/>
    <x v="75"/>
    <x v="75"/>
    <x v="7"/>
    <x v="99"/>
    <x v="24"/>
    <x v="87"/>
    <x v="167"/>
    <x v="35"/>
    <x v="94"/>
    <x v="0"/>
    <x v="0"/>
  </r>
  <r>
    <x v="15"/>
    <x v="0"/>
    <x v="0"/>
    <x v="2"/>
    <x v="15"/>
    <x v="15"/>
    <x v="39"/>
    <x v="39"/>
    <x v="39"/>
    <x v="39"/>
    <x v="7"/>
    <x v="99"/>
    <x v="24"/>
    <x v="93"/>
    <x v="141"/>
    <x v="45"/>
    <x v="130"/>
    <x v="0"/>
    <x v="0"/>
  </r>
  <r>
    <x v="15"/>
    <x v="0"/>
    <x v="0"/>
    <x v="2"/>
    <x v="15"/>
    <x v="15"/>
    <x v="58"/>
    <x v="58"/>
    <x v="58"/>
    <x v="58"/>
    <x v="7"/>
    <x v="99"/>
    <x v="24"/>
    <x v="87"/>
    <x v="167"/>
    <x v="35"/>
    <x v="94"/>
    <x v="0"/>
    <x v="0"/>
  </r>
  <r>
    <x v="15"/>
    <x v="0"/>
    <x v="0"/>
    <x v="2"/>
    <x v="15"/>
    <x v="15"/>
    <x v="8"/>
    <x v="8"/>
    <x v="8"/>
    <x v="8"/>
    <x v="7"/>
    <x v="99"/>
    <x v="24"/>
    <x v="79"/>
    <x v="168"/>
    <x v="39"/>
    <x v="45"/>
    <x v="0"/>
    <x v="0"/>
  </r>
  <r>
    <x v="15"/>
    <x v="0"/>
    <x v="0"/>
    <x v="2"/>
    <x v="15"/>
    <x v="15"/>
    <x v="17"/>
    <x v="17"/>
    <x v="17"/>
    <x v="17"/>
    <x v="19"/>
    <x v="100"/>
    <x v="27"/>
    <x v="87"/>
    <x v="167"/>
    <x v="39"/>
    <x v="45"/>
    <x v="0"/>
    <x v="0"/>
  </r>
  <r>
    <x v="15"/>
    <x v="0"/>
    <x v="0"/>
    <x v="2"/>
    <x v="15"/>
    <x v="15"/>
    <x v="13"/>
    <x v="13"/>
    <x v="13"/>
    <x v="13"/>
    <x v="19"/>
    <x v="100"/>
    <x v="27"/>
    <x v="89"/>
    <x v="169"/>
    <x v="35"/>
    <x v="94"/>
    <x v="0"/>
    <x v="0"/>
  </r>
  <r>
    <x v="15"/>
    <x v="0"/>
    <x v="0"/>
    <x v="2"/>
    <x v="15"/>
    <x v="15"/>
    <x v="5"/>
    <x v="5"/>
    <x v="5"/>
    <x v="5"/>
    <x v="19"/>
    <x v="100"/>
    <x v="27"/>
    <x v="89"/>
    <x v="169"/>
    <x v="35"/>
    <x v="94"/>
    <x v="0"/>
    <x v="0"/>
  </r>
  <r>
    <x v="15"/>
    <x v="0"/>
    <x v="0"/>
    <x v="2"/>
    <x v="15"/>
    <x v="15"/>
    <x v="16"/>
    <x v="16"/>
    <x v="16"/>
    <x v="16"/>
    <x v="19"/>
    <x v="100"/>
    <x v="27"/>
    <x v="93"/>
    <x v="141"/>
    <x v="27"/>
    <x v="129"/>
    <x v="0"/>
    <x v="0"/>
  </r>
  <r>
    <x v="15"/>
    <x v="0"/>
    <x v="0"/>
    <x v="2"/>
    <x v="15"/>
    <x v="15"/>
    <x v="18"/>
    <x v="18"/>
    <x v="18"/>
    <x v="18"/>
    <x v="19"/>
    <x v="100"/>
    <x v="27"/>
    <x v="74"/>
    <x v="123"/>
    <x v="52"/>
    <x v="97"/>
    <x v="0"/>
    <x v="0"/>
  </r>
  <r>
    <x v="15"/>
    <x v="0"/>
    <x v="0"/>
    <x v="2"/>
    <x v="15"/>
    <x v="15"/>
    <x v="2"/>
    <x v="2"/>
    <x v="2"/>
    <x v="2"/>
    <x v="19"/>
    <x v="100"/>
    <x v="27"/>
    <x v="74"/>
    <x v="123"/>
    <x v="52"/>
    <x v="97"/>
    <x v="0"/>
    <x v="0"/>
  </r>
  <r>
    <x v="15"/>
    <x v="0"/>
    <x v="0"/>
    <x v="2"/>
    <x v="15"/>
    <x v="15"/>
    <x v="15"/>
    <x v="15"/>
    <x v="15"/>
    <x v="15"/>
    <x v="19"/>
    <x v="100"/>
    <x v="27"/>
    <x v="87"/>
    <x v="167"/>
    <x v="39"/>
    <x v="45"/>
    <x v="0"/>
    <x v="0"/>
  </r>
  <r>
    <x v="16"/>
    <x v="0"/>
    <x v="0"/>
    <x v="2"/>
    <x v="16"/>
    <x v="16"/>
    <x v="7"/>
    <x v="7"/>
    <x v="7"/>
    <x v="7"/>
    <x v="0"/>
    <x v="98"/>
    <x v="149"/>
    <x v="48"/>
    <x v="170"/>
    <x v="39"/>
    <x v="45"/>
    <x v="0"/>
    <x v="0"/>
  </r>
  <r>
    <x v="16"/>
    <x v="0"/>
    <x v="0"/>
    <x v="2"/>
    <x v="16"/>
    <x v="16"/>
    <x v="31"/>
    <x v="31"/>
    <x v="31"/>
    <x v="31"/>
    <x v="0"/>
    <x v="98"/>
    <x v="149"/>
    <x v="48"/>
    <x v="170"/>
    <x v="39"/>
    <x v="45"/>
    <x v="0"/>
    <x v="0"/>
  </r>
  <r>
    <x v="16"/>
    <x v="0"/>
    <x v="0"/>
    <x v="2"/>
    <x v="16"/>
    <x v="16"/>
    <x v="25"/>
    <x v="25"/>
    <x v="25"/>
    <x v="25"/>
    <x v="0"/>
    <x v="98"/>
    <x v="149"/>
    <x v="48"/>
    <x v="170"/>
    <x v="39"/>
    <x v="45"/>
    <x v="0"/>
    <x v="0"/>
  </r>
  <r>
    <x v="16"/>
    <x v="0"/>
    <x v="0"/>
    <x v="2"/>
    <x v="16"/>
    <x v="16"/>
    <x v="28"/>
    <x v="28"/>
    <x v="28"/>
    <x v="28"/>
    <x v="3"/>
    <x v="99"/>
    <x v="150"/>
    <x v="79"/>
    <x v="171"/>
    <x v="39"/>
    <x v="45"/>
    <x v="0"/>
    <x v="0"/>
  </r>
  <r>
    <x v="16"/>
    <x v="0"/>
    <x v="0"/>
    <x v="2"/>
    <x v="16"/>
    <x v="16"/>
    <x v="4"/>
    <x v="4"/>
    <x v="4"/>
    <x v="4"/>
    <x v="3"/>
    <x v="99"/>
    <x v="150"/>
    <x v="79"/>
    <x v="171"/>
    <x v="39"/>
    <x v="45"/>
    <x v="0"/>
    <x v="0"/>
  </r>
  <r>
    <x v="16"/>
    <x v="0"/>
    <x v="0"/>
    <x v="2"/>
    <x v="16"/>
    <x v="16"/>
    <x v="0"/>
    <x v="0"/>
    <x v="0"/>
    <x v="0"/>
    <x v="3"/>
    <x v="99"/>
    <x v="150"/>
    <x v="79"/>
    <x v="171"/>
    <x v="39"/>
    <x v="45"/>
    <x v="0"/>
    <x v="0"/>
  </r>
  <r>
    <x v="16"/>
    <x v="0"/>
    <x v="0"/>
    <x v="2"/>
    <x v="16"/>
    <x v="16"/>
    <x v="49"/>
    <x v="49"/>
    <x v="49"/>
    <x v="49"/>
    <x v="6"/>
    <x v="100"/>
    <x v="146"/>
    <x v="89"/>
    <x v="172"/>
    <x v="35"/>
    <x v="131"/>
    <x v="0"/>
    <x v="0"/>
  </r>
  <r>
    <x v="16"/>
    <x v="0"/>
    <x v="0"/>
    <x v="2"/>
    <x v="16"/>
    <x v="16"/>
    <x v="1"/>
    <x v="1"/>
    <x v="1"/>
    <x v="1"/>
    <x v="6"/>
    <x v="100"/>
    <x v="146"/>
    <x v="87"/>
    <x v="173"/>
    <x v="39"/>
    <x v="45"/>
    <x v="0"/>
    <x v="0"/>
  </r>
  <r>
    <x v="16"/>
    <x v="0"/>
    <x v="0"/>
    <x v="2"/>
    <x v="16"/>
    <x v="16"/>
    <x v="76"/>
    <x v="76"/>
    <x v="76"/>
    <x v="76"/>
    <x v="6"/>
    <x v="100"/>
    <x v="146"/>
    <x v="93"/>
    <x v="141"/>
    <x v="39"/>
    <x v="45"/>
    <x v="4"/>
    <x v="12"/>
  </r>
  <r>
    <x v="16"/>
    <x v="0"/>
    <x v="0"/>
    <x v="2"/>
    <x v="16"/>
    <x v="16"/>
    <x v="6"/>
    <x v="6"/>
    <x v="6"/>
    <x v="6"/>
    <x v="9"/>
    <x v="101"/>
    <x v="148"/>
    <x v="92"/>
    <x v="174"/>
    <x v="52"/>
    <x v="132"/>
    <x v="0"/>
    <x v="0"/>
  </r>
  <r>
    <x v="16"/>
    <x v="0"/>
    <x v="0"/>
    <x v="2"/>
    <x v="16"/>
    <x v="16"/>
    <x v="77"/>
    <x v="77"/>
    <x v="77"/>
    <x v="77"/>
    <x v="9"/>
    <x v="101"/>
    <x v="148"/>
    <x v="92"/>
    <x v="174"/>
    <x v="52"/>
    <x v="132"/>
    <x v="0"/>
    <x v="0"/>
  </r>
  <r>
    <x v="16"/>
    <x v="0"/>
    <x v="0"/>
    <x v="2"/>
    <x v="16"/>
    <x v="16"/>
    <x v="9"/>
    <x v="9"/>
    <x v="9"/>
    <x v="9"/>
    <x v="9"/>
    <x v="101"/>
    <x v="148"/>
    <x v="89"/>
    <x v="172"/>
    <x v="39"/>
    <x v="45"/>
    <x v="0"/>
    <x v="0"/>
  </r>
  <r>
    <x v="16"/>
    <x v="0"/>
    <x v="0"/>
    <x v="2"/>
    <x v="16"/>
    <x v="16"/>
    <x v="39"/>
    <x v="39"/>
    <x v="39"/>
    <x v="39"/>
    <x v="9"/>
    <x v="101"/>
    <x v="148"/>
    <x v="74"/>
    <x v="175"/>
    <x v="35"/>
    <x v="131"/>
    <x v="0"/>
    <x v="0"/>
  </r>
  <r>
    <x v="16"/>
    <x v="0"/>
    <x v="0"/>
    <x v="2"/>
    <x v="16"/>
    <x v="16"/>
    <x v="78"/>
    <x v="78"/>
    <x v="78"/>
    <x v="78"/>
    <x v="9"/>
    <x v="101"/>
    <x v="148"/>
    <x v="89"/>
    <x v="172"/>
    <x v="39"/>
    <x v="45"/>
    <x v="0"/>
    <x v="0"/>
  </r>
  <r>
    <x v="16"/>
    <x v="0"/>
    <x v="0"/>
    <x v="2"/>
    <x v="16"/>
    <x v="16"/>
    <x v="79"/>
    <x v="79"/>
    <x v="79"/>
    <x v="79"/>
    <x v="19"/>
    <x v="102"/>
    <x v="27"/>
    <x v="74"/>
    <x v="175"/>
    <x v="39"/>
    <x v="45"/>
    <x v="0"/>
    <x v="0"/>
  </r>
  <r>
    <x v="16"/>
    <x v="0"/>
    <x v="0"/>
    <x v="2"/>
    <x v="16"/>
    <x v="16"/>
    <x v="26"/>
    <x v="26"/>
    <x v="26"/>
    <x v="26"/>
    <x v="19"/>
    <x v="102"/>
    <x v="27"/>
    <x v="74"/>
    <x v="175"/>
    <x v="39"/>
    <x v="45"/>
    <x v="0"/>
    <x v="0"/>
  </r>
  <r>
    <x v="16"/>
    <x v="0"/>
    <x v="0"/>
    <x v="2"/>
    <x v="16"/>
    <x v="16"/>
    <x v="40"/>
    <x v="40"/>
    <x v="40"/>
    <x v="40"/>
    <x v="19"/>
    <x v="102"/>
    <x v="27"/>
    <x v="92"/>
    <x v="174"/>
    <x v="35"/>
    <x v="131"/>
    <x v="0"/>
    <x v="0"/>
  </r>
  <r>
    <x v="16"/>
    <x v="0"/>
    <x v="0"/>
    <x v="2"/>
    <x v="16"/>
    <x v="16"/>
    <x v="80"/>
    <x v="80"/>
    <x v="80"/>
    <x v="80"/>
    <x v="19"/>
    <x v="102"/>
    <x v="27"/>
    <x v="74"/>
    <x v="175"/>
    <x v="39"/>
    <x v="45"/>
    <x v="0"/>
    <x v="0"/>
  </r>
  <r>
    <x v="16"/>
    <x v="0"/>
    <x v="0"/>
    <x v="2"/>
    <x v="16"/>
    <x v="16"/>
    <x v="16"/>
    <x v="16"/>
    <x v="16"/>
    <x v="16"/>
    <x v="19"/>
    <x v="102"/>
    <x v="27"/>
    <x v="92"/>
    <x v="174"/>
    <x v="35"/>
    <x v="131"/>
    <x v="0"/>
    <x v="0"/>
  </r>
  <r>
    <x v="16"/>
    <x v="0"/>
    <x v="0"/>
    <x v="2"/>
    <x v="16"/>
    <x v="16"/>
    <x v="3"/>
    <x v="3"/>
    <x v="3"/>
    <x v="3"/>
    <x v="19"/>
    <x v="102"/>
    <x v="27"/>
    <x v="74"/>
    <x v="175"/>
    <x v="39"/>
    <x v="45"/>
    <x v="0"/>
    <x v="0"/>
  </r>
  <r>
    <x v="16"/>
    <x v="0"/>
    <x v="0"/>
    <x v="2"/>
    <x v="16"/>
    <x v="16"/>
    <x v="8"/>
    <x v="8"/>
    <x v="8"/>
    <x v="8"/>
    <x v="19"/>
    <x v="102"/>
    <x v="27"/>
    <x v="74"/>
    <x v="175"/>
    <x v="39"/>
    <x v="45"/>
    <x v="0"/>
    <x v="0"/>
  </r>
  <r>
    <x v="16"/>
    <x v="0"/>
    <x v="0"/>
    <x v="2"/>
    <x v="16"/>
    <x v="16"/>
    <x v="64"/>
    <x v="64"/>
    <x v="64"/>
    <x v="64"/>
    <x v="19"/>
    <x v="102"/>
    <x v="27"/>
    <x v="74"/>
    <x v="175"/>
    <x v="39"/>
    <x v="45"/>
    <x v="0"/>
    <x v="0"/>
  </r>
  <r>
    <x v="16"/>
    <x v="0"/>
    <x v="0"/>
    <x v="2"/>
    <x v="16"/>
    <x v="16"/>
    <x v="22"/>
    <x v="22"/>
    <x v="22"/>
    <x v="22"/>
    <x v="19"/>
    <x v="102"/>
    <x v="27"/>
    <x v="74"/>
    <x v="175"/>
    <x v="39"/>
    <x v="45"/>
    <x v="0"/>
    <x v="0"/>
  </r>
  <r>
    <x v="16"/>
    <x v="0"/>
    <x v="0"/>
    <x v="2"/>
    <x v="16"/>
    <x v="16"/>
    <x v="81"/>
    <x v="81"/>
    <x v="81"/>
    <x v="81"/>
    <x v="19"/>
    <x v="102"/>
    <x v="27"/>
    <x v="92"/>
    <x v="174"/>
    <x v="35"/>
    <x v="131"/>
    <x v="0"/>
    <x v="0"/>
  </r>
  <r>
    <x v="17"/>
    <x v="0"/>
    <x v="0"/>
    <x v="2"/>
    <x v="17"/>
    <x v="17"/>
    <x v="31"/>
    <x v="31"/>
    <x v="31"/>
    <x v="31"/>
    <x v="0"/>
    <x v="96"/>
    <x v="151"/>
    <x v="78"/>
    <x v="176"/>
    <x v="39"/>
    <x v="45"/>
    <x v="0"/>
    <x v="0"/>
  </r>
  <r>
    <x v="17"/>
    <x v="0"/>
    <x v="0"/>
    <x v="2"/>
    <x v="17"/>
    <x v="17"/>
    <x v="1"/>
    <x v="1"/>
    <x v="1"/>
    <x v="1"/>
    <x v="0"/>
    <x v="96"/>
    <x v="151"/>
    <x v="78"/>
    <x v="176"/>
    <x v="39"/>
    <x v="45"/>
    <x v="0"/>
    <x v="0"/>
  </r>
  <r>
    <x v="17"/>
    <x v="0"/>
    <x v="0"/>
    <x v="2"/>
    <x v="17"/>
    <x v="17"/>
    <x v="0"/>
    <x v="0"/>
    <x v="0"/>
    <x v="0"/>
    <x v="2"/>
    <x v="97"/>
    <x v="152"/>
    <x v="50"/>
    <x v="177"/>
    <x v="39"/>
    <x v="45"/>
    <x v="0"/>
    <x v="0"/>
  </r>
  <r>
    <x v="17"/>
    <x v="0"/>
    <x v="0"/>
    <x v="2"/>
    <x v="17"/>
    <x v="17"/>
    <x v="7"/>
    <x v="7"/>
    <x v="7"/>
    <x v="7"/>
    <x v="3"/>
    <x v="98"/>
    <x v="153"/>
    <x v="48"/>
    <x v="178"/>
    <x v="39"/>
    <x v="45"/>
    <x v="0"/>
    <x v="0"/>
  </r>
  <r>
    <x v="17"/>
    <x v="0"/>
    <x v="0"/>
    <x v="2"/>
    <x v="17"/>
    <x v="17"/>
    <x v="80"/>
    <x v="80"/>
    <x v="80"/>
    <x v="80"/>
    <x v="3"/>
    <x v="98"/>
    <x v="153"/>
    <x v="87"/>
    <x v="179"/>
    <x v="52"/>
    <x v="133"/>
    <x v="0"/>
    <x v="0"/>
  </r>
  <r>
    <x v="17"/>
    <x v="0"/>
    <x v="0"/>
    <x v="2"/>
    <x v="17"/>
    <x v="17"/>
    <x v="45"/>
    <x v="45"/>
    <x v="45"/>
    <x v="45"/>
    <x v="5"/>
    <x v="99"/>
    <x v="154"/>
    <x v="89"/>
    <x v="180"/>
    <x v="52"/>
    <x v="133"/>
    <x v="0"/>
    <x v="0"/>
  </r>
  <r>
    <x v="17"/>
    <x v="0"/>
    <x v="0"/>
    <x v="2"/>
    <x v="17"/>
    <x v="17"/>
    <x v="30"/>
    <x v="30"/>
    <x v="30"/>
    <x v="30"/>
    <x v="5"/>
    <x v="99"/>
    <x v="154"/>
    <x v="89"/>
    <x v="180"/>
    <x v="52"/>
    <x v="133"/>
    <x v="0"/>
    <x v="0"/>
  </r>
  <r>
    <x v="17"/>
    <x v="0"/>
    <x v="0"/>
    <x v="2"/>
    <x v="17"/>
    <x v="17"/>
    <x v="5"/>
    <x v="5"/>
    <x v="5"/>
    <x v="5"/>
    <x v="7"/>
    <x v="100"/>
    <x v="155"/>
    <x v="87"/>
    <x v="179"/>
    <x v="39"/>
    <x v="45"/>
    <x v="0"/>
    <x v="0"/>
  </r>
  <r>
    <x v="17"/>
    <x v="0"/>
    <x v="0"/>
    <x v="2"/>
    <x v="17"/>
    <x v="17"/>
    <x v="16"/>
    <x v="16"/>
    <x v="16"/>
    <x v="16"/>
    <x v="7"/>
    <x v="100"/>
    <x v="155"/>
    <x v="74"/>
    <x v="181"/>
    <x v="52"/>
    <x v="133"/>
    <x v="0"/>
    <x v="0"/>
  </r>
  <r>
    <x v="17"/>
    <x v="0"/>
    <x v="0"/>
    <x v="2"/>
    <x v="17"/>
    <x v="17"/>
    <x v="25"/>
    <x v="25"/>
    <x v="25"/>
    <x v="25"/>
    <x v="7"/>
    <x v="100"/>
    <x v="155"/>
    <x v="89"/>
    <x v="180"/>
    <x v="35"/>
    <x v="134"/>
    <x v="0"/>
    <x v="0"/>
  </r>
  <r>
    <x v="17"/>
    <x v="0"/>
    <x v="0"/>
    <x v="2"/>
    <x v="17"/>
    <x v="17"/>
    <x v="22"/>
    <x v="22"/>
    <x v="22"/>
    <x v="22"/>
    <x v="7"/>
    <x v="100"/>
    <x v="155"/>
    <x v="87"/>
    <x v="179"/>
    <x v="39"/>
    <x v="45"/>
    <x v="0"/>
    <x v="0"/>
  </r>
  <r>
    <x v="17"/>
    <x v="0"/>
    <x v="0"/>
    <x v="2"/>
    <x v="17"/>
    <x v="17"/>
    <x v="19"/>
    <x v="19"/>
    <x v="19"/>
    <x v="19"/>
    <x v="11"/>
    <x v="101"/>
    <x v="156"/>
    <x v="74"/>
    <x v="181"/>
    <x v="35"/>
    <x v="134"/>
    <x v="0"/>
    <x v="0"/>
  </r>
  <r>
    <x v="17"/>
    <x v="0"/>
    <x v="0"/>
    <x v="2"/>
    <x v="17"/>
    <x v="17"/>
    <x v="32"/>
    <x v="32"/>
    <x v="32"/>
    <x v="32"/>
    <x v="11"/>
    <x v="101"/>
    <x v="156"/>
    <x v="93"/>
    <x v="141"/>
    <x v="37"/>
    <x v="135"/>
    <x v="0"/>
    <x v="0"/>
  </r>
  <r>
    <x v="17"/>
    <x v="0"/>
    <x v="0"/>
    <x v="2"/>
    <x v="17"/>
    <x v="17"/>
    <x v="39"/>
    <x v="39"/>
    <x v="39"/>
    <x v="39"/>
    <x v="11"/>
    <x v="101"/>
    <x v="156"/>
    <x v="92"/>
    <x v="182"/>
    <x v="52"/>
    <x v="133"/>
    <x v="0"/>
    <x v="0"/>
  </r>
  <r>
    <x v="17"/>
    <x v="0"/>
    <x v="0"/>
    <x v="2"/>
    <x v="17"/>
    <x v="17"/>
    <x v="29"/>
    <x v="29"/>
    <x v="29"/>
    <x v="29"/>
    <x v="11"/>
    <x v="101"/>
    <x v="156"/>
    <x v="74"/>
    <x v="181"/>
    <x v="35"/>
    <x v="134"/>
    <x v="0"/>
    <x v="0"/>
  </r>
  <r>
    <x v="17"/>
    <x v="0"/>
    <x v="0"/>
    <x v="2"/>
    <x v="17"/>
    <x v="17"/>
    <x v="4"/>
    <x v="4"/>
    <x v="4"/>
    <x v="4"/>
    <x v="11"/>
    <x v="101"/>
    <x v="156"/>
    <x v="89"/>
    <x v="180"/>
    <x v="39"/>
    <x v="45"/>
    <x v="0"/>
    <x v="0"/>
  </r>
  <r>
    <x v="17"/>
    <x v="0"/>
    <x v="0"/>
    <x v="2"/>
    <x v="17"/>
    <x v="17"/>
    <x v="78"/>
    <x v="78"/>
    <x v="78"/>
    <x v="78"/>
    <x v="11"/>
    <x v="101"/>
    <x v="156"/>
    <x v="74"/>
    <x v="181"/>
    <x v="35"/>
    <x v="134"/>
    <x v="0"/>
    <x v="0"/>
  </r>
  <r>
    <x v="17"/>
    <x v="0"/>
    <x v="0"/>
    <x v="2"/>
    <x v="17"/>
    <x v="17"/>
    <x v="15"/>
    <x v="15"/>
    <x v="15"/>
    <x v="15"/>
    <x v="11"/>
    <x v="101"/>
    <x v="156"/>
    <x v="74"/>
    <x v="181"/>
    <x v="35"/>
    <x v="134"/>
    <x v="0"/>
    <x v="0"/>
  </r>
  <r>
    <x v="17"/>
    <x v="0"/>
    <x v="0"/>
    <x v="2"/>
    <x v="17"/>
    <x v="17"/>
    <x v="50"/>
    <x v="50"/>
    <x v="50"/>
    <x v="50"/>
    <x v="11"/>
    <x v="101"/>
    <x v="156"/>
    <x v="93"/>
    <x v="141"/>
    <x v="37"/>
    <x v="135"/>
    <x v="0"/>
    <x v="0"/>
  </r>
  <r>
    <x v="17"/>
    <x v="0"/>
    <x v="0"/>
    <x v="2"/>
    <x v="17"/>
    <x v="17"/>
    <x v="6"/>
    <x v="6"/>
    <x v="6"/>
    <x v="6"/>
    <x v="18"/>
    <x v="102"/>
    <x v="79"/>
    <x v="92"/>
    <x v="182"/>
    <x v="35"/>
    <x v="134"/>
    <x v="0"/>
    <x v="0"/>
  </r>
  <r>
    <x v="17"/>
    <x v="0"/>
    <x v="0"/>
    <x v="2"/>
    <x v="17"/>
    <x v="17"/>
    <x v="26"/>
    <x v="26"/>
    <x v="26"/>
    <x v="26"/>
    <x v="18"/>
    <x v="102"/>
    <x v="79"/>
    <x v="74"/>
    <x v="181"/>
    <x v="39"/>
    <x v="45"/>
    <x v="0"/>
    <x v="0"/>
  </r>
  <r>
    <x v="17"/>
    <x v="0"/>
    <x v="0"/>
    <x v="2"/>
    <x v="17"/>
    <x v="17"/>
    <x v="77"/>
    <x v="77"/>
    <x v="77"/>
    <x v="77"/>
    <x v="18"/>
    <x v="102"/>
    <x v="79"/>
    <x v="93"/>
    <x v="141"/>
    <x v="52"/>
    <x v="133"/>
    <x v="0"/>
    <x v="0"/>
  </r>
  <r>
    <x v="17"/>
    <x v="0"/>
    <x v="0"/>
    <x v="2"/>
    <x v="17"/>
    <x v="17"/>
    <x v="54"/>
    <x v="54"/>
    <x v="54"/>
    <x v="54"/>
    <x v="18"/>
    <x v="102"/>
    <x v="79"/>
    <x v="92"/>
    <x v="182"/>
    <x v="35"/>
    <x v="134"/>
    <x v="0"/>
    <x v="0"/>
  </r>
  <r>
    <x v="17"/>
    <x v="0"/>
    <x v="0"/>
    <x v="2"/>
    <x v="17"/>
    <x v="17"/>
    <x v="82"/>
    <x v="82"/>
    <x v="82"/>
    <x v="82"/>
    <x v="18"/>
    <x v="102"/>
    <x v="79"/>
    <x v="74"/>
    <x v="181"/>
    <x v="39"/>
    <x v="45"/>
    <x v="0"/>
    <x v="0"/>
  </r>
  <r>
    <x v="17"/>
    <x v="0"/>
    <x v="0"/>
    <x v="2"/>
    <x v="17"/>
    <x v="17"/>
    <x v="28"/>
    <x v="28"/>
    <x v="28"/>
    <x v="28"/>
    <x v="18"/>
    <x v="102"/>
    <x v="79"/>
    <x v="74"/>
    <x v="181"/>
    <x v="39"/>
    <x v="45"/>
    <x v="0"/>
    <x v="0"/>
  </r>
  <r>
    <x v="17"/>
    <x v="0"/>
    <x v="0"/>
    <x v="2"/>
    <x v="17"/>
    <x v="17"/>
    <x v="83"/>
    <x v="83"/>
    <x v="83"/>
    <x v="83"/>
    <x v="18"/>
    <x v="102"/>
    <x v="79"/>
    <x v="74"/>
    <x v="181"/>
    <x v="39"/>
    <x v="45"/>
    <x v="0"/>
    <x v="0"/>
  </r>
  <r>
    <x v="17"/>
    <x v="0"/>
    <x v="0"/>
    <x v="2"/>
    <x v="17"/>
    <x v="17"/>
    <x v="9"/>
    <x v="9"/>
    <x v="9"/>
    <x v="9"/>
    <x v="18"/>
    <x v="102"/>
    <x v="79"/>
    <x v="92"/>
    <x v="182"/>
    <x v="35"/>
    <x v="134"/>
    <x v="0"/>
    <x v="0"/>
  </r>
  <r>
    <x v="17"/>
    <x v="0"/>
    <x v="0"/>
    <x v="2"/>
    <x v="17"/>
    <x v="17"/>
    <x v="3"/>
    <x v="3"/>
    <x v="3"/>
    <x v="3"/>
    <x v="18"/>
    <x v="102"/>
    <x v="79"/>
    <x v="92"/>
    <x v="182"/>
    <x v="35"/>
    <x v="134"/>
    <x v="0"/>
    <x v="0"/>
  </r>
  <r>
    <x v="17"/>
    <x v="0"/>
    <x v="0"/>
    <x v="2"/>
    <x v="17"/>
    <x v="17"/>
    <x v="21"/>
    <x v="21"/>
    <x v="21"/>
    <x v="21"/>
    <x v="18"/>
    <x v="102"/>
    <x v="79"/>
    <x v="74"/>
    <x v="181"/>
    <x v="39"/>
    <x v="45"/>
    <x v="0"/>
    <x v="0"/>
  </r>
  <r>
    <x v="17"/>
    <x v="0"/>
    <x v="0"/>
    <x v="2"/>
    <x v="17"/>
    <x v="17"/>
    <x v="64"/>
    <x v="64"/>
    <x v="64"/>
    <x v="64"/>
    <x v="18"/>
    <x v="102"/>
    <x v="79"/>
    <x v="74"/>
    <x v="181"/>
    <x v="39"/>
    <x v="45"/>
    <x v="0"/>
    <x v="0"/>
  </r>
  <r>
    <x v="17"/>
    <x v="0"/>
    <x v="0"/>
    <x v="2"/>
    <x v="17"/>
    <x v="17"/>
    <x v="11"/>
    <x v="11"/>
    <x v="11"/>
    <x v="11"/>
    <x v="18"/>
    <x v="102"/>
    <x v="79"/>
    <x v="74"/>
    <x v="181"/>
    <x v="39"/>
    <x v="45"/>
    <x v="0"/>
    <x v="0"/>
  </r>
  <r>
    <x v="17"/>
    <x v="0"/>
    <x v="0"/>
    <x v="2"/>
    <x v="17"/>
    <x v="17"/>
    <x v="84"/>
    <x v="84"/>
    <x v="84"/>
    <x v="84"/>
    <x v="18"/>
    <x v="102"/>
    <x v="79"/>
    <x v="93"/>
    <x v="141"/>
    <x v="52"/>
    <x v="133"/>
    <x v="0"/>
    <x v="0"/>
  </r>
  <r>
    <x v="18"/>
    <x v="0"/>
    <x v="0"/>
    <x v="2"/>
    <x v="18"/>
    <x v="18"/>
    <x v="9"/>
    <x v="9"/>
    <x v="9"/>
    <x v="9"/>
    <x v="0"/>
    <x v="100"/>
    <x v="157"/>
    <x v="87"/>
    <x v="183"/>
    <x v="39"/>
    <x v="45"/>
    <x v="0"/>
    <x v="0"/>
  </r>
  <r>
    <x v="18"/>
    <x v="0"/>
    <x v="0"/>
    <x v="2"/>
    <x v="18"/>
    <x v="18"/>
    <x v="28"/>
    <x v="28"/>
    <x v="28"/>
    <x v="28"/>
    <x v="1"/>
    <x v="101"/>
    <x v="158"/>
    <x v="89"/>
    <x v="184"/>
    <x v="39"/>
    <x v="45"/>
    <x v="0"/>
    <x v="0"/>
  </r>
  <r>
    <x v="18"/>
    <x v="0"/>
    <x v="0"/>
    <x v="2"/>
    <x v="18"/>
    <x v="18"/>
    <x v="16"/>
    <x v="16"/>
    <x v="16"/>
    <x v="16"/>
    <x v="1"/>
    <x v="101"/>
    <x v="158"/>
    <x v="89"/>
    <x v="184"/>
    <x v="39"/>
    <x v="45"/>
    <x v="0"/>
    <x v="0"/>
  </r>
  <r>
    <x v="18"/>
    <x v="0"/>
    <x v="0"/>
    <x v="2"/>
    <x v="18"/>
    <x v="18"/>
    <x v="0"/>
    <x v="0"/>
    <x v="0"/>
    <x v="0"/>
    <x v="1"/>
    <x v="101"/>
    <x v="158"/>
    <x v="89"/>
    <x v="184"/>
    <x v="39"/>
    <x v="45"/>
    <x v="0"/>
    <x v="0"/>
  </r>
  <r>
    <x v="18"/>
    <x v="0"/>
    <x v="0"/>
    <x v="2"/>
    <x v="18"/>
    <x v="18"/>
    <x v="3"/>
    <x v="3"/>
    <x v="3"/>
    <x v="3"/>
    <x v="4"/>
    <x v="102"/>
    <x v="159"/>
    <x v="74"/>
    <x v="177"/>
    <x v="39"/>
    <x v="45"/>
    <x v="0"/>
    <x v="0"/>
  </r>
  <r>
    <x v="18"/>
    <x v="0"/>
    <x v="0"/>
    <x v="2"/>
    <x v="18"/>
    <x v="18"/>
    <x v="31"/>
    <x v="31"/>
    <x v="31"/>
    <x v="31"/>
    <x v="4"/>
    <x v="102"/>
    <x v="159"/>
    <x v="74"/>
    <x v="177"/>
    <x v="39"/>
    <x v="45"/>
    <x v="0"/>
    <x v="0"/>
  </r>
  <r>
    <x v="18"/>
    <x v="0"/>
    <x v="0"/>
    <x v="2"/>
    <x v="18"/>
    <x v="18"/>
    <x v="6"/>
    <x v="6"/>
    <x v="6"/>
    <x v="6"/>
    <x v="6"/>
    <x v="103"/>
    <x v="160"/>
    <x v="93"/>
    <x v="141"/>
    <x v="35"/>
    <x v="136"/>
    <x v="0"/>
    <x v="0"/>
  </r>
  <r>
    <x v="18"/>
    <x v="0"/>
    <x v="0"/>
    <x v="2"/>
    <x v="18"/>
    <x v="18"/>
    <x v="7"/>
    <x v="7"/>
    <x v="7"/>
    <x v="7"/>
    <x v="6"/>
    <x v="103"/>
    <x v="160"/>
    <x v="92"/>
    <x v="185"/>
    <x v="39"/>
    <x v="45"/>
    <x v="0"/>
    <x v="0"/>
  </r>
  <r>
    <x v="18"/>
    <x v="0"/>
    <x v="0"/>
    <x v="2"/>
    <x v="18"/>
    <x v="18"/>
    <x v="79"/>
    <x v="79"/>
    <x v="79"/>
    <x v="79"/>
    <x v="6"/>
    <x v="103"/>
    <x v="160"/>
    <x v="92"/>
    <x v="185"/>
    <x v="39"/>
    <x v="45"/>
    <x v="0"/>
    <x v="0"/>
  </r>
  <r>
    <x v="18"/>
    <x v="0"/>
    <x v="0"/>
    <x v="2"/>
    <x v="18"/>
    <x v="18"/>
    <x v="40"/>
    <x v="40"/>
    <x v="40"/>
    <x v="40"/>
    <x v="6"/>
    <x v="103"/>
    <x v="160"/>
    <x v="92"/>
    <x v="185"/>
    <x v="39"/>
    <x v="45"/>
    <x v="0"/>
    <x v="0"/>
  </r>
  <r>
    <x v="18"/>
    <x v="0"/>
    <x v="0"/>
    <x v="2"/>
    <x v="18"/>
    <x v="18"/>
    <x v="45"/>
    <x v="45"/>
    <x v="45"/>
    <x v="45"/>
    <x v="6"/>
    <x v="103"/>
    <x v="160"/>
    <x v="92"/>
    <x v="185"/>
    <x v="39"/>
    <x v="45"/>
    <x v="0"/>
    <x v="0"/>
  </r>
  <r>
    <x v="18"/>
    <x v="0"/>
    <x v="0"/>
    <x v="2"/>
    <x v="18"/>
    <x v="18"/>
    <x v="68"/>
    <x v="68"/>
    <x v="68"/>
    <x v="68"/>
    <x v="6"/>
    <x v="103"/>
    <x v="160"/>
    <x v="92"/>
    <x v="185"/>
    <x v="39"/>
    <x v="45"/>
    <x v="0"/>
    <x v="0"/>
  </r>
  <r>
    <x v="18"/>
    <x v="0"/>
    <x v="0"/>
    <x v="2"/>
    <x v="18"/>
    <x v="18"/>
    <x v="85"/>
    <x v="85"/>
    <x v="85"/>
    <x v="85"/>
    <x v="6"/>
    <x v="103"/>
    <x v="160"/>
    <x v="92"/>
    <x v="185"/>
    <x v="39"/>
    <x v="45"/>
    <x v="0"/>
    <x v="0"/>
  </r>
  <r>
    <x v="18"/>
    <x v="0"/>
    <x v="0"/>
    <x v="2"/>
    <x v="18"/>
    <x v="18"/>
    <x v="54"/>
    <x v="54"/>
    <x v="54"/>
    <x v="54"/>
    <x v="6"/>
    <x v="103"/>
    <x v="160"/>
    <x v="92"/>
    <x v="185"/>
    <x v="39"/>
    <x v="45"/>
    <x v="0"/>
    <x v="0"/>
  </r>
  <r>
    <x v="18"/>
    <x v="0"/>
    <x v="0"/>
    <x v="2"/>
    <x v="18"/>
    <x v="18"/>
    <x v="13"/>
    <x v="13"/>
    <x v="13"/>
    <x v="13"/>
    <x v="6"/>
    <x v="103"/>
    <x v="160"/>
    <x v="92"/>
    <x v="185"/>
    <x v="39"/>
    <x v="45"/>
    <x v="0"/>
    <x v="0"/>
  </r>
  <r>
    <x v="18"/>
    <x v="0"/>
    <x v="0"/>
    <x v="2"/>
    <x v="18"/>
    <x v="18"/>
    <x v="86"/>
    <x v="86"/>
    <x v="86"/>
    <x v="86"/>
    <x v="6"/>
    <x v="103"/>
    <x v="160"/>
    <x v="92"/>
    <x v="185"/>
    <x v="39"/>
    <x v="45"/>
    <x v="0"/>
    <x v="0"/>
  </r>
  <r>
    <x v="18"/>
    <x v="0"/>
    <x v="0"/>
    <x v="2"/>
    <x v="18"/>
    <x v="18"/>
    <x v="5"/>
    <x v="5"/>
    <x v="5"/>
    <x v="5"/>
    <x v="6"/>
    <x v="103"/>
    <x v="160"/>
    <x v="92"/>
    <x v="185"/>
    <x v="39"/>
    <x v="45"/>
    <x v="0"/>
    <x v="0"/>
  </r>
  <r>
    <x v="18"/>
    <x v="0"/>
    <x v="0"/>
    <x v="2"/>
    <x v="18"/>
    <x v="18"/>
    <x v="8"/>
    <x v="8"/>
    <x v="8"/>
    <x v="8"/>
    <x v="6"/>
    <x v="103"/>
    <x v="160"/>
    <x v="92"/>
    <x v="185"/>
    <x v="39"/>
    <x v="45"/>
    <x v="0"/>
    <x v="0"/>
  </r>
  <r>
    <x v="18"/>
    <x v="0"/>
    <x v="0"/>
    <x v="2"/>
    <x v="18"/>
    <x v="18"/>
    <x v="1"/>
    <x v="1"/>
    <x v="1"/>
    <x v="1"/>
    <x v="6"/>
    <x v="103"/>
    <x v="160"/>
    <x v="92"/>
    <x v="185"/>
    <x v="39"/>
    <x v="45"/>
    <x v="0"/>
    <x v="0"/>
  </r>
  <r>
    <x v="18"/>
    <x v="0"/>
    <x v="0"/>
    <x v="2"/>
    <x v="18"/>
    <x v="18"/>
    <x v="78"/>
    <x v="78"/>
    <x v="78"/>
    <x v="78"/>
    <x v="6"/>
    <x v="103"/>
    <x v="160"/>
    <x v="92"/>
    <x v="185"/>
    <x v="39"/>
    <x v="45"/>
    <x v="0"/>
    <x v="0"/>
  </r>
  <r>
    <x v="18"/>
    <x v="0"/>
    <x v="0"/>
    <x v="2"/>
    <x v="18"/>
    <x v="18"/>
    <x v="73"/>
    <x v="73"/>
    <x v="73"/>
    <x v="73"/>
    <x v="6"/>
    <x v="103"/>
    <x v="160"/>
    <x v="93"/>
    <x v="141"/>
    <x v="39"/>
    <x v="45"/>
    <x v="1"/>
    <x v="12"/>
  </r>
  <r>
    <x v="19"/>
    <x v="0"/>
    <x v="0"/>
    <x v="2"/>
    <x v="19"/>
    <x v="19"/>
    <x v="0"/>
    <x v="0"/>
    <x v="0"/>
    <x v="0"/>
    <x v="0"/>
    <x v="43"/>
    <x v="161"/>
    <x v="31"/>
    <x v="186"/>
    <x v="35"/>
    <x v="137"/>
    <x v="0"/>
    <x v="0"/>
  </r>
  <r>
    <x v="19"/>
    <x v="0"/>
    <x v="0"/>
    <x v="2"/>
    <x v="19"/>
    <x v="19"/>
    <x v="9"/>
    <x v="9"/>
    <x v="9"/>
    <x v="9"/>
    <x v="1"/>
    <x v="72"/>
    <x v="162"/>
    <x v="73"/>
    <x v="187"/>
    <x v="44"/>
    <x v="138"/>
    <x v="0"/>
    <x v="0"/>
  </r>
  <r>
    <x v="19"/>
    <x v="0"/>
    <x v="0"/>
    <x v="2"/>
    <x v="19"/>
    <x v="19"/>
    <x v="1"/>
    <x v="1"/>
    <x v="1"/>
    <x v="1"/>
    <x v="2"/>
    <x v="73"/>
    <x v="163"/>
    <x v="94"/>
    <x v="188"/>
    <x v="39"/>
    <x v="45"/>
    <x v="0"/>
    <x v="0"/>
  </r>
  <r>
    <x v="19"/>
    <x v="0"/>
    <x v="0"/>
    <x v="2"/>
    <x v="19"/>
    <x v="19"/>
    <x v="6"/>
    <x v="6"/>
    <x v="6"/>
    <x v="6"/>
    <x v="3"/>
    <x v="83"/>
    <x v="64"/>
    <x v="89"/>
    <x v="52"/>
    <x v="12"/>
    <x v="139"/>
    <x v="0"/>
    <x v="0"/>
  </r>
  <r>
    <x v="19"/>
    <x v="0"/>
    <x v="0"/>
    <x v="2"/>
    <x v="19"/>
    <x v="19"/>
    <x v="2"/>
    <x v="2"/>
    <x v="2"/>
    <x v="2"/>
    <x v="3"/>
    <x v="83"/>
    <x v="64"/>
    <x v="70"/>
    <x v="189"/>
    <x v="35"/>
    <x v="137"/>
    <x v="0"/>
    <x v="0"/>
  </r>
  <r>
    <x v="19"/>
    <x v="0"/>
    <x v="0"/>
    <x v="2"/>
    <x v="19"/>
    <x v="19"/>
    <x v="7"/>
    <x v="7"/>
    <x v="7"/>
    <x v="7"/>
    <x v="5"/>
    <x v="75"/>
    <x v="164"/>
    <x v="72"/>
    <x v="190"/>
    <x v="27"/>
    <x v="140"/>
    <x v="0"/>
    <x v="0"/>
  </r>
  <r>
    <x v="19"/>
    <x v="0"/>
    <x v="0"/>
    <x v="2"/>
    <x v="19"/>
    <x v="19"/>
    <x v="3"/>
    <x v="3"/>
    <x v="3"/>
    <x v="3"/>
    <x v="5"/>
    <x v="75"/>
    <x v="164"/>
    <x v="83"/>
    <x v="23"/>
    <x v="48"/>
    <x v="141"/>
    <x v="0"/>
    <x v="0"/>
  </r>
  <r>
    <x v="19"/>
    <x v="0"/>
    <x v="0"/>
    <x v="2"/>
    <x v="19"/>
    <x v="19"/>
    <x v="4"/>
    <x v="4"/>
    <x v="4"/>
    <x v="4"/>
    <x v="7"/>
    <x v="79"/>
    <x v="165"/>
    <x v="83"/>
    <x v="23"/>
    <x v="52"/>
    <x v="142"/>
    <x v="0"/>
    <x v="0"/>
  </r>
  <r>
    <x v="19"/>
    <x v="0"/>
    <x v="0"/>
    <x v="2"/>
    <x v="19"/>
    <x v="19"/>
    <x v="26"/>
    <x v="26"/>
    <x v="26"/>
    <x v="26"/>
    <x v="8"/>
    <x v="80"/>
    <x v="95"/>
    <x v="83"/>
    <x v="23"/>
    <x v="35"/>
    <x v="137"/>
    <x v="0"/>
    <x v="0"/>
  </r>
  <r>
    <x v="19"/>
    <x v="0"/>
    <x v="0"/>
    <x v="2"/>
    <x v="19"/>
    <x v="19"/>
    <x v="28"/>
    <x v="28"/>
    <x v="28"/>
    <x v="28"/>
    <x v="8"/>
    <x v="80"/>
    <x v="95"/>
    <x v="83"/>
    <x v="23"/>
    <x v="35"/>
    <x v="137"/>
    <x v="0"/>
    <x v="0"/>
  </r>
  <r>
    <x v="19"/>
    <x v="0"/>
    <x v="0"/>
    <x v="2"/>
    <x v="19"/>
    <x v="19"/>
    <x v="20"/>
    <x v="20"/>
    <x v="20"/>
    <x v="20"/>
    <x v="8"/>
    <x v="80"/>
    <x v="95"/>
    <x v="83"/>
    <x v="23"/>
    <x v="35"/>
    <x v="137"/>
    <x v="0"/>
    <x v="0"/>
  </r>
  <r>
    <x v="19"/>
    <x v="0"/>
    <x v="0"/>
    <x v="2"/>
    <x v="19"/>
    <x v="19"/>
    <x v="31"/>
    <x v="31"/>
    <x v="31"/>
    <x v="31"/>
    <x v="8"/>
    <x v="80"/>
    <x v="95"/>
    <x v="84"/>
    <x v="3"/>
    <x v="52"/>
    <x v="142"/>
    <x v="0"/>
    <x v="0"/>
  </r>
  <r>
    <x v="19"/>
    <x v="0"/>
    <x v="0"/>
    <x v="2"/>
    <x v="19"/>
    <x v="19"/>
    <x v="17"/>
    <x v="17"/>
    <x v="17"/>
    <x v="17"/>
    <x v="12"/>
    <x v="85"/>
    <x v="138"/>
    <x v="84"/>
    <x v="3"/>
    <x v="39"/>
    <x v="45"/>
    <x v="0"/>
    <x v="0"/>
  </r>
  <r>
    <x v="19"/>
    <x v="0"/>
    <x v="0"/>
    <x v="2"/>
    <x v="19"/>
    <x v="19"/>
    <x v="11"/>
    <x v="11"/>
    <x v="11"/>
    <x v="11"/>
    <x v="12"/>
    <x v="85"/>
    <x v="138"/>
    <x v="84"/>
    <x v="3"/>
    <x v="39"/>
    <x v="45"/>
    <x v="0"/>
    <x v="0"/>
  </r>
  <r>
    <x v="19"/>
    <x v="0"/>
    <x v="0"/>
    <x v="2"/>
    <x v="19"/>
    <x v="19"/>
    <x v="10"/>
    <x v="10"/>
    <x v="10"/>
    <x v="10"/>
    <x v="19"/>
    <x v="86"/>
    <x v="57"/>
    <x v="79"/>
    <x v="17"/>
    <x v="44"/>
    <x v="138"/>
    <x v="0"/>
    <x v="0"/>
  </r>
  <r>
    <x v="19"/>
    <x v="0"/>
    <x v="0"/>
    <x v="2"/>
    <x v="19"/>
    <x v="19"/>
    <x v="8"/>
    <x v="8"/>
    <x v="8"/>
    <x v="8"/>
    <x v="19"/>
    <x v="86"/>
    <x v="57"/>
    <x v="47"/>
    <x v="29"/>
    <x v="35"/>
    <x v="137"/>
    <x v="0"/>
    <x v="0"/>
  </r>
  <r>
    <x v="19"/>
    <x v="0"/>
    <x v="0"/>
    <x v="2"/>
    <x v="19"/>
    <x v="19"/>
    <x v="13"/>
    <x v="13"/>
    <x v="13"/>
    <x v="13"/>
    <x v="15"/>
    <x v="87"/>
    <x v="11"/>
    <x v="82"/>
    <x v="191"/>
    <x v="52"/>
    <x v="142"/>
    <x v="0"/>
    <x v="0"/>
  </r>
  <r>
    <x v="19"/>
    <x v="0"/>
    <x v="0"/>
    <x v="2"/>
    <x v="19"/>
    <x v="19"/>
    <x v="22"/>
    <x v="22"/>
    <x v="22"/>
    <x v="22"/>
    <x v="15"/>
    <x v="87"/>
    <x v="11"/>
    <x v="82"/>
    <x v="191"/>
    <x v="52"/>
    <x v="142"/>
    <x v="0"/>
    <x v="0"/>
  </r>
  <r>
    <x v="19"/>
    <x v="0"/>
    <x v="0"/>
    <x v="2"/>
    <x v="19"/>
    <x v="19"/>
    <x v="32"/>
    <x v="32"/>
    <x v="32"/>
    <x v="32"/>
    <x v="17"/>
    <x v="94"/>
    <x v="60"/>
    <x v="50"/>
    <x v="192"/>
    <x v="37"/>
    <x v="143"/>
    <x v="0"/>
    <x v="0"/>
  </r>
  <r>
    <x v="19"/>
    <x v="0"/>
    <x v="0"/>
    <x v="2"/>
    <x v="19"/>
    <x v="19"/>
    <x v="38"/>
    <x v="38"/>
    <x v="38"/>
    <x v="38"/>
    <x v="17"/>
    <x v="94"/>
    <x v="60"/>
    <x v="50"/>
    <x v="192"/>
    <x v="37"/>
    <x v="143"/>
    <x v="0"/>
    <x v="0"/>
  </r>
  <r>
    <x v="19"/>
    <x v="0"/>
    <x v="0"/>
    <x v="2"/>
    <x v="19"/>
    <x v="19"/>
    <x v="49"/>
    <x v="49"/>
    <x v="49"/>
    <x v="49"/>
    <x v="17"/>
    <x v="94"/>
    <x v="60"/>
    <x v="87"/>
    <x v="193"/>
    <x v="48"/>
    <x v="141"/>
    <x v="0"/>
    <x v="0"/>
  </r>
  <r>
    <x v="19"/>
    <x v="0"/>
    <x v="0"/>
    <x v="2"/>
    <x v="19"/>
    <x v="19"/>
    <x v="5"/>
    <x v="5"/>
    <x v="5"/>
    <x v="5"/>
    <x v="17"/>
    <x v="94"/>
    <x v="60"/>
    <x v="92"/>
    <x v="194"/>
    <x v="44"/>
    <x v="138"/>
    <x v="1"/>
    <x v="9"/>
  </r>
  <r>
    <x v="19"/>
    <x v="0"/>
    <x v="0"/>
    <x v="2"/>
    <x v="19"/>
    <x v="19"/>
    <x v="16"/>
    <x v="16"/>
    <x v="16"/>
    <x v="16"/>
    <x v="17"/>
    <x v="94"/>
    <x v="60"/>
    <x v="79"/>
    <x v="17"/>
    <x v="45"/>
    <x v="14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65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35">
      <pivotArea field="5" type="button" dataOnly="0" labelOnly="1" outline="0" axis="axisRow" fieldPosition="0"/>
    </format>
    <format dxfId="334">
      <pivotArea outline="0" fieldPosition="0">
        <references count="1">
          <reference field="4294967294" count="1">
            <x v="0"/>
          </reference>
        </references>
      </pivotArea>
    </format>
    <format dxfId="333">
      <pivotArea outline="0" fieldPosition="0">
        <references count="1">
          <reference field="4294967294" count="1">
            <x v="1"/>
          </reference>
        </references>
      </pivotArea>
    </format>
    <format dxfId="332">
      <pivotArea outline="0" fieldPosition="0">
        <references count="1">
          <reference field="4294967294" count="1">
            <x v="2"/>
          </reference>
        </references>
      </pivotArea>
    </format>
    <format dxfId="331">
      <pivotArea outline="0" fieldPosition="0">
        <references count="1">
          <reference field="4294967294" count="1">
            <x v="3"/>
          </reference>
        </references>
      </pivotArea>
    </format>
    <format dxfId="330">
      <pivotArea outline="0" fieldPosition="0">
        <references count="1">
          <reference field="4294967294" count="1">
            <x v="4"/>
          </reference>
        </references>
      </pivotArea>
    </format>
    <format dxfId="329">
      <pivotArea outline="0" fieldPosition="0">
        <references count="1">
          <reference field="4294967294" count="1">
            <x v="5"/>
          </reference>
        </references>
      </pivotArea>
    </format>
    <format dxfId="328">
      <pivotArea outline="0" fieldPosition="0">
        <references count="1">
          <reference field="4294967294" count="1">
            <x v="6"/>
          </reference>
        </references>
      </pivotArea>
    </format>
    <format dxfId="327">
      <pivotArea field="5" type="button" dataOnly="0" labelOnly="1" outline="0" axis="axisRow" fieldPosition="0"/>
    </format>
    <format dxfId="3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5">
      <pivotArea field="5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3">
      <pivotArea field="5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1">
      <pivotArea field="5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6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32" firstHeaderRow="0" firstDataRow="1" firstDataCol="2"/>
  <pivotFields count="19">
    <pivotField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0">
        <item x="6"/>
        <item x="19"/>
        <item x="16"/>
        <item x="17"/>
        <item x="18"/>
        <item x="8"/>
        <item x="4"/>
        <item x="7"/>
        <item x="15"/>
        <item x="14"/>
        <item x="3"/>
        <item x="1"/>
        <item x="9"/>
        <item x="5"/>
        <item x="0"/>
        <item x="10"/>
        <item x="2"/>
        <item x="11"/>
        <item x="12"/>
        <item x="13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80">
        <item x="50"/>
        <item x="4"/>
        <item x="6"/>
        <item x="10"/>
        <item x="14"/>
        <item x="37"/>
        <item x="35"/>
        <item x="33"/>
        <item x="30"/>
        <item x="51"/>
        <item x="38"/>
        <item x="46"/>
        <item x="52"/>
        <item x="53"/>
        <item x="54"/>
        <item x="55"/>
        <item x="26"/>
        <item x="56"/>
        <item x="57"/>
        <item x="32"/>
        <item x="58"/>
        <item x="59"/>
        <item x="60"/>
        <item x="61"/>
        <item x="62"/>
        <item x="63"/>
        <item x="45"/>
        <item x="34"/>
        <item x="41"/>
        <item x="64"/>
        <item x="65"/>
        <item x="66"/>
        <item x="67"/>
        <item x="68"/>
        <item x="39"/>
        <item x="69"/>
        <item x="70"/>
        <item x="71"/>
        <item x="42"/>
        <item x="36"/>
        <item x="49"/>
        <item x="72"/>
        <item x="43"/>
        <item x="73"/>
        <item x="74"/>
        <item x="75"/>
        <item x="76"/>
        <item x="19"/>
        <item x="16"/>
        <item x="17"/>
        <item x="15"/>
        <item x="48"/>
        <item x="8"/>
        <item x="3"/>
        <item x="7"/>
        <item x="2"/>
        <item x="31"/>
        <item x="24"/>
        <item x="20"/>
        <item x="5"/>
        <item x="40"/>
        <item x="77"/>
        <item x="13"/>
        <item x="78"/>
        <item x="11"/>
        <item x="21"/>
        <item x="1"/>
        <item x="27"/>
        <item x="0"/>
        <item x="23"/>
        <item x="22"/>
        <item x="9"/>
        <item x="12"/>
        <item x="18"/>
        <item x="47"/>
        <item x="28"/>
        <item x="29"/>
        <item x="79"/>
        <item x="25"/>
        <item x="44"/>
      </items>
    </pivotField>
    <pivotField showAll="0" defaultSubtotal="0">
      <items count="80">
        <item x="50"/>
        <item x="4"/>
        <item x="6"/>
        <item x="10"/>
        <item x="14"/>
        <item x="37"/>
        <item x="35"/>
        <item x="33"/>
        <item x="30"/>
        <item x="51"/>
        <item x="38"/>
        <item x="46"/>
        <item x="52"/>
        <item x="53"/>
        <item x="54"/>
        <item x="55"/>
        <item x="26"/>
        <item x="56"/>
        <item x="57"/>
        <item x="32"/>
        <item x="58"/>
        <item x="59"/>
        <item x="60"/>
        <item x="61"/>
        <item x="62"/>
        <item x="63"/>
        <item x="45"/>
        <item x="34"/>
        <item x="41"/>
        <item x="64"/>
        <item x="65"/>
        <item x="66"/>
        <item x="67"/>
        <item x="68"/>
        <item x="69"/>
        <item x="70"/>
        <item x="39"/>
        <item x="71"/>
        <item x="42"/>
        <item x="36"/>
        <item x="49"/>
        <item x="72"/>
        <item x="43"/>
        <item x="73"/>
        <item x="74"/>
        <item x="75"/>
        <item x="76"/>
        <item x="19"/>
        <item x="16"/>
        <item x="17"/>
        <item x="15"/>
        <item x="48"/>
        <item x="8"/>
        <item x="3"/>
        <item x="7"/>
        <item x="2"/>
        <item x="31"/>
        <item x="24"/>
        <item x="20"/>
        <item x="5"/>
        <item x="40"/>
        <item x="77"/>
        <item x="13"/>
        <item x="78"/>
        <item x="11"/>
        <item x="21"/>
        <item x="1"/>
        <item x="27"/>
        <item x="0"/>
        <item x="23"/>
        <item x="22"/>
        <item x="9"/>
        <item x="12"/>
        <item x="18"/>
        <item x="47"/>
        <item x="28"/>
        <item x="29"/>
        <item x="79"/>
        <item x="25"/>
        <item x="44"/>
      </items>
    </pivotField>
    <pivotField showAll="0" defaultSubtotal="0">
      <items count="80">
        <item x="70"/>
        <item x="64"/>
        <item x="54"/>
        <item x="44"/>
        <item x="15"/>
        <item x="9"/>
        <item x="25"/>
        <item x="2"/>
        <item x="23"/>
        <item x="34"/>
        <item x="55"/>
        <item x="51"/>
        <item x="58"/>
        <item x="53"/>
        <item x="12"/>
        <item x="38"/>
        <item x="1"/>
        <item x="19"/>
        <item x="3"/>
        <item x="37"/>
        <item x="73"/>
        <item x="39"/>
        <item x="46"/>
        <item x="30"/>
        <item x="75"/>
        <item x="48"/>
        <item x="77"/>
        <item x="17"/>
        <item x="7"/>
        <item x="29"/>
        <item x="11"/>
        <item x="60"/>
        <item x="32"/>
        <item x="16"/>
        <item x="22"/>
        <item x="78"/>
        <item x="72"/>
        <item x="50"/>
        <item x="27"/>
        <item x="28"/>
        <item x="18"/>
        <item x="21"/>
        <item x="69"/>
        <item x="63"/>
        <item x="8"/>
        <item x="79"/>
        <item x="6"/>
        <item x="14"/>
        <item x="49"/>
        <item x="66"/>
        <item x="59"/>
        <item x="52"/>
        <item x="10"/>
        <item x="13"/>
        <item x="0"/>
        <item x="76"/>
        <item x="35"/>
        <item x="43"/>
        <item x="4"/>
        <item x="67"/>
        <item x="56"/>
        <item x="71"/>
        <item x="62"/>
        <item x="41"/>
        <item x="61"/>
        <item x="36"/>
        <item x="42"/>
        <item x="65"/>
        <item x="47"/>
        <item x="57"/>
        <item x="20"/>
        <item x="5"/>
        <item x="40"/>
        <item x="24"/>
        <item x="68"/>
        <item x="31"/>
        <item x="33"/>
        <item x="45"/>
        <item x="74"/>
        <item x="26"/>
      </items>
    </pivotField>
    <pivotField axis="axisRow" showAll="0" defaultSubtotal="0">
      <items count="80">
        <item x="50"/>
        <item x="4"/>
        <item x="6"/>
        <item x="10"/>
        <item x="14"/>
        <item x="37"/>
        <item x="35"/>
        <item x="33"/>
        <item x="30"/>
        <item x="51"/>
        <item x="38"/>
        <item x="46"/>
        <item x="52"/>
        <item x="53"/>
        <item x="54"/>
        <item x="55"/>
        <item x="26"/>
        <item x="56"/>
        <item x="57"/>
        <item x="32"/>
        <item x="58"/>
        <item x="59"/>
        <item x="60"/>
        <item x="61"/>
        <item x="62"/>
        <item x="63"/>
        <item x="45"/>
        <item x="34"/>
        <item x="41"/>
        <item x="64"/>
        <item x="65"/>
        <item x="66"/>
        <item x="67"/>
        <item x="68"/>
        <item x="69"/>
        <item x="70"/>
        <item x="39"/>
        <item x="71"/>
        <item x="42"/>
        <item x="36"/>
        <item x="49"/>
        <item x="72"/>
        <item x="43"/>
        <item x="73"/>
        <item x="74"/>
        <item x="75"/>
        <item x="76"/>
        <item x="19"/>
        <item x="16"/>
        <item x="17"/>
        <item x="15"/>
        <item x="48"/>
        <item x="8"/>
        <item x="3"/>
        <item x="7"/>
        <item x="2"/>
        <item x="31"/>
        <item x="24"/>
        <item x="20"/>
        <item x="5"/>
        <item x="40"/>
        <item x="77"/>
        <item x="13"/>
        <item x="78"/>
        <item x="11"/>
        <item x="21"/>
        <item x="1"/>
        <item x="27"/>
        <item x="0"/>
        <item x="23"/>
        <item x="22"/>
        <item x="9"/>
        <item x="12"/>
        <item x="18"/>
        <item x="47"/>
        <item x="28"/>
        <item x="29"/>
        <item x="79"/>
        <item x="25"/>
        <item x="4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1">
        <item x="128"/>
        <item x="127"/>
        <item x="123"/>
        <item x="122"/>
        <item x="121"/>
        <item x="120"/>
        <item x="119"/>
        <item x="118"/>
        <item x="125"/>
        <item x="112"/>
        <item x="111"/>
        <item x="97"/>
        <item x="96"/>
        <item x="107"/>
        <item x="106"/>
        <item x="105"/>
        <item x="124"/>
        <item x="95"/>
        <item x="94"/>
        <item x="56"/>
        <item x="83"/>
        <item x="82"/>
        <item x="55"/>
        <item x="104"/>
        <item x="54"/>
        <item x="93"/>
        <item x="103"/>
        <item x="53"/>
        <item x="52"/>
        <item x="110"/>
        <item x="92"/>
        <item x="126"/>
        <item x="91"/>
        <item x="81"/>
        <item x="90"/>
        <item x="117"/>
        <item x="51"/>
        <item x="50"/>
        <item x="80"/>
        <item x="89"/>
        <item x="79"/>
        <item x="102"/>
        <item x="78"/>
        <item x="77"/>
        <item x="49"/>
        <item x="71"/>
        <item x="48"/>
        <item x="76"/>
        <item x="47"/>
        <item x="116"/>
        <item x="130"/>
        <item x="88"/>
        <item x="109"/>
        <item x="46"/>
        <item x="37"/>
        <item x="36"/>
        <item x="101"/>
        <item x="129"/>
        <item x="35"/>
        <item x="87"/>
        <item x="45"/>
        <item x="75"/>
        <item x="44"/>
        <item x="100"/>
        <item x="86"/>
        <item x="99"/>
        <item x="115"/>
        <item x="34"/>
        <item x="70"/>
        <item x="74"/>
        <item x="85"/>
        <item x="108"/>
        <item x="33"/>
        <item x="114"/>
        <item x="84"/>
        <item x="69"/>
        <item x="73"/>
        <item x="68"/>
        <item x="67"/>
        <item x="98"/>
        <item x="43"/>
        <item x="42"/>
        <item x="32"/>
        <item x="31"/>
        <item x="41"/>
        <item x="113"/>
        <item x="66"/>
        <item x="30"/>
        <item x="40"/>
        <item x="29"/>
        <item x="28"/>
        <item x="65"/>
        <item x="72"/>
        <item x="39"/>
        <item x="27"/>
        <item x="26"/>
        <item x="64"/>
        <item x="19"/>
        <item x="18"/>
        <item x="38"/>
        <item x="17"/>
        <item x="16"/>
        <item x="15"/>
        <item x="63"/>
        <item x="25"/>
        <item x="62"/>
        <item x="24"/>
        <item x="61"/>
        <item x="60"/>
        <item x="14"/>
        <item x="59"/>
        <item x="23"/>
        <item x="13"/>
        <item x="58"/>
        <item x="12"/>
        <item x="22"/>
        <item x="11"/>
        <item x="10"/>
        <item x="57"/>
        <item x="21"/>
        <item x="9"/>
        <item x="20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36">
        <item x="223"/>
        <item x="207"/>
        <item x="99"/>
        <item x="139"/>
        <item x="69"/>
        <item x="235"/>
        <item x="68"/>
        <item x="19"/>
        <item x="37"/>
        <item x="18"/>
        <item x="36"/>
        <item x="17"/>
        <item x="16"/>
        <item x="35"/>
        <item x="15"/>
        <item x="127"/>
        <item x="167"/>
        <item x="156"/>
        <item x="114"/>
        <item x="201"/>
        <item x="234"/>
        <item x="54"/>
        <item x="217"/>
        <item x="83"/>
        <item x="67"/>
        <item x="113"/>
        <item x="82"/>
        <item x="98"/>
        <item x="34"/>
        <item x="147"/>
        <item x="233"/>
        <item x="112"/>
        <item x="97"/>
        <item x="53"/>
        <item x="81"/>
        <item x="232"/>
        <item x="52"/>
        <item x="96"/>
        <item x="33"/>
        <item x="200"/>
        <item x="126"/>
        <item x="14"/>
        <item x="66"/>
        <item x="95"/>
        <item x="125"/>
        <item x="175"/>
        <item x="166"/>
        <item x="138"/>
        <item x="111"/>
        <item x="80"/>
        <item x="216"/>
        <item x="13"/>
        <item x="184"/>
        <item x="51"/>
        <item x="110"/>
        <item x="50"/>
        <item x="199"/>
        <item x="109"/>
        <item x="94"/>
        <item x="231"/>
        <item x="137"/>
        <item x="12"/>
        <item x="32"/>
        <item x="31"/>
        <item x="65"/>
        <item x="64"/>
        <item x="11"/>
        <item x="108"/>
        <item x="49"/>
        <item x="155"/>
        <item x="183"/>
        <item x="198"/>
        <item x="10"/>
        <item x="79"/>
        <item x="48"/>
        <item x="146"/>
        <item x="107"/>
        <item x="215"/>
        <item x="124"/>
        <item x="47"/>
        <item x="93"/>
        <item x="9"/>
        <item x="182"/>
        <item x="192"/>
        <item x="63"/>
        <item x="145"/>
        <item x="230"/>
        <item x="30"/>
        <item x="78"/>
        <item x="123"/>
        <item x="29"/>
        <item x="222"/>
        <item x="122"/>
        <item x="174"/>
        <item x="92"/>
        <item x="8"/>
        <item x="165"/>
        <item x="136"/>
        <item x="154"/>
        <item x="46"/>
        <item x="77"/>
        <item x="214"/>
        <item x="229"/>
        <item x="28"/>
        <item x="206"/>
        <item x="7"/>
        <item x="27"/>
        <item x="62"/>
        <item x="91"/>
        <item x="121"/>
        <item x="181"/>
        <item x="45"/>
        <item x="173"/>
        <item x="164"/>
        <item x="153"/>
        <item x="44"/>
        <item x="180"/>
        <item x="120"/>
        <item x="213"/>
        <item x="61"/>
        <item x="26"/>
        <item x="191"/>
        <item x="205"/>
        <item x="172"/>
        <item x="106"/>
        <item x="135"/>
        <item x="76"/>
        <item x="190"/>
        <item x="134"/>
        <item x="90"/>
        <item x="119"/>
        <item x="163"/>
        <item x="197"/>
        <item x="25"/>
        <item x="75"/>
        <item x="212"/>
        <item x="133"/>
        <item x="24"/>
        <item x="74"/>
        <item x="118"/>
        <item x="196"/>
        <item x="6"/>
        <item x="152"/>
        <item x="89"/>
        <item x="5"/>
        <item x="211"/>
        <item x="221"/>
        <item x="4"/>
        <item x="60"/>
        <item x="88"/>
        <item x="105"/>
        <item x="162"/>
        <item x="144"/>
        <item x="151"/>
        <item x="189"/>
        <item x="195"/>
        <item x="43"/>
        <item x="59"/>
        <item x="73"/>
        <item x="42"/>
        <item x="58"/>
        <item x="3"/>
        <item x="132"/>
        <item x="104"/>
        <item x="41"/>
        <item x="194"/>
        <item x="23"/>
        <item x="210"/>
        <item x="87"/>
        <item x="143"/>
        <item x="161"/>
        <item x="103"/>
        <item x="204"/>
        <item x="131"/>
        <item x="228"/>
        <item x="179"/>
        <item x="72"/>
        <item x="40"/>
        <item x="57"/>
        <item x="86"/>
        <item x="102"/>
        <item x="22"/>
        <item x="2"/>
        <item x="227"/>
        <item x="178"/>
        <item x="130"/>
        <item x="160"/>
        <item x="150"/>
        <item x="177"/>
        <item x="56"/>
        <item x="220"/>
        <item x="142"/>
        <item x="1"/>
        <item x="226"/>
        <item x="159"/>
        <item x="141"/>
        <item x="149"/>
        <item x="117"/>
        <item x="188"/>
        <item x="101"/>
        <item x="39"/>
        <item x="171"/>
        <item x="158"/>
        <item x="225"/>
        <item x="116"/>
        <item x="21"/>
        <item x="187"/>
        <item x="203"/>
        <item x="170"/>
        <item x="129"/>
        <item x="209"/>
        <item x="193"/>
        <item x="224"/>
        <item x="85"/>
        <item x="84"/>
        <item x="169"/>
        <item x="55"/>
        <item x="186"/>
        <item x="148"/>
        <item x="20"/>
        <item x="71"/>
        <item x="208"/>
        <item x="0"/>
        <item x="100"/>
        <item x="115"/>
        <item x="38"/>
        <item x="219"/>
        <item x="128"/>
        <item x="157"/>
        <item x="70"/>
        <item x="176"/>
        <item x="168"/>
        <item x="140"/>
        <item x="202"/>
        <item x="185"/>
        <item x="218"/>
      </items>
    </pivotField>
    <pivotField dataField="1" showAll="0" defaultSubtotal="0">
      <items count="110">
        <item x="36"/>
        <item x="71"/>
        <item x="18"/>
        <item x="52"/>
        <item x="53"/>
        <item x="93"/>
        <item x="54"/>
        <item x="70"/>
        <item x="34"/>
        <item x="68"/>
        <item x="86"/>
        <item x="105"/>
        <item x="49"/>
        <item x="81"/>
        <item x="37"/>
        <item x="80"/>
        <item x="39"/>
        <item x="96"/>
        <item x="38"/>
        <item x="50"/>
        <item x="79"/>
        <item x="92"/>
        <item x="85"/>
        <item x="69"/>
        <item x="35"/>
        <item x="104"/>
        <item x="78"/>
        <item x="51"/>
        <item x="17"/>
        <item x="67"/>
        <item x="76"/>
        <item x="103"/>
        <item x="91"/>
        <item x="31"/>
        <item x="46"/>
        <item x="108"/>
        <item x="77"/>
        <item x="109"/>
        <item x="45"/>
        <item x="66"/>
        <item x="47"/>
        <item x="94"/>
        <item x="102"/>
        <item x="48"/>
        <item x="74"/>
        <item x="100"/>
        <item x="44"/>
        <item x="101"/>
        <item x="88"/>
        <item x="16"/>
        <item x="32"/>
        <item x="107"/>
        <item x="84"/>
        <item x="89"/>
        <item x="95"/>
        <item x="64"/>
        <item x="90"/>
        <item x="106"/>
        <item x="82"/>
        <item x="99"/>
        <item x="75"/>
        <item x="42"/>
        <item x="15"/>
        <item x="65"/>
        <item x="83"/>
        <item x="19"/>
        <item x="29"/>
        <item x="98"/>
        <item x="25"/>
        <item x="27"/>
        <item x="43"/>
        <item x="87"/>
        <item x="63"/>
        <item x="33"/>
        <item x="28"/>
        <item x="60"/>
        <item x="97"/>
        <item x="26"/>
        <item x="62"/>
        <item x="30"/>
        <item x="73"/>
        <item x="41"/>
        <item x="72"/>
        <item x="24"/>
        <item x="61"/>
        <item x="10"/>
        <item x="14"/>
        <item x="40"/>
        <item x="11"/>
        <item x="23"/>
        <item x="57"/>
        <item x="59"/>
        <item x="58"/>
        <item x="22"/>
        <item x="13"/>
        <item x="56"/>
        <item x="8"/>
        <item x="7"/>
        <item x="12"/>
        <item x="9"/>
        <item x="55"/>
        <item x="21"/>
        <item x="20"/>
        <item x="4"/>
        <item x="6"/>
        <item x="5"/>
        <item x="2"/>
        <item x="3"/>
        <item x="1"/>
        <item x="0"/>
      </items>
    </pivotField>
    <pivotField dataField="1" showAll="0" defaultSubtotal="0">
      <items count="257">
        <item x="36"/>
        <item x="18"/>
        <item x="76"/>
        <item x="91"/>
        <item x="108"/>
        <item x="137"/>
        <item x="17"/>
        <item x="75"/>
        <item x="34"/>
        <item x="73"/>
        <item x="90"/>
        <item x="55"/>
        <item x="139"/>
        <item x="154"/>
        <item x="16"/>
        <item x="37"/>
        <item x="121"/>
        <item x="109"/>
        <item x="39"/>
        <item x="57"/>
        <item x="155"/>
        <item x="138"/>
        <item x="38"/>
        <item x="255"/>
        <item x="219"/>
        <item x="15"/>
        <item x="167"/>
        <item x="152"/>
        <item x="56"/>
        <item x="19"/>
        <item x="74"/>
        <item x="199"/>
        <item x="35"/>
        <item x="110"/>
        <item x="238"/>
        <item x="117"/>
        <item x="88"/>
        <item x="72"/>
        <item x="188"/>
        <item x="105"/>
        <item x="166"/>
        <item x="253"/>
        <item x="51"/>
        <item x="228"/>
        <item x="156"/>
        <item x="31"/>
        <item x="134"/>
        <item x="196"/>
        <item x="212"/>
        <item x="256"/>
        <item x="153"/>
        <item x="103"/>
        <item x="71"/>
        <item x="89"/>
        <item x="68"/>
        <item x="53"/>
        <item x="254"/>
        <item x="10"/>
        <item x="14"/>
        <item x="101"/>
        <item x="202"/>
        <item x="122"/>
        <item x="87"/>
        <item x="52"/>
        <item x="11"/>
        <item x="136"/>
        <item x="211"/>
        <item x="107"/>
        <item x="237"/>
        <item x="120"/>
        <item x="32"/>
        <item x="220"/>
        <item x="133"/>
        <item x="203"/>
        <item x="92"/>
        <item x="150"/>
        <item x="187"/>
        <item x="104"/>
        <item x="168"/>
        <item x="252"/>
        <item x="148"/>
        <item x="177"/>
        <item x="86"/>
        <item x="226"/>
        <item x="149"/>
        <item x="106"/>
        <item x="69"/>
        <item x="210"/>
        <item x="151"/>
        <item x="165"/>
        <item x="54"/>
        <item x="218"/>
        <item x="100"/>
        <item x="48"/>
        <item x="130"/>
        <item x="197"/>
        <item x="234"/>
        <item x="85"/>
        <item x="118"/>
        <item x="70"/>
        <item x="13"/>
        <item x="132"/>
        <item x="207"/>
        <item x="8"/>
        <item x="186"/>
        <item x="66"/>
        <item x="29"/>
        <item x="201"/>
        <item x="164"/>
        <item x="119"/>
        <item x="25"/>
        <item x="217"/>
        <item x="180"/>
        <item x="47"/>
        <item x="27"/>
        <item x="242"/>
        <item x="129"/>
        <item x="116"/>
        <item x="7"/>
        <item x="227"/>
        <item x="250"/>
        <item x="12"/>
        <item x="146"/>
        <item x="9"/>
        <item x="81"/>
        <item x="198"/>
        <item x="46"/>
        <item x="67"/>
        <item x="102"/>
        <item x="235"/>
        <item x="251"/>
        <item x="163"/>
        <item x="49"/>
        <item x="135"/>
        <item x="200"/>
        <item x="33"/>
        <item x="28"/>
        <item x="50"/>
        <item x="84"/>
        <item x="63"/>
        <item x="172"/>
        <item x="147"/>
        <item x="179"/>
        <item x="4"/>
        <item x="26"/>
        <item x="65"/>
        <item x="30"/>
        <item x="45"/>
        <item x="83"/>
        <item x="131"/>
        <item x="194"/>
        <item x="236"/>
        <item x="209"/>
        <item x="97"/>
        <item x="185"/>
        <item x="195"/>
        <item x="79"/>
        <item x="115"/>
        <item x="99"/>
        <item x="128"/>
        <item x="24"/>
        <item x="247"/>
        <item x="162"/>
        <item x="184"/>
        <item x="64"/>
        <item x="82"/>
        <item x="6"/>
        <item x="214"/>
        <item x="178"/>
        <item x="208"/>
        <item x="5"/>
        <item x="233"/>
        <item x="143"/>
        <item x="225"/>
        <item x="127"/>
        <item x="144"/>
        <item x="215"/>
        <item x="42"/>
        <item x="23"/>
        <item x="145"/>
        <item x="191"/>
        <item x="60"/>
        <item x="248"/>
        <item x="246"/>
        <item x="2"/>
        <item x="62"/>
        <item x="98"/>
        <item x="249"/>
        <item x="61"/>
        <item x="112"/>
        <item x="232"/>
        <item x="3"/>
        <item x="124"/>
        <item x="161"/>
        <item x="44"/>
        <item x="80"/>
        <item x="245"/>
        <item x="22"/>
        <item x="206"/>
        <item x="224"/>
        <item x="96"/>
        <item x="43"/>
        <item x="170"/>
        <item x="216"/>
        <item x="192"/>
        <item x="159"/>
        <item x="241"/>
        <item x="94"/>
        <item x="222"/>
        <item x="113"/>
        <item x="193"/>
        <item x="126"/>
        <item x="171"/>
        <item x="223"/>
        <item x="114"/>
        <item x="142"/>
        <item x="95"/>
        <item x="158"/>
        <item x="189"/>
        <item x="182"/>
        <item x="229"/>
        <item x="59"/>
        <item x="160"/>
        <item x="125"/>
        <item x="176"/>
        <item x="244"/>
        <item x="183"/>
        <item x="240"/>
        <item x="1"/>
        <item x="141"/>
        <item x="169"/>
        <item x="174"/>
        <item x="190"/>
        <item x="230"/>
        <item x="41"/>
        <item x="204"/>
        <item x="175"/>
        <item x="231"/>
        <item x="243"/>
        <item x="213"/>
        <item x="21"/>
        <item x="93"/>
        <item x="58"/>
        <item x="157"/>
        <item x="111"/>
        <item x="0"/>
        <item x="78"/>
        <item x="123"/>
        <item x="40"/>
        <item x="20"/>
        <item x="140"/>
        <item x="77"/>
        <item x="205"/>
        <item x="221"/>
        <item x="173"/>
        <item x="181"/>
        <item x="239"/>
      </items>
    </pivotField>
    <pivotField dataField="1" showAll="0" defaultSubtotal="0">
      <items count="90">
        <item x="89"/>
        <item x="86"/>
        <item x="82"/>
        <item x="50"/>
        <item x="47"/>
        <item x="74"/>
        <item x="81"/>
        <item x="85"/>
        <item x="46"/>
        <item x="52"/>
        <item x="83"/>
        <item x="84"/>
        <item x="75"/>
        <item x="31"/>
        <item x="54"/>
        <item x="53"/>
        <item x="80"/>
        <item x="78"/>
        <item x="76"/>
        <item x="70"/>
        <item x="88"/>
        <item x="49"/>
        <item x="64"/>
        <item x="39"/>
        <item x="71"/>
        <item x="51"/>
        <item x="73"/>
        <item x="38"/>
        <item x="29"/>
        <item x="45"/>
        <item x="44"/>
        <item x="42"/>
        <item x="41"/>
        <item x="48"/>
        <item x="79"/>
        <item x="72"/>
        <item x="87"/>
        <item x="68"/>
        <item x="67"/>
        <item x="36"/>
        <item x="37"/>
        <item x="69"/>
        <item x="66"/>
        <item x="35"/>
        <item x="27"/>
        <item x="77"/>
        <item x="12"/>
        <item x="33"/>
        <item x="13"/>
        <item x="62"/>
        <item x="34"/>
        <item x="56"/>
        <item x="40"/>
        <item x="43"/>
        <item x="65"/>
        <item x="28"/>
        <item x="55"/>
        <item x="63"/>
        <item x="59"/>
        <item x="61"/>
        <item x="32"/>
        <item x="58"/>
        <item x="20"/>
        <item x="26"/>
        <item x="21"/>
        <item x="25"/>
        <item x="30"/>
        <item x="9"/>
        <item x="19"/>
        <item x="24"/>
        <item x="57"/>
        <item x="14"/>
        <item x="15"/>
        <item x="60"/>
        <item x="16"/>
        <item x="23"/>
        <item x="17"/>
        <item x="22"/>
        <item x="18"/>
        <item x="0"/>
        <item x="1"/>
        <item x="8"/>
        <item x="11"/>
        <item x="7"/>
        <item x="10"/>
        <item x="6"/>
        <item x="3"/>
        <item x="5"/>
        <item x="4"/>
        <item x="2"/>
      </items>
    </pivotField>
    <pivotField dataField="1" showAll="0" defaultSubtotal="0">
      <items count="201">
        <item x="150"/>
        <item x="117"/>
        <item x="127"/>
        <item x="49"/>
        <item x="85"/>
        <item x="197"/>
        <item x="98"/>
        <item x="32"/>
        <item x="46"/>
        <item x="112"/>
        <item x="12"/>
        <item x="66"/>
        <item x="13"/>
        <item x="100"/>
        <item x="142"/>
        <item x="65"/>
        <item x="82"/>
        <item x="114"/>
        <item x="176"/>
        <item x="190"/>
        <item x="96"/>
        <item x="140"/>
        <item x="45"/>
        <item x="30"/>
        <item x="50"/>
        <item x="62"/>
        <item x="91"/>
        <item x="80"/>
        <item x="141"/>
        <item x="105"/>
        <item x="9"/>
        <item x="177"/>
        <item x="79"/>
        <item x="70"/>
        <item x="200"/>
        <item x="95"/>
        <item x="138"/>
        <item x="19"/>
        <item x="111"/>
        <item x="36"/>
        <item x="161"/>
        <item x="102"/>
        <item x="37"/>
        <item x="121"/>
        <item x="174"/>
        <item x="143"/>
        <item x="52"/>
        <item x="35"/>
        <item x="28"/>
        <item x="68"/>
        <item x="14"/>
        <item x="51"/>
        <item x="86"/>
        <item x="135"/>
        <item x="15"/>
        <item x="118"/>
        <item x="116"/>
        <item x="88"/>
        <item x="33"/>
        <item x="69"/>
        <item x="16"/>
        <item x="67"/>
        <item x="113"/>
        <item x="34"/>
        <item x="130"/>
        <item x="17"/>
        <item x="99"/>
        <item x="185"/>
        <item x="139"/>
        <item x="71"/>
        <item x="64"/>
        <item x="175"/>
        <item x="18"/>
        <item x="108"/>
        <item x="101"/>
        <item x="48"/>
        <item x="131"/>
        <item x="128"/>
        <item x="84"/>
        <item x="198"/>
        <item x="29"/>
        <item x="115"/>
        <item x="73"/>
        <item x="38"/>
        <item x="169"/>
        <item x="154"/>
        <item x="129"/>
        <item x="97"/>
        <item x="149"/>
        <item x="0"/>
        <item x="83"/>
        <item x="1"/>
        <item x="8"/>
        <item x="195"/>
        <item x="60"/>
        <item x="75"/>
        <item x="122"/>
        <item x="171"/>
        <item x="54"/>
        <item x="72"/>
        <item x="11"/>
        <item x="7"/>
        <item x="20"/>
        <item x="109"/>
        <item x="77"/>
        <item x="27"/>
        <item x="166"/>
        <item x="120"/>
        <item x="191"/>
        <item x="92"/>
        <item x="21"/>
        <item x="148"/>
        <item x="44"/>
        <item x="26"/>
        <item x="63"/>
        <item x="43"/>
        <item x="123"/>
        <item x="89"/>
        <item x="81"/>
        <item x="10"/>
        <item x="31"/>
        <item x="41"/>
        <item x="53"/>
        <item x="61"/>
        <item x="199"/>
        <item x="57"/>
        <item x="40"/>
        <item x="6"/>
        <item x="47"/>
        <item x="59"/>
        <item x="3"/>
        <item x="196"/>
        <item x="125"/>
        <item x="56"/>
        <item x="5"/>
        <item x="186"/>
        <item x="24"/>
        <item x="137"/>
        <item x="110"/>
        <item x="159"/>
        <item x="124"/>
        <item x="93"/>
        <item x="126"/>
        <item x="104"/>
        <item x="145"/>
        <item x="94"/>
        <item x="132"/>
        <item x="106"/>
        <item x="78"/>
        <item x="167"/>
        <item x="157"/>
        <item x="153"/>
        <item x="165"/>
        <item x="181"/>
        <item x="147"/>
        <item x="136"/>
        <item x="23"/>
        <item x="188"/>
        <item x="25"/>
        <item x="134"/>
        <item x="151"/>
        <item x="22"/>
        <item x="168"/>
        <item x="179"/>
        <item x="162"/>
        <item x="76"/>
        <item x="55"/>
        <item x="4"/>
        <item x="146"/>
        <item x="90"/>
        <item x="183"/>
        <item x="107"/>
        <item x="39"/>
        <item x="2"/>
        <item x="42"/>
        <item x="58"/>
        <item x="152"/>
        <item x="192"/>
        <item x="133"/>
        <item x="184"/>
        <item x="158"/>
        <item x="193"/>
        <item x="172"/>
        <item x="180"/>
        <item x="144"/>
        <item x="164"/>
        <item x="173"/>
        <item x="74"/>
        <item x="103"/>
        <item x="156"/>
        <item x="187"/>
        <item x="119"/>
        <item x="194"/>
        <item x="87"/>
        <item x="182"/>
        <item x="155"/>
        <item x="163"/>
        <item x="178"/>
        <item x="160"/>
        <item x="170"/>
        <item x="189"/>
      </items>
    </pivotField>
    <pivotField dataField="1" showAll="0" defaultSubtotal="0">
      <items count="12">
        <item x="4"/>
        <item x="1"/>
        <item x="5"/>
        <item x="0"/>
        <item x="2"/>
        <item x="11"/>
        <item x="10"/>
        <item x="8"/>
        <item x="7"/>
        <item x="3"/>
        <item x="9"/>
        <item x="6"/>
      </items>
    </pivotField>
    <pivotField showAll="0" defaultSubtotal="0">
      <items count="28">
        <item x="4"/>
        <item x="1"/>
        <item x="5"/>
        <item x="0"/>
        <item x="2"/>
        <item x="9"/>
        <item x="13"/>
        <item x="11"/>
        <item x="8"/>
        <item x="7"/>
        <item x="15"/>
        <item x="3"/>
        <item x="20"/>
        <item x="19"/>
        <item x="16"/>
        <item x="12"/>
        <item x="6"/>
        <item x="24"/>
        <item x="14"/>
        <item x="18"/>
        <item x="21"/>
        <item x="23"/>
        <item x="10"/>
        <item x="17"/>
        <item x="27"/>
        <item x="26"/>
        <item x="22"/>
        <item x="25"/>
      </items>
    </pivotField>
  </pivotFields>
  <rowFields count="3">
    <field x="5"/>
    <field x="10"/>
    <field x="9"/>
  </rowFields>
  <rowItems count="531">
    <i>
      <x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54"/>
    </i>
    <i r="1">
      <x v="8"/>
      <x v="52"/>
    </i>
    <i r="1">
      <x v="9"/>
      <x v="71"/>
    </i>
    <i r="1">
      <x v="10"/>
      <x v="3"/>
    </i>
    <i r="1">
      <x v="11"/>
      <x v="64"/>
    </i>
    <i r="1">
      <x v="12"/>
      <x v="72"/>
    </i>
    <i r="1">
      <x v="13"/>
      <x v="62"/>
    </i>
    <i r="1">
      <x v="14"/>
      <x v="4"/>
    </i>
    <i r="1">
      <x v="15"/>
      <x v="50"/>
    </i>
    <i r="1">
      <x v="16"/>
      <x v="48"/>
    </i>
    <i r="1">
      <x v="17"/>
      <x v="49"/>
    </i>
    <i r="1">
      <x v="18"/>
      <x v="73"/>
    </i>
    <i r="1">
      <x v="19"/>
      <x v="47"/>
    </i>
    <i t="blank">
      <x/>
    </i>
    <i>
      <x v="1"/>
    </i>
    <i r="1">
      <x/>
      <x v="68"/>
    </i>
    <i r="1">
      <x v="1"/>
      <x v="66"/>
    </i>
    <i r="1">
      <x v="2"/>
      <x v="59"/>
    </i>
    <i r="1">
      <x v="3"/>
      <x v="55"/>
    </i>
    <i r="1">
      <x v="4"/>
      <x v="53"/>
    </i>
    <i r="1">
      <x v="5"/>
      <x v="1"/>
    </i>
    <i r="1">
      <x v="6"/>
      <x v="2"/>
    </i>
    <i r="1">
      <x v="7"/>
      <x v="52"/>
    </i>
    <i r="1">
      <x v="8"/>
      <x v="71"/>
    </i>
    <i r="1">
      <x v="9"/>
      <x v="54"/>
    </i>
    <i r="1">
      <x v="10"/>
      <x v="62"/>
    </i>
    <i r="1">
      <x v="11"/>
      <x v="3"/>
    </i>
    <i r="1">
      <x v="12"/>
      <x v="64"/>
    </i>
    <i r="1">
      <x v="13"/>
      <x v="72"/>
    </i>
    <i r="1">
      <x v="14"/>
      <x v="49"/>
    </i>
    <i r="1">
      <x v="15"/>
      <x v="50"/>
    </i>
    <i r="1">
      <x v="16"/>
      <x v="73"/>
    </i>
    <i r="1">
      <x v="17"/>
      <x v="48"/>
    </i>
    <i r="1">
      <x v="18"/>
      <x v="47"/>
    </i>
    <i r="2">
      <x v="58"/>
    </i>
    <i t="blank">
      <x v="1"/>
    </i>
    <i>
      <x v="2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2"/>
    </i>
    <i r="1">
      <x v="7"/>
      <x v="54"/>
    </i>
    <i r="1">
      <x v="8"/>
      <x v="52"/>
    </i>
    <i r="1">
      <x v="9"/>
      <x v="71"/>
    </i>
    <i r="1">
      <x v="10"/>
      <x v="72"/>
    </i>
    <i r="1">
      <x v="11"/>
      <x v="64"/>
    </i>
    <i r="1">
      <x v="12"/>
      <x v="4"/>
    </i>
    <i r="1">
      <x v="13"/>
      <x v="3"/>
    </i>
    <i r="1">
      <x v="14"/>
      <x v="62"/>
    </i>
    <i r="1">
      <x v="15"/>
      <x v="48"/>
    </i>
    <i r="1">
      <x v="16"/>
      <x v="49"/>
    </i>
    <i r="2">
      <x v="65"/>
    </i>
    <i r="1">
      <x v="18"/>
      <x v="47"/>
    </i>
    <i r="1">
      <x v="19"/>
      <x v="70"/>
    </i>
    <i t="blank">
      <x v="2"/>
    </i>
    <i>
      <x v="3"/>
    </i>
    <i r="1">
      <x/>
      <x v="68"/>
    </i>
    <i r="1">
      <x v="1"/>
      <x v="66"/>
    </i>
    <i r="1">
      <x v="2"/>
      <x v="55"/>
    </i>
    <i r="1">
      <x v="3"/>
      <x v="2"/>
    </i>
    <i r="1">
      <x v="4"/>
      <x v="53"/>
    </i>
    <i r="1">
      <x v="5"/>
      <x v="1"/>
    </i>
    <i r="1">
      <x v="6"/>
      <x v="59"/>
    </i>
    <i r="1">
      <x v="7"/>
      <x v="54"/>
    </i>
    <i r="1">
      <x v="8"/>
      <x v="52"/>
    </i>
    <i r="1">
      <x v="9"/>
      <x v="71"/>
    </i>
    <i r="1">
      <x v="10"/>
      <x v="3"/>
    </i>
    <i r="2">
      <x v="64"/>
    </i>
    <i r="1">
      <x v="12"/>
      <x v="72"/>
    </i>
    <i r="1">
      <x v="13"/>
      <x v="62"/>
    </i>
    <i r="1">
      <x v="14"/>
      <x v="4"/>
    </i>
    <i r="1">
      <x v="15"/>
      <x v="50"/>
    </i>
    <i r="1">
      <x v="16"/>
      <x v="48"/>
    </i>
    <i r="1">
      <x v="17"/>
      <x v="47"/>
    </i>
    <i r="2">
      <x v="49"/>
    </i>
    <i r="2">
      <x v="73"/>
    </i>
    <i t="blank">
      <x v="3"/>
    </i>
    <i>
      <x v="4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71"/>
    </i>
    <i r="1">
      <x v="8"/>
      <x v="72"/>
    </i>
    <i r="1">
      <x v="9"/>
      <x v="52"/>
    </i>
    <i r="1">
      <x v="10"/>
      <x v="54"/>
    </i>
    <i r="1">
      <x v="11"/>
      <x v="64"/>
    </i>
    <i r="1">
      <x v="12"/>
      <x v="3"/>
    </i>
    <i r="1">
      <x v="13"/>
      <x v="62"/>
    </i>
    <i r="1">
      <x v="14"/>
      <x v="69"/>
    </i>
    <i r="1">
      <x v="15"/>
      <x v="48"/>
    </i>
    <i r="2">
      <x v="49"/>
    </i>
    <i r="2">
      <x v="57"/>
    </i>
    <i r="1">
      <x v="18"/>
      <x v="4"/>
    </i>
    <i r="2">
      <x v="50"/>
    </i>
    <i t="blank">
      <x v="4"/>
    </i>
    <i>
      <x v="5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59"/>
    </i>
    <i r="1">
      <x v="6"/>
      <x v="2"/>
    </i>
    <i r="1">
      <x v="7"/>
      <x v="54"/>
    </i>
    <i r="1">
      <x v="8"/>
      <x v="52"/>
    </i>
    <i r="1">
      <x v="9"/>
      <x v="64"/>
    </i>
    <i r="1">
      <x v="10"/>
      <x v="71"/>
    </i>
    <i r="2">
      <x v="72"/>
    </i>
    <i r="1">
      <x v="12"/>
      <x v="3"/>
    </i>
    <i r="2">
      <x v="4"/>
    </i>
    <i r="1">
      <x v="14"/>
      <x v="50"/>
    </i>
    <i r="1">
      <x v="15"/>
      <x v="62"/>
    </i>
    <i r="1">
      <x v="16"/>
      <x v="47"/>
    </i>
    <i r="1">
      <x v="17"/>
      <x v="65"/>
    </i>
    <i r="1">
      <x v="18"/>
      <x v="78"/>
    </i>
    <i r="1">
      <x v="19"/>
      <x v="16"/>
    </i>
    <i r="2">
      <x v="67"/>
    </i>
    <i r="2">
      <x v="75"/>
    </i>
    <i t="blank">
      <x v="5"/>
    </i>
    <i>
      <x v="6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2"/>
    </i>
    <i r="1">
      <x v="5"/>
      <x v="1"/>
    </i>
    <i r="1">
      <x v="6"/>
      <x v="59"/>
    </i>
    <i r="1">
      <x v="7"/>
      <x v="54"/>
    </i>
    <i r="1">
      <x v="8"/>
      <x v="3"/>
    </i>
    <i r="1">
      <x v="9"/>
      <x v="64"/>
    </i>
    <i r="1">
      <x v="10"/>
      <x v="52"/>
    </i>
    <i r="1">
      <x v="11"/>
      <x v="71"/>
    </i>
    <i r="1">
      <x v="12"/>
      <x v="4"/>
    </i>
    <i r="1">
      <x v="13"/>
      <x v="62"/>
    </i>
    <i r="1">
      <x v="14"/>
      <x v="75"/>
    </i>
    <i r="2">
      <x v="76"/>
    </i>
    <i r="1">
      <x v="16"/>
      <x v="48"/>
    </i>
    <i r="1">
      <x v="17"/>
      <x v="50"/>
    </i>
    <i r="1">
      <x v="18"/>
      <x v="8"/>
    </i>
    <i r="2">
      <x v="56"/>
    </i>
    <i r="2">
      <x v="72"/>
    </i>
    <i r="2">
      <x v="73"/>
    </i>
    <i t="blank">
      <x v="6"/>
    </i>
    <i>
      <x v="7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59"/>
    </i>
    <i r="1">
      <x v="5"/>
      <x v="2"/>
    </i>
    <i r="1">
      <x v="6"/>
      <x v="54"/>
    </i>
    <i r="1">
      <x v="7"/>
      <x v="1"/>
    </i>
    <i r="2">
      <x v="71"/>
    </i>
    <i r="1">
      <x v="9"/>
      <x v="52"/>
    </i>
    <i r="1">
      <x v="10"/>
      <x v="64"/>
    </i>
    <i r="1">
      <x v="11"/>
      <x v="3"/>
    </i>
    <i r="1">
      <x v="12"/>
      <x v="72"/>
    </i>
    <i r="1">
      <x v="13"/>
      <x v="62"/>
    </i>
    <i r="1">
      <x v="14"/>
      <x v="16"/>
    </i>
    <i r="1">
      <x v="15"/>
      <x v="4"/>
    </i>
    <i r="1">
      <x v="16"/>
      <x v="65"/>
    </i>
    <i r="2">
      <x v="73"/>
    </i>
    <i r="1">
      <x v="18"/>
      <x v="50"/>
    </i>
    <i r="1">
      <x v="19"/>
      <x v="48"/>
    </i>
    <i r="2">
      <x v="49"/>
    </i>
    <i t="blank">
      <x v="7"/>
    </i>
    <i>
      <x v="8"/>
    </i>
    <i r="1">
      <x/>
      <x v="68"/>
    </i>
    <i r="1">
      <x v="1"/>
      <x v="2"/>
    </i>
    <i r="1">
      <x v="2"/>
      <x v="53"/>
    </i>
    <i r="1">
      <x v="3"/>
      <x v="55"/>
    </i>
    <i r="1">
      <x v="4"/>
      <x v="1"/>
    </i>
    <i r="1">
      <x v="5"/>
      <x v="66"/>
    </i>
    <i r="1">
      <x v="6"/>
      <x v="3"/>
    </i>
    <i r="1">
      <x v="7"/>
      <x v="54"/>
    </i>
    <i r="1">
      <x v="8"/>
      <x v="64"/>
    </i>
    <i r="1">
      <x v="9"/>
      <x v="52"/>
    </i>
    <i r="1">
      <x v="10"/>
      <x v="4"/>
    </i>
    <i r="2">
      <x v="59"/>
    </i>
    <i r="1">
      <x v="12"/>
      <x v="71"/>
    </i>
    <i r="2">
      <x v="72"/>
    </i>
    <i r="1">
      <x v="14"/>
      <x v="8"/>
    </i>
    <i r="2">
      <x v="48"/>
    </i>
    <i r="1">
      <x v="16"/>
      <x v="16"/>
    </i>
    <i r="2">
      <x v="62"/>
    </i>
    <i r="1">
      <x v="18"/>
      <x v="19"/>
    </i>
    <i r="2">
      <x v="47"/>
    </i>
    <i r="2">
      <x v="67"/>
    </i>
    <i r="2">
      <x v="73"/>
    </i>
    <i t="blank">
      <x v="8"/>
    </i>
    <i>
      <x v="9"/>
    </i>
    <i r="1">
      <x/>
      <x v="55"/>
    </i>
    <i r="1">
      <x v="1"/>
      <x v="2"/>
    </i>
    <i r="1">
      <x v="2"/>
      <x v="53"/>
    </i>
    <i r="1">
      <x v="3"/>
      <x v="68"/>
    </i>
    <i r="1">
      <x v="4"/>
      <x v="66"/>
    </i>
    <i r="1">
      <x v="5"/>
      <x v="1"/>
    </i>
    <i r="1">
      <x v="6"/>
      <x v="52"/>
    </i>
    <i r="1">
      <x v="7"/>
      <x v="54"/>
    </i>
    <i r="2">
      <x v="59"/>
    </i>
    <i r="1">
      <x v="9"/>
      <x v="4"/>
    </i>
    <i r="2">
      <x v="71"/>
    </i>
    <i r="1">
      <x v="11"/>
      <x v="3"/>
    </i>
    <i r="1">
      <x v="12"/>
      <x v="7"/>
    </i>
    <i r="2">
      <x v="27"/>
    </i>
    <i r="2">
      <x v="67"/>
    </i>
    <i r="1">
      <x v="15"/>
      <x v="6"/>
    </i>
    <i r="2">
      <x v="8"/>
    </i>
    <i r="2">
      <x v="19"/>
    </i>
    <i r="2">
      <x v="48"/>
    </i>
    <i r="2">
      <x v="72"/>
    </i>
    <i t="blank">
      <x v="9"/>
    </i>
    <i>
      <x v="10"/>
    </i>
    <i r="1">
      <x/>
      <x v="55"/>
    </i>
    <i r="1">
      <x v="1"/>
      <x v="1"/>
    </i>
    <i r="2">
      <x v="53"/>
    </i>
    <i r="1">
      <x v="3"/>
      <x v="68"/>
    </i>
    <i r="1">
      <x v="4"/>
      <x v="2"/>
    </i>
    <i r="1">
      <x v="5"/>
      <x v="66"/>
    </i>
    <i r="1">
      <x v="6"/>
      <x v="54"/>
    </i>
    <i r="1">
      <x v="7"/>
      <x v="4"/>
    </i>
    <i r="2">
      <x v="39"/>
    </i>
    <i r="1">
      <x v="9"/>
      <x v="3"/>
    </i>
    <i r="2">
      <x v="8"/>
    </i>
    <i r="2">
      <x v="52"/>
    </i>
    <i r="2">
      <x v="62"/>
    </i>
    <i r="1">
      <x v="13"/>
      <x v="7"/>
    </i>
    <i r="2">
      <x v="64"/>
    </i>
    <i r="2">
      <x v="65"/>
    </i>
    <i r="2">
      <x v="72"/>
    </i>
    <i r="2">
      <x v="73"/>
    </i>
    <i r="1">
      <x v="18"/>
      <x v="5"/>
    </i>
    <i r="2">
      <x v="47"/>
    </i>
    <i r="2">
      <x v="49"/>
    </i>
    <i r="2">
      <x v="56"/>
    </i>
    <i r="2">
      <x v="70"/>
    </i>
    <i t="blank">
      <x v="10"/>
    </i>
    <i>
      <x v="11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64"/>
    </i>
    <i r="1">
      <x v="5"/>
      <x v="1"/>
    </i>
    <i r="1">
      <x v="6"/>
      <x v="2"/>
    </i>
    <i r="1">
      <x v="7"/>
      <x v="3"/>
    </i>
    <i r="1">
      <x v="8"/>
      <x v="52"/>
    </i>
    <i r="2">
      <x v="54"/>
    </i>
    <i r="1">
      <x v="10"/>
      <x v="4"/>
    </i>
    <i r="2">
      <x v="56"/>
    </i>
    <i r="2">
      <x v="59"/>
    </i>
    <i r="2">
      <x v="72"/>
    </i>
    <i r="1">
      <x v="14"/>
      <x v="10"/>
    </i>
    <i r="2">
      <x v="36"/>
    </i>
    <i r="2">
      <x v="39"/>
    </i>
    <i r="2">
      <x v="48"/>
    </i>
    <i r="2">
      <x v="50"/>
    </i>
    <i r="2">
      <x v="60"/>
    </i>
    <i r="2">
      <x v="73"/>
    </i>
    <i r="2">
      <x v="75"/>
    </i>
    <i r="2">
      <x v="78"/>
    </i>
    <i t="blank">
      <x v="11"/>
    </i>
    <i>
      <x v="12"/>
    </i>
    <i r="1">
      <x/>
      <x v="68"/>
    </i>
    <i r="1">
      <x v="1"/>
      <x v="55"/>
    </i>
    <i r="1">
      <x v="2"/>
      <x v="53"/>
    </i>
    <i r="1">
      <x v="3"/>
      <x v="1"/>
    </i>
    <i r="1">
      <x v="4"/>
      <x v="3"/>
    </i>
    <i r="2">
      <x v="54"/>
    </i>
    <i r="2">
      <x v="66"/>
    </i>
    <i r="1">
      <x v="7"/>
      <x v="2"/>
    </i>
    <i r="1">
      <x v="8"/>
      <x v="6"/>
    </i>
    <i r="2">
      <x v="73"/>
    </i>
    <i r="1">
      <x v="10"/>
      <x v="4"/>
    </i>
    <i r="2">
      <x v="64"/>
    </i>
    <i r="2">
      <x v="72"/>
    </i>
    <i r="1">
      <x v="13"/>
      <x v="48"/>
    </i>
    <i r="2">
      <x v="59"/>
    </i>
    <i r="1">
      <x v="15"/>
      <x v="5"/>
    </i>
    <i r="2">
      <x v="16"/>
    </i>
    <i r="2">
      <x v="28"/>
    </i>
    <i r="2">
      <x v="38"/>
    </i>
    <i r="2">
      <x v="42"/>
    </i>
    <i r="2">
      <x v="52"/>
    </i>
    <i r="2">
      <x v="65"/>
    </i>
    <i r="2">
      <x v="67"/>
    </i>
    <i t="blank">
      <x v="12"/>
    </i>
    <i>
      <x v="13"/>
    </i>
    <i r="1">
      <x/>
      <x v="55"/>
    </i>
    <i r="1">
      <x v="1"/>
      <x v="68"/>
    </i>
    <i r="1">
      <x v="2"/>
      <x v="1"/>
    </i>
    <i r="1">
      <x v="3"/>
      <x v="53"/>
    </i>
    <i r="1">
      <x v="4"/>
      <x v="66"/>
    </i>
    <i r="1">
      <x v="5"/>
      <x v="2"/>
    </i>
    <i r="1">
      <x v="6"/>
      <x v="54"/>
    </i>
    <i r="1">
      <x v="7"/>
      <x v="4"/>
    </i>
    <i r="2">
      <x v="73"/>
    </i>
    <i r="1">
      <x v="9"/>
      <x v="3"/>
    </i>
    <i r="2">
      <x v="62"/>
    </i>
    <i r="2">
      <x v="64"/>
    </i>
    <i r="2">
      <x v="65"/>
    </i>
    <i r="2">
      <x v="72"/>
    </i>
    <i r="2">
      <x v="75"/>
    </i>
    <i r="1">
      <x v="15"/>
      <x v="7"/>
    </i>
    <i r="1">
      <x v="16"/>
      <x v="71"/>
    </i>
    <i r="1">
      <x v="17"/>
      <x v="52"/>
    </i>
    <i r="1">
      <x v="18"/>
      <x v="16"/>
    </i>
    <i r="2">
      <x v="42"/>
    </i>
    <i r="2">
      <x v="59"/>
    </i>
    <i r="2">
      <x v="69"/>
    </i>
    <i r="2">
      <x v="76"/>
    </i>
    <i r="2">
      <x v="78"/>
    </i>
    <i t="blank">
      <x v="13"/>
    </i>
    <i>
      <x v="14"/>
    </i>
    <i r="1">
      <x/>
      <x v="55"/>
    </i>
    <i r="1">
      <x v="1"/>
      <x v="68"/>
    </i>
    <i r="1">
      <x v="2"/>
      <x v="66"/>
    </i>
    <i r="1">
      <x v="3"/>
      <x v="53"/>
    </i>
    <i r="1">
      <x v="4"/>
      <x v="1"/>
    </i>
    <i r="1">
      <x v="5"/>
      <x v="52"/>
    </i>
    <i r="1">
      <x v="6"/>
      <x v="2"/>
    </i>
    <i r="1">
      <x v="7"/>
      <x v="4"/>
    </i>
    <i r="2">
      <x v="71"/>
    </i>
    <i r="1">
      <x v="9"/>
      <x v="5"/>
    </i>
    <i r="2">
      <x v="65"/>
    </i>
    <i r="1">
      <x v="11"/>
      <x v="54"/>
    </i>
    <i r="2">
      <x v="59"/>
    </i>
    <i r="2">
      <x v="72"/>
    </i>
    <i r="1">
      <x v="14"/>
      <x v="69"/>
    </i>
    <i r="1">
      <x v="15"/>
      <x v="8"/>
    </i>
    <i r="2">
      <x v="64"/>
    </i>
    <i r="1">
      <x v="17"/>
      <x v="3"/>
    </i>
    <i r="2">
      <x v="7"/>
    </i>
    <i r="2">
      <x v="42"/>
    </i>
    <i r="2">
      <x v="57"/>
    </i>
    <i t="blank">
      <x v="14"/>
    </i>
    <i>
      <x v="15"/>
    </i>
    <i r="1">
      <x/>
      <x v="68"/>
    </i>
    <i r="1">
      <x v="1"/>
      <x v="55"/>
    </i>
    <i r="1">
      <x v="2"/>
      <x v="1"/>
    </i>
    <i r="2">
      <x v="53"/>
    </i>
    <i r="1">
      <x v="4"/>
      <x v="66"/>
    </i>
    <i r="1">
      <x v="5"/>
      <x v="2"/>
    </i>
    <i r="2">
      <x v="54"/>
    </i>
    <i r="1">
      <x v="7"/>
      <x v="4"/>
    </i>
    <i r="1">
      <x v="8"/>
      <x v="52"/>
    </i>
    <i r="2">
      <x v="59"/>
    </i>
    <i r="1">
      <x v="10"/>
      <x v="3"/>
    </i>
    <i r="2">
      <x v="19"/>
    </i>
    <i r="2">
      <x v="50"/>
    </i>
    <i r="2">
      <x v="56"/>
    </i>
    <i r="2">
      <x v="65"/>
    </i>
    <i r="2">
      <x v="71"/>
    </i>
    <i r="2">
      <x v="72"/>
    </i>
    <i r="1">
      <x v="17"/>
      <x v="48"/>
    </i>
    <i r="1">
      <x v="18"/>
      <x v="62"/>
    </i>
    <i r="2">
      <x v="67"/>
    </i>
    <i t="blank">
      <x v="15"/>
    </i>
    <i>
      <x v="16"/>
    </i>
    <i r="1">
      <x/>
      <x v="66"/>
    </i>
    <i r="1">
      <x v="1"/>
      <x v="1"/>
    </i>
    <i r="1">
      <x v="2"/>
      <x v="53"/>
    </i>
    <i r="2">
      <x v="68"/>
    </i>
    <i r="1">
      <x v="4"/>
      <x v="55"/>
    </i>
    <i r="1">
      <x v="5"/>
      <x v="65"/>
    </i>
    <i r="1">
      <x v="6"/>
      <x v="2"/>
    </i>
    <i r="2">
      <x v="39"/>
    </i>
    <i r="1">
      <x v="8"/>
      <x v="4"/>
    </i>
    <i r="2">
      <x v="79"/>
    </i>
    <i r="1">
      <x v="10"/>
      <x v="67"/>
    </i>
    <i r="2">
      <x v="70"/>
    </i>
    <i r="1">
      <x v="12"/>
      <x v="3"/>
    </i>
    <i r="2">
      <x v="16"/>
    </i>
    <i r="2">
      <x v="26"/>
    </i>
    <i r="2">
      <x v="36"/>
    </i>
    <i r="2">
      <x v="47"/>
    </i>
    <i r="2">
      <x v="54"/>
    </i>
    <i r="2">
      <x v="69"/>
    </i>
    <i r="1">
      <x v="19"/>
      <x v="10"/>
    </i>
    <i r="2">
      <x v="11"/>
    </i>
    <i r="2">
      <x v="27"/>
    </i>
    <i r="2">
      <x v="38"/>
    </i>
    <i r="2">
      <x v="49"/>
    </i>
    <i r="2">
      <x v="60"/>
    </i>
    <i r="2">
      <x v="64"/>
    </i>
    <i r="2">
      <x v="74"/>
    </i>
    <i r="2">
      <x v="75"/>
    </i>
    <i r="2">
      <x v="76"/>
    </i>
    <i t="blank">
      <x v="16"/>
    </i>
    <i>
      <x v="17"/>
    </i>
    <i r="1">
      <x/>
      <x v="53"/>
    </i>
    <i r="1">
      <x v="1"/>
      <x v="66"/>
    </i>
    <i r="2">
      <x v="68"/>
    </i>
    <i r="1">
      <x v="3"/>
      <x v="1"/>
    </i>
    <i r="2">
      <x v="55"/>
    </i>
    <i r="1">
      <x v="5"/>
      <x v="65"/>
    </i>
    <i r="1">
      <x v="6"/>
      <x v="3"/>
    </i>
    <i r="1">
      <x v="7"/>
      <x v="26"/>
    </i>
    <i r="1">
      <x v="8"/>
      <x v="2"/>
    </i>
    <i r="2">
      <x v="54"/>
    </i>
    <i r="2">
      <x v="71"/>
    </i>
    <i r="1">
      <x v="11"/>
      <x v="73"/>
    </i>
    <i r="1">
      <x v="12"/>
      <x v="4"/>
    </i>
    <i r="2">
      <x v="47"/>
    </i>
    <i r="2">
      <x v="70"/>
    </i>
    <i r="1">
      <x v="15"/>
      <x v="16"/>
    </i>
    <i r="2">
      <x v="51"/>
    </i>
    <i r="2">
      <x v="59"/>
    </i>
    <i r="2">
      <x v="69"/>
    </i>
    <i r="2">
      <x v="78"/>
    </i>
    <i t="blank">
      <x v="17"/>
    </i>
    <i>
      <x v="18"/>
    </i>
    <i r="1">
      <x/>
      <x v="53"/>
    </i>
    <i r="1">
      <x v="1"/>
      <x v="68"/>
    </i>
    <i r="1">
      <x v="2"/>
      <x v="1"/>
    </i>
    <i r="2">
      <x v="54"/>
    </i>
    <i r="1">
      <x v="4"/>
      <x v="55"/>
    </i>
    <i r="2">
      <x v="65"/>
    </i>
    <i r="1">
      <x v="6"/>
      <x v="2"/>
    </i>
    <i r="2">
      <x v="3"/>
    </i>
    <i r="2">
      <x v="38"/>
    </i>
    <i r="2">
      <x v="40"/>
    </i>
    <i r="2">
      <x v="47"/>
    </i>
    <i r="2">
      <x v="52"/>
    </i>
    <i r="2">
      <x v="66"/>
    </i>
    <i r="2">
      <x v="70"/>
    </i>
    <i r="2">
      <x v="72"/>
    </i>
    <i r="1">
      <x v="15"/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9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1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18"/>
    </i>
    <i>
      <x v="19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1"/>
    </i>
    <i r="1">
      <x v="5"/>
      <x v="2"/>
    </i>
    <i r="1">
      <x v="6"/>
      <x v="59"/>
    </i>
    <i r="1">
      <x v="7"/>
      <x v="4"/>
    </i>
    <i r="1">
      <x v="8"/>
      <x v="65"/>
    </i>
    <i r="1">
      <x v="9"/>
      <x v="3"/>
    </i>
    <i r="2">
      <x v="52"/>
    </i>
    <i r="1">
      <x v="11"/>
      <x v="64"/>
    </i>
    <i r="1">
      <x v="12"/>
      <x v="47"/>
    </i>
    <i r="2">
      <x v="54"/>
    </i>
    <i r="2">
      <x v="72"/>
    </i>
    <i r="1">
      <x v="15"/>
      <x v="39"/>
    </i>
    <i r="1">
      <x v="16"/>
      <x v="48"/>
    </i>
    <i r="1">
      <x v="17"/>
      <x v="73"/>
    </i>
    <i r="1">
      <x v="18"/>
      <x v="69"/>
    </i>
    <i r="1">
      <x v="19"/>
      <x v="26"/>
    </i>
    <i r="2">
      <x v="50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17">
      <pivotArea field="5" type="button" dataOnly="0" labelOnly="1" outline="0" axis="axisRow" fieldPosition="0"/>
    </format>
    <format dxfId="316">
      <pivotArea outline="0" fieldPosition="0">
        <references count="1">
          <reference field="4294967294" count="1">
            <x v="0"/>
          </reference>
        </references>
      </pivotArea>
    </format>
    <format dxfId="315">
      <pivotArea outline="0" fieldPosition="0">
        <references count="1">
          <reference field="4294967294" count="1">
            <x v="1"/>
          </reference>
        </references>
      </pivotArea>
    </format>
    <format dxfId="314">
      <pivotArea outline="0" fieldPosition="0">
        <references count="1">
          <reference field="4294967294" count="1">
            <x v="2"/>
          </reference>
        </references>
      </pivotArea>
    </format>
    <format dxfId="313">
      <pivotArea outline="0" fieldPosition="0">
        <references count="1">
          <reference field="4294967294" count="1">
            <x v="3"/>
          </reference>
        </references>
      </pivotArea>
    </format>
    <format dxfId="312">
      <pivotArea outline="0" fieldPosition="0">
        <references count="1">
          <reference field="4294967294" count="1">
            <x v="4"/>
          </reference>
        </references>
      </pivotArea>
    </format>
    <format dxfId="311">
      <pivotArea outline="0" fieldPosition="0">
        <references count="1">
          <reference field="4294967294" count="1">
            <x v="5"/>
          </reference>
        </references>
      </pivotArea>
    </format>
    <format dxfId="310">
      <pivotArea outline="0" fieldPosition="0">
        <references count="1">
          <reference field="4294967294" count="1">
            <x v="6"/>
          </reference>
        </references>
      </pivotArea>
    </format>
    <format dxfId="309">
      <pivotArea field="5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7">
      <pivotArea field="5" type="button" dataOnly="0" labelOnly="1" outline="0" axis="axisRow" fieldPosition="0"/>
    </format>
    <format dxfId="3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5">
      <pivotArea field="5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5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6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27" firstHeaderRow="0" firstDataRow="1" firstDataCol="2"/>
  <pivotFields count="19">
    <pivotField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0">
        <item x="6"/>
        <item x="19"/>
        <item x="16"/>
        <item x="17"/>
        <item x="18"/>
        <item x="8"/>
        <item x="4"/>
        <item x="7"/>
        <item x="15"/>
        <item x="14"/>
        <item x="3"/>
        <item x="1"/>
        <item x="9"/>
        <item x="5"/>
        <item x="0"/>
        <item x="10"/>
        <item x="2"/>
        <item x="11"/>
        <item x="12"/>
        <item x="13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87">
        <item x="6"/>
        <item x="19"/>
        <item x="7"/>
        <item x="79"/>
        <item x="17"/>
        <item x="33"/>
        <item x="26"/>
        <item x="66"/>
        <item x="35"/>
        <item x="40"/>
        <item x="32"/>
        <item x="45"/>
        <item x="51"/>
        <item x="77"/>
        <item x="46"/>
        <item x="38"/>
        <item x="74"/>
        <item x="47"/>
        <item x="41"/>
        <item x="52"/>
        <item x="53"/>
        <item x="59"/>
        <item x="75"/>
        <item x="80"/>
        <item x="42"/>
        <item x="67"/>
        <item x="60"/>
        <item x="68"/>
        <item x="49"/>
        <item x="85"/>
        <item x="69"/>
        <item x="54"/>
        <item x="48"/>
        <item x="70"/>
        <item x="55"/>
        <item x="82"/>
        <item x="13"/>
        <item x="61"/>
        <item x="28"/>
        <item x="83"/>
        <item x="86"/>
        <item x="30"/>
        <item x="9"/>
        <item x="23"/>
        <item x="5"/>
        <item x="14"/>
        <item x="16"/>
        <item x="27"/>
        <item x="43"/>
        <item x="18"/>
        <item x="36"/>
        <item x="39"/>
        <item x="29"/>
        <item x="71"/>
        <item x="56"/>
        <item x="3"/>
        <item x="58"/>
        <item x="21"/>
        <item x="2"/>
        <item x="20"/>
        <item x="62"/>
        <item x="57"/>
        <item x="10"/>
        <item x="63"/>
        <item x="31"/>
        <item x="25"/>
        <item x="8"/>
        <item x="64"/>
        <item x="11"/>
        <item x="4"/>
        <item x="22"/>
        <item x="81"/>
        <item x="44"/>
        <item x="24"/>
        <item x="1"/>
        <item x="0"/>
        <item x="72"/>
        <item x="78"/>
        <item x="84"/>
        <item x="37"/>
        <item x="15"/>
        <item x="73"/>
        <item x="12"/>
        <item x="50"/>
        <item x="65"/>
        <item x="34"/>
        <item x="76"/>
      </items>
    </pivotField>
    <pivotField showAll="0" defaultSubtotal="0">
      <items count="87">
        <item x="6"/>
        <item x="19"/>
        <item x="7"/>
        <item x="79"/>
        <item x="17"/>
        <item x="33"/>
        <item x="26"/>
        <item x="66"/>
        <item x="35"/>
        <item x="40"/>
        <item x="32"/>
        <item x="45"/>
        <item x="51"/>
        <item x="77"/>
        <item x="46"/>
        <item x="38"/>
        <item x="74"/>
        <item x="47"/>
        <item x="41"/>
        <item x="52"/>
        <item x="53"/>
        <item x="59"/>
        <item x="75"/>
        <item x="80"/>
        <item x="42"/>
        <item x="67"/>
        <item x="60"/>
        <item x="68"/>
        <item x="49"/>
        <item x="85"/>
        <item x="69"/>
        <item x="54"/>
        <item x="48"/>
        <item x="70"/>
        <item x="55"/>
        <item x="82"/>
        <item x="13"/>
        <item x="61"/>
        <item x="28"/>
        <item x="83"/>
        <item x="86"/>
        <item x="30"/>
        <item x="9"/>
        <item x="23"/>
        <item x="5"/>
        <item x="14"/>
        <item x="16"/>
        <item x="27"/>
        <item x="43"/>
        <item x="18"/>
        <item x="36"/>
        <item x="39"/>
        <item x="29"/>
        <item x="71"/>
        <item x="56"/>
        <item x="3"/>
        <item x="58"/>
        <item x="21"/>
        <item x="2"/>
        <item x="20"/>
        <item x="62"/>
        <item x="57"/>
        <item x="10"/>
        <item x="63"/>
        <item x="31"/>
        <item x="25"/>
        <item x="8"/>
        <item x="64"/>
        <item x="11"/>
        <item x="4"/>
        <item x="22"/>
        <item x="81"/>
        <item x="44"/>
        <item x="24"/>
        <item x="1"/>
        <item x="0"/>
        <item x="72"/>
        <item x="78"/>
        <item x="84"/>
        <item x="37"/>
        <item x="15"/>
        <item x="73"/>
        <item x="12"/>
        <item x="50"/>
        <item x="65"/>
        <item x="34"/>
        <item x="76"/>
      </items>
    </pivotField>
    <pivotField showAll="0" defaultSubtotal="0">
      <items count="87">
        <item x="43"/>
        <item x="64"/>
        <item x="71"/>
        <item x="5"/>
        <item x="82"/>
        <item x="63"/>
        <item x="78"/>
        <item x="61"/>
        <item x="40"/>
        <item x="38"/>
        <item x="72"/>
        <item x="33"/>
        <item x="4"/>
        <item x="46"/>
        <item x="42"/>
        <item x="18"/>
        <item x="49"/>
        <item x="68"/>
        <item x="59"/>
        <item x="60"/>
        <item x="27"/>
        <item x="52"/>
        <item x="23"/>
        <item x="47"/>
        <item x="28"/>
        <item x="37"/>
        <item x="45"/>
        <item x="16"/>
        <item x="22"/>
        <item x="15"/>
        <item x="53"/>
        <item x="75"/>
        <item x="79"/>
        <item x="19"/>
        <item x="48"/>
        <item x="57"/>
        <item x="26"/>
        <item x="55"/>
        <item x="62"/>
        <item x="73"/>
        <item x="81"/>
        <item x="14"/>
        <item x="34"/>
        <item x="56"/>
        <item x="84"/>
        <item x="9"/>
        <item x="11"/>
        <item x="74"/>
        <item x="76"/>
        <item x="29"/>
        <item x="65"/>
        <item x="25"/>
        <item x="86"/>
        <item x="54"/>
        <item x="77"/>
        <item x="41"/>
        <item x="70"/>
        <item x="8"/>
        <item x="24"/>
        <item x="80"/>
        <item x="30"/>
        <item x="69"/>
        <item x="3"/>
        <item x="2"/>
        <item x="17"/>
        <item x="51"/>
        <item x="20"/>
        <item x="58"/>
        <item x="67"/>
        <item x="32"/>
        <item x="35"/>
        <item x="10"/>
        <item x="6"/>
        <item x="85"/>
        <item x="39"/>
        <item x="36"/>
        <item x="44"/>
        <item x="66"/>
        <item x="0"/>
        <item x="21"/>
        <item x="13"/>
        <item x="7"/>
        <item x="83"/>
        <item x="1"/>
        <item x="31"/>
        <item x="12"/>
        <item x="50"/>
      </items>
    </pivotField>
    <pivotField axis="axisRow" showAll="0" defaultSubtotal="0">
      <items count="87">
        <item x="6"/>
        <item x="19"/>
        <item x="7"/>
        <item x="79"/>
        <item x="17"/>
        <item x="33"/>
        <item x="26"/>
        <item x="66"/>
        <item x="35"/>
        <item x="40"/>
        <item x="32"/>
        <item x="45"/>
        <item x="51"/>
        <item x="77"/>
        <item x="46"/>
        <item x="38"/>
        <item x="74"/>
        <item x="47"/>
        <item x="41"/>
        <item x="52"/>
        <item x="53"/>
        <item x="59"/>
        <item x="75"/>
        <item x="80"/>
        <item x="42"/>
        <item x="67"/>
        <item x="60"/>
        <item x="68"/>
        <item x="49"/>
        <item x="85"/>
        <item x="69"/>
        <item x="54"/>
        <item x="48"/>
        <item x="70"/>
        <item x="55"/>
        <item x="82"/>
        <item x="13"/>
        <item x="61"/>
        <item x="28"/>
        <item x="83"/>
        <item x="86"/>
        <item x="30"/>
        <item x="9"/>
        <item x="23"/>
        <item x="5"/>
        <item x="14"/>
        <item x="16"/>
        <item x="27"/>
        <item x="43"/>
        <item x="18"/>
        <item x="36"/>
        <item x="39"/>
        <item x="29"/>
        <item x="71"/>
        <item x="56"/>
        <item x="3"/>
        <item x="58"/>
        <item x="21"/>
        <item x="2"/>
        <item x="20"/>
        <item x="62"/>
        <item x="57"/>
        <item x="10"/>
        <item x="63"/>
        <item x="31"/>
        <item x="25"/>
        <item x="8"/>
        <item x="64"/>
        <item x="11"/>
        <item x="4"/>
        <item x="22"/>
        <item x="81"/>
        <item x="44"/>
        <item x="24"/>
        <item x="1"/>
        <item x="0"/>
        <item x="72"/>
        <item x="78"/>
        <item x="84"/>
        <item x="37"/>
        <item x="15"/>
        <item x="73"/>
        <item x="12"/>
        <item x="50"/>
        <item x="65"/>
        <item x="34"/>
        <item x="7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4">
        <item x="103"/>
        <item x="102"/>
        <item x="101"/>
        <item x="100"/>
        <item x="99"/>
        <item x="98"/>
        <item x="97"/>
        <item x="96"/>
        <item x="95"/>
        <item x="94"/>
        <item x="88"/>
        <item x="87"/>
        <item x="86"/>
        <item x="85"/>
        <item x="81"/>
        <item x="80"/>
        <item x="79"/>
        <item x="84"/>
        <item x="78"/>
        <item x="77"/>
        <item x="75"/>
        <item x="83"/>
        <item x="74"/>
        <item x="73"/>
        <item x="93"/>
        <item x="72"/>
        <item x="52"/>
        <item x="51"/>
        <item x="50"/>
        <item x="49"/>
        <item x="48"/>
        <item x="71"/>
        <item x="47"/>
        <item x="46"/>
        <item x="92"/>
        <item x="45"/>
        <item x="91"/>
        <item x="44"/>
        <item x="43"/>
        <item x="42"/>
        <item x="41"/>
        <item x="40"/>
        <item x="76"/>
        <item x="70"/>
        <item x="90"/>
        <item x="69"/>
        <item x="68"/>
        <item x="89"/>
        <item x="82"/>
        <item x="39"/>
        <item x="67"/>
        <item x="66"/>
        <item x="37"/>
        <item x="36"/>
        <item x="35"/>
        <item x="65"/>
        <item x="34"/>
        <item x="64"/>
        <item x="33"/>
        <item x="63"/>
        <item x="62"/>
        <item x="32"/>
        <item x="31"/>
        <item x="30"/>
        <item x="29"/>
        <item x="28"/>
        <item x="27"/>
        <item x="61"/>
        <item x="60"/>
        <item x="38"/>
        <item x="59"/>
        <item x="26"/>
        <item x="58"/>
        <item x="25"/>
        <item x="57"/>
        <item x="24"/>
        <item x="56"/>
        <item x="23"/>
        <item x="22"/>
        <item x="55"/>
        <item x="54"/>
        <item x="21"/>
        <item x="20"/>
        <item x="18"/>
        <item x="53"/>
        <item x="17"/>
        <item x="16"/>
        <item x="15"/>
        <item x="14"/>
        <item x="19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66">
        <item x="115"/>
        <item x="18"/>
        <item x="126"/>
        <item x="80"/>
        <item x="89"/>
        <item x="79"/>
        <item x="37"/>
        <item x="36"/>
        <item x="35"/>
        <item x="88"/>
        <item x="17"/>
        <item x="143"/>
        <item x="78"/>
        <item x="34"/>
        <item x="16"/>
        <item x="114"/>
        <item x="60"/>
        <item x="71"/>
        <item x="50"/>
        <item x="33"/>
        <item x="15"/>
        <item x="59"/>
        <item x="49"/>
        <item x="14"/>
        <item x="87"/>
        <item x="48"/>
        <item x="13"/>
        <item x="32"/>
        <item x="107"/>
        <item x="31"/>
        <item x="30"/>
        <item x="58"/>
        <item x="70"/>
        <item x="29"/>
        <item x="12"/>
        <item x="28"/>
        <item x="106"/>
        <item x="27"/>
        <item x="97"/>
        <item x="47"/>
        <item x="11"/>
        <item x="142"/>
        <item x="10"/>
        <item x="105"/>
        <item x="9"/>
        <item x="8"/>
        <item x="69"/>
        <item x="125"/>
        <item x="26"/>
        <item x="57"/>
        <item x="7"/>
        <item x="68"/>
        <item x="113"/>
        <item x="46"/>
        <item x="6"/>
        <item x="25"/>
        <item x="67"/>
        <item x="156"/>
        <item x="5"/>
        <item x="138"/>
        <item x="66"/>
        <item x="45"/>
        <item x="86"/>
        <item x="96"/>
        <item x="56"/>
        <item x="65"/>
        <item x="44"/>
        <item x="24"/>
        <item x="43"/>
        <item x="77"/>
        <item x="55"/>
        <item x="104"/>
        <item x="85"/>
        <item x="137"/>
        <item x="42"/>
        <item x="95"/>
        <item x="4"/>
        <item x="112"/>
        <item x="41"/>
        <item x="130"/>
        <item x="165"/>
        <item x="23"/>
        <item x="124"/>
        <item x="103"/>
        <item x="120"/>
        <item x="136"/>
        <item x="148"/>
        <item x="54"/>
        <item x="3"/>
        <item x="84"/>
        <item x="155"/>
        <item x="135"/>
        <item x="94"/>
        <item x="111"/>
        <item x="22"/>
        <item x="93"/>
        <item x="102"/>
        <item x="147"/>
        <item x="160"/>
        <item x="164"/>
        <item x="134"/>
        <item x="76"/>
        <item x="123"/>
        <item x="119"/>
        <item x="83"/>
        <item x="92"/>
        <item x="64"/>
        <item x="101"/>
        <item x="133"/>
        <item x="63"/>
        <item x="154"/>
        <item x="100"/>
        <item x="146"/>
        <item x="91"/>
        <item x="62"/>
        <item x="21"/>
        <item x="163"/>
        <item x="2"/>
        <item x="75"/>
        <item x="129"/>
        <item x="40"/>
        <item x="118"/>
        <item x="162"/>
        <item x="53"/>
        <item x="1"/>
        <item x="132"/>
        <item x="145"/>
        <item x="74"/>
        <item x="52"/>
        <item x="153"/>
        <item x="82"/>
        <item x="110"/>
        <item x="73"/>
        <item x="141"/>
        <item x="150"/>
        <item x="109"/>
        <item x="117"/>
        <item x="20"/>
        <item x="99"/>
        <item x="108"/>
        <item x="152"/>
        <item x="144"/>
        <item x="131"/>
        <item x="128"/>
        <item x="140"/>
        <item x="149"/>
        <item x="151"/>
        <item x="39"/>
        <item x="98"/>
        <item x="122"/>
        <item x="116"/>
        <item x="51"/>
        <item x="19"/>
        <item x="0"/>
        <item x="161"/>
        <item x="38"/>
        <item x="139"/>
        <item x="72"/>
        <item x="159"/>
        <item x="127"/>
        <item x="121"/>
        <item x="81"/>
        <item x="90"/>
        <item x="61"/>
        <item x="158"/>
        <item x="157"/>
      </items>
    </pivotField>
    <pivotField dataField="1" showAll="0" defaultSubtotal="0">
      <items count="95">
        <item x="93"/>
        <item x="92"/>
        <item x="74"/>
        <item x="89"/>
        <item x="87"/>
        <item x="79"/>
        <item x="48"/>
        <item x="50"/>
        <item x="78"/>
        <item x="42"/>
        <item x="82"/>
        <item x="86"/>
        <item x="47"/>
        <item x="81"/>
        <item x="84"/>
        <item x="83"/>
        <item x="80"/>
        <item x="72"/>
        <item x="73"/>
        <item x="49"/>
        <item x="45"/>
        <item x="70"/>
        <item x="71"/>
        <item x="94"/>
        <item x="44"/>
        <item x="43"/>
        <item x="41"/>
        <item x="33"/>
        <item x="36"/>
        <item x="46"/>
        <item x="25"/>
        <item x="40"/>
        <item x="91"/>
        <item x="77"/>
        <item x="32"/>
        <item x="31"/>
        <item x="85"/>
        <item x="65"/>
        <item x="76"/>
        <item x="34"/>
        <item x="68"/>
        <item x="64"/>
        <item x="63"/>
        <item x="69"/>
        <item x="28"/>
        <item x="88"/>
        <item x="67"/>
        <item x="59"/>
        <item x="35"/>
        <item x="90"/>
        <item x="56"/>
        <item x="60"/>
        <item x="39"/>
        <item x="75"/>
        <item x="62"/>
        <item x="61"/>
        <item x="30"/>
        <item x="29"/>
        <item x="18"/>
        <item x="53"/>
        <item x="24"/>
        <item x="38"/>
        <item x="58"/>
        <item x="57"/>
        <item x="26"/>
        <item x="27"/>
        <item x="23"/>
        <item x="54"/>
        <item x="55"/>
        <item x="37"/>
        <item x="66"/>
        <item x="6"/>
        <item x="17"/>
        <item x="10"/>
        <item x="22"/>
        <item x="20"/>
        <item x="52"/>
        <item x="15"/>
        <item x="13"/>
        <item x="21"/>
        <item x="12"/>
        <item x="51"/>
        <item x="16"/>
        <item x="7"/>
        <item x="5"/>
        <item x="14"/>
        <item x="19"/>
        <item x="9"/>
        <item x="8"/>
        <item x="11"/>
        <item x="3"/>
        <item x="4"/>
        <item x="2"/>
        <item x="1"/>
        <item x="0"/>
      </items>
    </pivotField>
    <pivotField dataField="1" showAll="0" defaultSubtotal="0">
      <items count="195">
        <item x="141"/>
        <item x="194"/>
        <item x="76"/>
        <item x="127"/>
        <item x="137"/>
        <item x="113"/>
        <item x="157"/>
        <item x="50"/>
        <item x="116"/>
        <item x="165"/>
        <item x="18"/>
        <item x="52"/>
        <item x="86"/>
        <item x="71"/>
        <item x="135"/>
        <item x="78"/>
        <item x="114"/>
        <item x="43"/>
        <item x="193"/>
        <item x="63"/>
        <item x="182"/>
        <item x="96"/>
        <item x="33"/>
        <item x="77"/>
        <item x="6"/>
        <item x="36"/>
        <item x="84"/>
        <item x="136"/>
        <item x="17"/>
        <item x="49"/>
        <item x="25"/>
        <item x="174"/>
        <item x="112"/>
        <item x="10"/>
        <item x="32"/>
        <item x="123"/>
        <item x="31"/>
        <item x="72"/>
        <item x="66"/>
        <item x="15"/>
        <item x="101"/>
        <item x="13"/>
        <item x="34"/>
        <item x="192"/>
        <item x="12"/>
        <item x="89"/>
        <item x="103"/>
        <item x="65"/>
        <item x="28"/>
        <item x="88"/>
        <item x="51"/>
        <item x="100"/>
        <item x="162"/>
        <item x="47"/>
        <item x="91"/>
        <item x="74"/>
        <item x="181"/>
        <item x="102"/>
        <item x="169"/>
        <item x="90"/>
        <item x="111"/>
        <item x="154"/>
        <item x="75"/>
        <item x="125"/>
        <item x="35"/>
        <item x="87"/>
        <item x="16"/>
        <item x="134"/>
        <item x="191"/>
        <item x="124"/>
        <item x="109"/>
        <item x="7"/>
        <item x="98"/>
        <item x="5"/>
        <item x="175"/>
        <item x="46"/>
        <item x="14"/>
        <item x="128"/>
        <item x="61"/>
        <item x="115"/>
        <item x="45"/>
        <item x="99"/>
        <item x="64"/>
        <item x="62"/>
        <item x="9"/>
        <item x="132"/>
        <item x="8"/>
        <item x="30"/>
        <item x="42"/>
        <item x="110"/>
        <item x="95"/>
        <item x="29"/>
        <item x="167"/>
        <item x="57"/>
        <item x="11"/>
        <item x="24"/>
        <item x="56"/>
        <item x="126"/>
        <item x="155"/>
        <item x="180"/>
        <item x="73"/>
        <item x="60"/>
        <item x="48"/>
        <item x="3"/>
        <item x="163"/>
        <item x="26"/>
        <item x="150"/>
        <item x="41"/>
        <item x="27"/>
        <item x="156"/>
        <item x="133"/>
        <item x="70"/>
        <item x="23"/>
        <item x="168"/>
        <item x="145"/>
        <item x="85"/>
        <item x="58"/>
        <item x="122"/>
        <item x="185"/>
        <item x="59"/>
        <item x="107"/>
        <item x="97"/>
        <item x="172"/>
        <item x="44"/>
        <item x="40"/>
        <item x="164"/>
        <item x="190"/>
        <item x="94"/>
        <item x="108"/>
        <item x="121"/>
        <item x="179"/>
        <item x="4"/>
        <item x="187"/>
        <item x="153"/>
        <item x="81"/>
        <item x="161"/>
        <item x="140"/>
        <item x="144"/>
        <item x="189"/>
        <item x="106"/>
        <item x="173"/>
        <item x="120"/>
        <item x="2"/>
        <item x="159"/>
        <item x="83"/>
        <item x="129"/>
        <item x="69"/>
        <item x="188"/>
        <item x="119"/>
        <item x="139"/>
        <item x="22"/>
        <item x="20"/>
        <item x="54"/>
        <item x="105"/>
        <item x="82"/>
        <item x="131"/>
        <item x="171"/>
        <item x="178"/>
        <item x="68"/>
        <item x="166"/>
        <item x="152"/>
        <item x="55"/>
        <item x="130"/>
        <item x="149"/>
        <item x="21"/>
        <item x="1"/>
        <item x="39"/>
        <item x="80"/>
        <item x="93"/>
        <item x="177"/>
        <item x="170"/>
        <item x="147"/>
        <item x="118"/>
        <item x="160"/>
        <item x="138"/>
        <item x="151"/>
        <item x="176"/>
        <item x="38"/>
        <item x="148"/>
        <item x="186"/>
        <item x="53"/>
        <item x="117"/>
        <item x="37"/>
        <item x="0"/>
        <item x="79"/>
        <item x="143"/>
        <item x="92"/>
        <item x="184"/>
        <item x="104"/>
        <item x="19"/>
        <item x="146"/>
        <item x="158"/>
        <item x="142"/>
        <item x="67"/>
        <item x="183"/>
      </items>
    </pivotField>
    <pivotField dataField="1" showAll="0" defaultSubtotal="0">
      <items count="55">
        <item x="39"/>
        <item x="35"/>
        <item x="52"/>
        <item x="37"/>
        <item x="27"/>
        <item x="45"/>
        <item x="48"/>
        <item x="22"/>
        <item x="44"/>
        <item x="54"/>
        <item x="41"/>
        <item x="21"/>
        <item x="34"/>
        <item x="38"/>
        <item x="40"/>
        <item x="26"/>
        <item x="4"/>
        <item x="29"/>
        <item x="12"/>
        <item x="53"/>
        <item x="42"/>
        <item x="1"/>
        <item x="50"/>
        <item x="19"/>
        <item x="51"/>
        <item x="43"/>
        <item x="36"/>
        <item x="47"/>
        <item x="11"/>
        <item x="46"/>
        <item x="49"/>
        <item x="15"/>
        <item x="24"/>
        <item x="16"/>
        <item x="32"/>
        <item x="23"/>
        <item x="28"/>
        <item x="33"/>
        <item x="30"/>
        <item x="31"/>
        <item x="9"/>
        <item x="0"/>
        <item x="8"/>
        <item x="25"/>
        <item x="20"/>
        <item x="7"/>
        <item x="5"/>
        <item x="13"/>
        <item x="14"/>
        <item x="17"/>
        <item x="2"/>
        <item x="3"/>
        <item x="18"/>
        <item x="10"/>
        <item x="6"/>
      </items>
    </pivotField>
    <pivotField dataField="1" showAll="0" defaultSubtotal="0">
      <items count="145">
        <item x="45"/>
        <item x="64"/>
        <item x="38"/>
        <item x="27"/>
        <item x="69"/>
        <item x="4"/>
        <item x="12"/>
        <item x="75"/>
        <item x="98"/>
        <item x="22"/>
        <item x="56"/>
        <item x="1"/>
        <item x="67"/>
        <item x="58"/>
        <item x="93"/>
        <item x="43"/>
        <item x="11"/>
        <item x="21"/>
        <item x="52"/>
        <item x="15"/>
        <item x="66"/>
        <item x="137"/>
        <item x="80"/>
        <item x="16"/>
        <item x="89"/>
        <item x="55"/>
        <item x="26"/>
        <item x="71"/>
        <item x="33"/>
        <item x="61"/>
        <item x="29"/>
        <item x="78"/>
        <item x="101"/>
        <item x="83"/>
        <item x="9"/>
        <item x="0"/>
        <item x="39"/>
        <item x="8"/>
        <item x="142"/>
        <item x="82"/>
        <item x="99"/>
        <item x="90"/>
        <item x="60"/>
        <item x="19"/>
        <item x="68"/>
        <item x="50"/>
        <item x="81"/>
        <item x="106"/>
        <item x="48"/>
        <item x="86"/>
        <item x="94"/>
        <item x="32"/>
        <item x="40"/>
        <item x="143"/>
        <item x="79"/>
        <item x="7"/>
        <item x="122"/>
        <item x="24"/>
        <item x="113"/>
        <item x="36"/>
        <item x="65"/>
        <item x="5"/>
        <item x="34"/>
        <item x="51"/>
        <item x="13"/>
        <item x="23"/>
        <item x="95"/>
        <item x="126"/>
        <item x="63"/>
        <item x="28"/>
        <item x="35"/>
        <item x="44"/>
        <item x="14"/>
        <item x="54"/>
        <item x="70"/>
        <item x="57"/>
        <item x="140"/>
        <item x="46"/>
        <item x="17"/>
        <item x="59"/>
        <item x="2"/>
        <item x="105"/>
        <item x="30"/>
        <item x="41"/>
        <item x="91"/>
        <item x="31"/>
        <item x="3"/>
        <item x="18"/>
        <item x="104"/>
        <item x="84"/>
        <item x="144"/>
        <item x="92"/>
        <item x="37"/>
        <item x="53"/>
        <item x="134"/>
        <item x="103"/>
        <item x="128"/>
        <item x="88"/>
        <item x="10"/>
        <item x="49"/>
        <item x="97"/>
        <item x="141"/>
        <item x="87"/>
        <item x="119"/>
        <item x="25"/>
        <item x="62"/>
        <item x="115"/>
        <item x="47"/>
        <item x="73"/>
        <item x="108"/>
        <item x="74"/>
        <item x="20"/>
        <item x="6"/>
        <item x="125"/>
        <item x="76"/>
        <item x="107"/>
        <item x="96"/>
        <item x="138"/>
        <item x="109"/>
        <item x="100"/>
        <item x="72"/>
        <item x="42"/>
        <item x="85"/>
        <item x="102"/>
        <item x="127"/>
        <item x="77"/>
        <item x="131"/>
        <item x="123"/>
        <item x="116"/>
        <item x="111"/>
        <item x="133"/>
        <item x="118"/>
        <item x="124"/>
        <item x="120"/>
        <item x="129"/>
        <item x="114"/>
        <item x="110"/>
        <item x="130"/>
        <item x="135"/>
        <item x="121"/>
        <item x="132"/>
        <item x="139"/>
        <item x="117"/>
        <item x="112"/>
        <item x="136"/>
      </items>
    </pivotField>
    <pivotField dataField="1" showAll="0" defaultSubtotal="0">
      <items count="5">
        <item x="0"/>
        <item x="1"/>
        <item x="3"/>
        <item x="4"/>
        <item x="2"/>
      </items>
    </pivotField>
    <pivotField showAll="0" defaultSubtotal="0">
      <items count="13">
        <item x="0"/>
        <item x="1"/>
        <item x="3"/>
        <item x="2"/>
        <item x="5"/>
        <item x="6"/>
        <item x="8"/>
        <item x="7"/>
        <item x="4"/>
        <item x="9"/>
        <item x="11"/>
        <item x="12"/>
        <item x="10"/>
      </items>
    </pivotField>
  </pivotFields>
  <rowFields count="3">
    <field x="5"/>
    <field x="10"/>
    <field x="9"/>
  </rowFields>
  <rowItems count="526">
    <i>
      <x/>
    </i>
    <i r="1">
      <x/>
      <x v="75"/>
    </i>
    <i r="1">
      <x v="1"/>
      <x v="74"/>
    </i>
    <i r="1">
      <x v="2"/>
      <x v="58"/>
    </i>
    <i r="1">
      <x v="3"/>
      <x v="55"/>
    </i>
    <i r="1">
      <x v="4"/>
      <x v="69"/>
    </i>
    <i r="1">
      <x v="5"/>
      <x v="44"/>
    </i>
    <i r="1">
      <x v="6"/>
      <x/>
    </i>
    <i r="1">
      <x v="7"/>
      <x v="2"/>
    </i>
    <i r="1">
      <x v="8"/>
      <x v="66"/>
    </i>
    <i r="1">
      <x v="9"/>
      <x v="42"/>
    </i>
    <i r="1">
      <x v="10"/>
      <x v="62"/>
    </i>
    <i r="1">
      <x v="11"/>
      <x v="68"/>
    </i>
    <i r="1">
      <x v="12"/>
      <x v="82"/>
    </i>
    <i r="1">
      <x v="13"/>
      <x v="36"/>
    </i>
    <i r="2">
      <x v="45"/>
    </i>
    <i r="1">
      <x v="15"/>
      <x v="80"/>
    </i>
    <i r="1">
      <x v="16"/>
      <x v="46"/>
    </i>
    <i r="1">
      <x v="17"/>
      <x v="4"/>
    </i>
    <i r="1">
      <x v="18"/>
      <x v="49"/>
    </i>
    <i r="1">
      <x v="19"/>
      <x v="1"/>
    </i>
    <i t="blank">
      <x/>
    </i>
    <i>
      <x v="1"/>
    </i>
    <i r="1">
      <x/>
      <x v="75"/>
    </i>
    <i r="1">
      <x v="1"/>
      <x v="58"/>
    </i>
    <i r="1">
      <x v="2"/>
      <x v="74"/>
    </i>
    <i r="1">
      <x v="3"/>
      <x v="69"/>
    </i>
    <i r="1">
      <x v="4"/>
      <x v="55"/>
    </i>
    <i r="1">
      <x v="5"/>
      <x v="66"/>
    </i>
    <i r="1">
      <x v="6"/>
      <x/>
    </i>
    <i r="1">
      <x v="7"/>
      <x v="68"/>
    </i>
    <i r="1">
      <x v="8"/>
      <x v="82"/>
    </i>
    <i r="1">
      <x v="9"/>
      <x v="44"/>
    </i>
    <i r="1">
      <x v="10"/>
      <x v="80"/>
    </i>
    <i r="1">
      <x v="11"/>
      <x v="59"/>
    </i>
    <i r="1">
      <x v="12"/>
      <x v="62"/>
    </i>
    <i r="1">
      <x v="13"/>
      <x v="36"/>
    </i>
    <i r="1">
      <x v="14"/>
      <x v="57"/>
    </i>
    <i r="1">
      <x v="15"/>
      <x v="45"/>
    </i>
    <i r="1">
      <x v="16"/>
      <x v="70"/>
    </i>
    <i r="1">
      <x v="17"/>
      <x v="43"/>
    </i>
    <i r="1">
      <x v="18"/>
      <x v="49"/>
    </i>
    <i r="2">
      <x v="73"/>
    </i>
    <i t="blank">
      <x v="1"/>
    </i>
    <i>
      <x v="2"/>
    </i>
    <i r="1">
      <x/>
      <x v="75"/>
    </i>
    <i r="1">
      <x v="1"/>
      <x v="58"/>
    </i>
    <i r="1">
      <x v="2"/>
      <x v="74"/>
    </i>
    <i r="1">
      <x v="3"/>
      <x v="42"/>
    </i>
    <i r="2">
      <x v="44"/>
    </i>
    <i r="1">
      <x v="5"/>
      <x v="2"/>
    </i>
    <i r="1">
      <x v="6"/>
      <x/>
    </i>
    <i r="2">
      <x v="68"/>
    </i>
    <i r="1">
      <x v="8"/>
      <x v="55"/>
    </i>
    <i r="1">
      <x v="9"/>
      <x v="69"/>
    </i>
    <i r="1">
      <x v="10"/>
      <x v="46"/>
    </i>
    <i r="2">
      <x v="66"/>
    </i>
    <i r="1">
      <x v="12"/>
      <x v="36"/>
    </i>
    <i r="1">
      <x v="13"/>
      <x v="82"/>
    </i>
    <i r="1">
      <x v="14"/>
      <x v="49"/>
    </i>
    <i r="1">
      <x v="15"/>
      <x v="62"/>
    </i>
    <i r="1">
      <x v="16"/>
      <x v="65"/>
    </i>
    <i r="2">
      <x v="80"/>
    </i>
    <i r="1">
      <x v="18"/>
      <x v="45"/>
    </i>
    <i r="1">
      <x v="19"/>
      <x v="73"/>
    </i>
    <i t="blank">
      <x v="2"/>
    </i>
    <i>
      <x v="3"/>
    </i>
    <i r="1">
      <x/>
      <x v="75"/>
    </i>
    <i r="1">
      <x v="1"/>
      <x v="58"/>
    </i>
    <i r="1">
      <x v="2"/>
      <x v="74"/>
    </i>
    <i r="1">
      <x v="3"/>
      <x v="55"/>
    </i>
    <i r="1">
      <x v="4"/>
      <x v="44"/>
    </i>
    <i r="1">
      <x v="5"/>
      <x v="4"/>
    </i>
    <i r="1">
      <x v="6"/>
      <x v="69"/>
    </i>
    <i r="1">
      <x v="7"/>
      <x v="2"/>
    </i>
    <i r="1">
      <x v="8"/>
      <x v="45"/>
    </i>
    <i r="1">
      <x v="9"/>
      <x v="68"/>
    </i>
    <i r="1">
      <x v="10"/>
      <x v="82"/>
    </i>
    <i r="1">
      <x v="11"/>
      <x v="62"/>
    </i>
    <i r="1">
      <x v="12"/>
      <x v="66"/>
    </i>
    <i r="1">
      <x v="13"/>
      <x v="42"/>
    </i>
    <i r="1">
      <x v="14"/>
      <x/>
    </i>
    <i r="2">
      <x v="80"/>
    </i>
    <i r="1">
      <x v="16"/>
      <x v="36"/>
    </i>
    <i r="1">
      <x v="17"/>
      <x v="6"/>
    </i>
    <i r="1">
      <x v="18"/>
      <x v="46"/>
    </i>
    <i r="1">
      <x v="19"/>
      <x v="49"/>
    </i>
    <i t="blank">
      <x v="3"/>
    </i>
    <i>
      <x v="4"/>
    </i>
    <i r="1">
      <x/>
      <x v="75"/>
    </i>
    <i r="1">
      <x v="1"/>
      <x v="74"/>
    </i>
    <i r="1">
      <x v="2"/>
      <x v="58"/>
    </i>
    <i r="1">
      <x v="3"/>
      <x v="69"/>
    </i>
    <i r="1">
      <x v="4"/>
      <x v="55"/>
    </i>
    <i r="2">
      <x v="68"/>
    </i>
    <i r="1">
      <x v="6"/>
      <x v="49"/>
    </i>
    <i r="2">
      <x v="62"/>
    </i>
    <i r="1">
      <x v="8"/>
      <x v="66"/>
    </i>
    <i r="2">
      <x v="80"/>
    </i>
    <i r="1">
      <x v="10"/>
      <x v="2"/>
    </i>
    <i r="2">
      <x v="70"/>
    </i>
    <i r="2">
      <x v="82"/>
    </i>
    <i r="1">
      <x v="13"/>
      <x v="36"/>
    </i>
    <i r="1">
      <x v="14"/>
      <x v="44"/>
    </i>
    <i r="1">
      <x v="15"/>
      <x v="42"/>
    </i>
    <i r="2">
      <x v="65"/>
    </i>
    <i r="1">
      <x v="17"/>
      <x/>
    </i>
    <i r="2">
      <x v="46"/>
    </i>
    <i r="1">
      <x v="19"/>
      <x v="73"/>
    </i>
    <i t="blank">
      <x v="4"/>
    </i>
    <i>
      <x v="5"/>
    </i>
    <i r="1">
      <x/>
      <x v="75"/>
    </i>
    <i r="1">
      <x v="1"/>
      <x v="58"/>
    </i>
    <i r="1">
      <x v="2"/>
      <x v="55"/>
    </i>
    <i r="1">
      <x v="3"/>
      <x v="74"/>
    </i>
    <i r="1">
      <x v="4"/>
      <x v="69"/>
    </i>
    <i r="1">
      <x v="5"/>
      <x/>
    </i>
    <i r="1">
      <x v="6"/>
      <x v="62"/>
    </i>
    <i r="2">
      <x v="82"/>
    </i>
    <i r="1">
      <x v="8"/>
      <x v="45"/>
    </i>
    <i r="1">
      <x v="9"/>
      <x v="42"/>
    </i>
    <i r="2">
      <x v="44"/>
    </i>
    <i r="2">
      <x v="46"/>
    </i>
    <i r="2">
      <x v="47"/>
    </i>
    <i r="2">
      <x v="80"/>
    </i>
    <i r="1">
      <x v="14"/>
      <x v="36"/>
    </i>
    <i r="2">
      <x v="38"/>
    </i>
    <i r="1">
      <x v="16"/>
      <x v="2"/>
    </i>
    <i r="2">
      <x v="43"/>
    </i>
    <i r="2">
      <x v="52"/>
    </i>
    <i r="1">
      <x v="19"/>
      <x v="41"/>
    </i>
    <i r="2">
      <x v="64"/>
    </i>
    <i r="2">
      <x v="68"/>
    </i>
    <i t="blank">
      <x v="5"/>
    </i>
    <i>
      <x v="6"/>
    </i>
    <i r="1">
      <x/>
      <x v="75"/>
    </i>
    <i r="1">
      <x v="1"/>
      <x v="74"/>
    </i>
    <i r="1">
      <x v="2"/>
      <x v="55"/>
    </i>
    <i r="1">
      <x v="3"/>
      <x v="2"/>
    </i>
    <i r="1">
      <x v="4"/>
      <x v="58"/>
    </i>
    <i r="1">
      <x v="5"/>
      <x v="43"/>
    </i>
    <i r="2">
      <x v="62"/>
    </i>
    <i r="1">
      <x v="7"/>
      <x v="69"/>
    </i>
    <i r="1">
      <x v="8"/>
      <x v="42"/>
    </i>
    <i r="2">
      <x v="44"/>
    </i>
    <i r="1">
      <x v="10"/>
      <x v="66"/>
    </i>
    <i r="1">
      <x v="11"/>
      <x v="10"/>
    </i>
    <i r="1">
      <x v="12"/>
      <x v="45"/>
    </i>
    <i r="2">
      <x v="80"/>
    </i>
    <i r="1">
      <x v="14"/>
      <x v="5"/>
    </i>
    <i r="2">
      <x v="85"/>
    </i>
    <i r="1">
      <x v="16"/>
      <x v="1"/>
    </i>
    <i r="2">
      <x v="4"/>
    </i>
    <i r="2">
      <x v="38"/>
    </i>
    <i r="1">
      <x v="19"/>
      <x v="8"/>
    </i>
    <i r="2">
      <x v="46"/>
    </i>
    <i r="2">
      <x v="50"/>
    </i>
    <i t="blank">
      <x v="6"/>
    </i>
    <i>
      <x v="7"/>
    </i>
    <i r="1">
      <x/>
      <x v="75"/>
    </i>
    <i r="1">
      <x v="1"/>
      <x v="74"/>
    </i>
    <i r="1">
      <x v="2"/>
      <x v="58"/>
    </i>
    <i r="1">
      <x v="3"/>
      <x v="55"/>
    </i>
    <i r="1">
      <x v="4"/>
      <x v="44"/>
    </i>
    <i r="1">
      <x v="5"/>
      <x v="69"/>
    </i>
    <i r="1">
      <x v="6"/>
      <x v="46"/>
    </i>
    <i r="1">
      <x v="7"/>
      <x v="36"/>
    </i>
    <i r="1">
      <x v="8"/>
      <x v="42"/>
    </i>
    <i r="2">
      <x v="70"/>
    </i>
    <i r="2">
      <x v="82"/>
    </i>
    <i r="1">
      <x v="11"/>
      <x v="2"/>
    </i>
    <i r="2">
      <x v="49"/>
    </i>
    <i r="2">
      <x v="62"/>
    </i>
    <i r="2">
      <x v="66"/>
    </i>
    <i r="2">
      <x v="80"/>
    </i>
    <i r="1">
      <x v="16"/>
      <x v="45"/>
    </i>
    <i r="2">
      <x v="68"/>
    </i>
    <i r="2">
      <x v="79"/>
    </i>
    <i r="1">
      <x v="19"/>
      <x v="10"/>
    </i>
    <i t="blank">
      <x v="7"/>
    </i>
    <i>
      <x v="8"/>
    </i>
    <i r="1">
      <x/>
      <x v="74"/>
    </i>
    <i r="1">
      <x v="1"/>
      <x v="75"/>
    </i>
    <i r="1">
      <x v="2"/>
      <x v="4"/>
    </i>
    <i r="1">
      <x v="3"/>
      <x v="6"/>
    </i>
    <i r="1">
      <x v="4"/>
      <x v="2"/>
    </i>
    <i r="1">
      <x v="5"/>
      <x v="10"/>
    </i>
    <i r="1">
      <x v="6"/>
      <x v="42"/>
    </i>
    <i r="2">
      <x v="62"/>
    </i>
    <i r="1">
      <x v="8"/>
      <x v="45"/>
    </i>
    <i r="1">
      <x v="9"/>
      <x/>
    </i>
    <i r="1">
      <x v="10"/>
      <x v="44"/>
    </i>
    <i r="2">
      <x v="55"/>
    </i>
    <i r="1">
      <x v="12"/>
      <x v="46"/>
    </i>
    <i r="1">
      <x v="13"/>
      <x v="36"/>
    </i>
    <i r="1">
      <x v="14"/>
      <x v="58"/>
    </i>
    <i r="1">
      <x v="15"/>
      <x v="15"/>
    </i>
    <i r="2">
      <x v="38"/>
    </i>
    <i r="2">
      <x v="51"/>
    </i>
    <i r="2">
      <x v="68"/>
    </i>
    <i r="2">
      <x v="73"/>
    </i>
    <i t="blank">
      <x v="8"/>
    </i>
    <i>
      <x v="9"/>
    </i>
    <i r="1">
      <x/>
      <x v="4"/>
    </i>
    <i r="1">
      <x v="1"/>
      <x v="55"/>
    </i>
    <i r="1">
      <x v="2"/>
      <x v="42"/>
    </i>
    <i r="2">
      <x v="74"/>
    </i>
    <i r="2">
      <x v="75"/>
    </i>
    <i r="1">
      <x v="5"/>
      <x v="44"/>
    </i>
    <i r="1">
      <x v="6"/>
      <x v="2"/>
    </i>
    <i r="2">
      <x v="52"/>
    </i>
    <i r="1">
      <x v="8"/>
      <x v="49"/>
    </i>
    <i r="2">
      <x v="66"/>
    </i>
    <i r="1">
      <x v="10"/>
      <x v="9"/>
    </i>
    <i r="2">
      <x v="36"/>
    </i>
    <i r="1">
      <x v="12"/>
      <x v="18"/>
    </i>
    <i r="2">
      <x v="58"/>
    </i>
    <i r="2">
      <x v="80"/>
    </i>
    <i r="1">
      <x v="15"/>
      <x v="24"/>
    </i>
    <i r="2">
      <x v="46"/>
    </i>
    <i r="2">
      <x v="48"/>
    </i>
    <i r="2">
      <x v="72"/>
    </i>
    <i r="1">
      <x v="19"/>
      <x/>
    </i>
    <i r="2">
      <x v="1"/>
    </i>
    <i r="2">
      <x v="6"/>
    </i>
    <i r="2">
      <x v="11"/>
    </i>
    <i r="2">
      <x v="14"/>
    </i>
    <i r="2">
      <x v="17"/>
    </i>
    <i r="2">
      <x v="32"/>
    </i>
    <i r="2">
      <x v="45"/>
    </i>
    <i r="2">
      <x v="47"/>
    </i>
    <i r="2">
      <x v="51"/>
    </i>
    <i r="2">
      <x v="69"/>
    </i>
    <i r="2">
      <x v="82"/>
    </i>
    <i t="blank">
      <x v="9"/>
    </i>
    <i>
      <x v="10"/>
    </i>
    <i r="1">
      <x/>
      <x v="42"/>
    </i>
    <i r="1">
      <x v="1"/>
      <x/>
    </i>
    <i r="2">
      <x v="74"/>
    </i>
    <i r="1">
      <x v="3"/>
      <x v="2"/>
    </i>
    <i r="2">
      <x v="51"/>
    </i>
    <i r="2">
      <x v="75"/>
    </i>
    <i r="1">
      <x v="6"/>
      <x v="4"/>
    </i>
    <i r="2">
      <x v="49"/>
    </i>
    <i r="2">
      <x v="52"/>
    </i>
    <i r="1">
      <x v="9"/>
      <x v="65"/>
    </i>
    <i r="1">
      <x v="10"/>
      <x v="6"/>
    </i>
    <i r="2">
      <x v="28"/>
    </i>
    <i r="2">
      <x v="45"/>
    </i>
    <i r="2">
      <x v="46"/>
    </i>
    <i r="2">
      <x v="64"/>
    </i>
    <i r="2">
      <x v="82"/>
    </i>
    <i r="2">
      <x v="83"/>
    </i>
    <i r="1">
      <x v="17"/>
      <x v="1"/>
    </i>
    <i r="2">
      <x v="10"/>
    </i>
    <i r="2">
      <x v="11"/>
    </i>
    <i r="2">
      <x v="12"/>
    </i>
    <i r="2">
      <x v="15"/>
    </i>
    <i r="2">
      <x v="18"/>
    </i>
    <i r="2">
      <x v="19"/>
    </i>
    <i r="2">
      <x v="20"/>
    </i>
    <i r="2">
      <x v="31"/>
    </i>
    <i r="2">
      <x v="34"/>
    </i>
    <i r="2">
      <x v="36"/>
    </i>
    <i r="2">
      <x v="43"/>
    </i>
    <i r="2">
      <x v="44"/>
    </i>
    <i r="2">
      <x v="54"/>
    </i>
    <i r="2">
      <x v="61"/>
    </i>
    <i r="2">
      <x v="68"/>
    </i>
    <i r="2">
      <x v="69"/>
    </i>
    <i t="blank">
      <x v="10"/>
    </i>
    <i>
      <x v="11"/>
    </i>
    <i r="1">
      <x/>
      <x v="74"/>
    </i>
    <i r="1">
      <x v="1"/>
      <x v="62"/>
    </i>
    <i r="2">
      <x v="75"/>
    </i>
    <i r="1">
      <x v="3"/>
      <x v="44"/>
    </i>
    <i r="1">
      <x v="4"/>
      <x/>
    </i>
    <i r="2">
      <x v="6"/>
    </i>
    <i r="2">
      <x v="10"/>
    </i>
    <i r="2">
      <x v="47"/>
    </i>
    <i r="2">
      <x v="68"/>
    </i>
    <i r="1">
      <x v="9"/>
      <x v="1"/>
    </i>
    <i r="2">
      <x v="38"/>
    </i>
    <i r="2">
      <x v="42"/>
    </i>
    <i r="2">
      <x v="45"/>
    </i>
    <i r="2">
      <x v="51"/>
    </i>
    <i r="2">
      <x v="56"/>
    </i>
    <i r="2">
      <x v="82"/>
    </i>
    <i r="1">
      <x v="16"/>
      <x v="2"/>
    </i>
    <i r="2">
      <x v="4"/>
    </i>
    <i r="2">
      <x v="11"/>
    </i>
    <i r="2">
      <x v="15"/>
    </i>
    <i r="2">
      <x v="21"/>
    </i>
    <i r="2">
      <x v="26"/>
    </i>
    <i r="2">
      <x v="28"/>
    </i>
    <i r="2">
      <x v="37"/>
    </i>
    <i r="2">
      <x v="41"/>
    </i>
    <i r="2">
      <x v="43"/>
    </i>
    <i r="2">
      <x v="46"/>
    </i>
    <i r="2">
      <x v="54"/>
    </i>
    <i r="2">
      <x v="55"/>
    </i>
    <i r="2">
      <x v="58"/>
    </i>
    <i r="2">
      <x v="60"/>
    </i>
    <i r="2">
      <x v="63"/>
    </i>
    <i r="2">
      <x v="65"/>
    </i>
    <i r="2">
      <x v="66"/>
    </i>
    <i r="2">
      <x v="67"/>
    </i>
    <i r="2">
      <x v="69"/>
    </i>
    <i r="2">
      <x v="70"/>
    </i>
    <i r="2">
      <x v="85"/>
    </i>
    <i t="blank">
      <x v="11"/>
    </i>
    <i>
      <x v="12"/>
    </i>
    <i r="1">
      <x/>
      <x v="75"/>
    </i>
    <i r="1">
      <x v="1"/>
      <x/>
    </i>
    <i r="2">
      <x v="52"/>
    </i>
    <i r="2">
      <x v="74"/>
    </i>
    <i r="1">
      <x v="4"/>
      <x v="38"/>
    </i>
    <i r="1">
      <x v="5"/>
      <x v="2"/>
    </i>
    <i r="2">
      <x v="10"/>
    </i>
    <i r="2">
      <x v="17"/>
    </i>
    <i r="2">
      <x v="44"/>
    </i>
    <i r="2">
      <x v="46"/>
    </i>
    <i r="1">
      <x v="10"/>
      <x v="1"/>
    </i>
    <i r="2">
      <x v="11"/>
    </i>
    <i r="2">
      <x v="42"/>
    </i>
    <i r="2">
      <x v="45"/>
    </i>
    <i r="2">
      <x v="51"/>
    </i>
    <i r="2">
      <x v="62"/>
    </i>
    <i r="2">
      <x v="69"/>
    </i>
    <i r="2">
      <x v="84"/>
    </i>
    <i r="1">
      <x v="18"/>
      <x v="7"/>
    </i>
    <i r="2">
      <x v="15"/>
    </i>
    <i r="2">
      <x v="25"/>
    </i>
    <i r="2">
      <x v="27"/>
    </i>
    <i r="2">
      <x v="30"/>
    </i>
    <i r="2">
      <x v="33"/>
    </i>
    <i r="2">
      <x v="43"/>
    </i>
    <i r="2">
      <x v="53"/>
    </i>
    <i r="2">
      <x v="55"/>
    </i>
    <i r="2">
      <x v="64"/>
    </i>
    <i r="2">
      <x v="72"/>
    </i>
    <i r="2">
      <x v="76"/>
    </i>
    <i r="2">
      <x v="81"/>
    </i>
    <i r="2">
      <x v="83"/>
    </i>
    <i t="blank">
      <x v="12"/>
    </i>
    <i>
      <x v="13"/>
    </i>
    <i r="1">
      <x/>
      <x v="75"/>
    </i>
    <i r="1">
      <x v="1"/>
      <x v="55"/>
    </i>
    <i r="2">
      <x v="74"/>
    </i>
    <i r="1">
      <x v="3"/>
      <x v="38"/>
    </i>
    <i r="1">
      <x v="4"/>
      <x/>
    </i>
    <i r="2">
      <x v="51"/>
    </i>
    <i r="1">
      <x v="6"/>
      <x v="66"/>
    </i>
    <i r="1">
      <x v="7"/>
      <x v="2"/>
    </i>
    <i r="2">
      <x v="64"/>
    </i>
    <i r="2">
      <x v="85"/>
    </i>
    <i r="1">
      <x v="10"/>
      <x v="1"/>
    </i>
    <i r="2">
      <x v="44"/>
    </i>
    <i r="1">
      <x v="12"/>
      <x v="45"/>
    </i>
    <i r="2">
      <x v="82"/>
    </i>
    <i r="1">
      <x v="14"/>
      <x v="47"/>
    </i>
    <i r="2">
      <x v="61"/>
    </i>
    <i r="2">
      <x v="62"/>
    </i>
    <i r="2">
      <x v="83"/>
    </i>
    <i r="1">
      <x v="18"/>
      <x v="18"/>
    </i>
    <i r="2">
      <x v="42"/>
    </i>
    <i r="2">
      <x v="46"/>
    </i>
    <i r="2">
      <x v="65"/>
    </i>
    <i r="2">
      <x v="70"/>
    </i>
    <i t="blank">
      <x v="13"/>
    </i>
    <i>
      <x v="14"/>
    </i>
    <i r="1">
      <x/>
      <x v="75"/>
    </i>
    <i r="1">
      <x v="1"/>
      <x v="55"/>
    </i>
    <i r="1">
      <x v="2"/>
      <x v="74"/>
    </i>
    <i r="1">
      <x v="3"/>
      <x/>
    </i>
    <i r="2">
      <x v="36"/>
    </i>
    <i r="1">
      <x v="5"/>
      <x v="38"/>
    </i>
    <i r="2">
      <x v="42"/>
    </i>
    <i r="2">
      <x v="43"/>
    </i>
    <i r="2">
      <x v="64"/>
    </i>
    <i r="2">
      <x v="66"/>
    </i>
    <i r="1">
      <x v="10"/>
      <x v="48"/>
    </i>
    <i r="2">
      <x v="51"/>
    </i>
    <i r="2">
      <x v="68"/>
    </i>
    <i r="2">
      <x v="70"/>
    </i>
    <i r="1">
      <x v="14"/>
      <x v="1"/>
    </i>
    <i r="2">
      <x v="49"/>
    </i>
    <i r="2">
      <x v="80"/>
    </i>
    <i r="1">
      <x v="17"/>
      <x v="14"/>
    </i>
    <i r="2">
      <x v="16"/>
    </i>
    <i r="2">
      <x v="44"/>
    </i>
    <i r="2">
      <x v="46"/>
    </i>
    <i r="2">
      <x v="50"/>
    </i>
    <i r="2">
      <x v="82"/>
    </i>
    <i t="blank">
      <x v="14"/>
    </i>
    <i>
      <x v="15"/>
    </i>
    <i r="1">
      <x/>
      <x v="75"/>
    </i>
    <i r="1">
      <x v="1"/>
      <x v="74"/>
    </i>
    <i r="1">
      <x v="2"/>
      <x v="15"/>
    </i>
    <i r="2">
      <x v="42"/>
    </i>
    <i r="2">
      <x v="45"/>
    </i>
    <i r="1">
      <x v="5"/>
      <x v="55"/>
    </i>
    <i r="1">
      <x v="6"/>
      <x v="2"/>
    </i>
    <i r="1">
      <x v="7"/>
      <x/>
    </i>
    <i r="2">
      <x v="1"/>
    </i>
    <i r="2">
      <x v="6"/>
    </i>
    <i r="2">
      <x v="22"/>
    </i>
    <i r="2">
      <x v="51"/>
    </i>
    <i r="2">
      <x v="56"/>
    </i>
    <i r="2">
      <x v="66"/>
    </i>
    <i r="1">
      <x v="14"/>
      <x v="4"/>
    </i>
    <i r="2">
      <x v="36"/>
    </i>
    <i r="2">
      <x v="44"/>
    </i>
    <i r="2">
      <x v="46"/>
    </i>
    <i r="2">
      <x v="49"/>
    </i>
    <i r="2">
      <x v="58"/>
    </i>
    <i r="2">
      <x v="80"/>
    </i>
    <i t="blank">
      <x v="15"/>
    </i>
    <i>
      <x v="16"/>
    </i>
    <i r="1">
      <x/>
      <x v="2"/>
    </i>
    <i r="2">
      <x v="64"/>
    </i>
    <i r="2">
      <x v="65"/>
    </i>
    <i r="1">
      <x v="3"/>
      <x v="38"/>
    </i>
    <i r="2">
      <x v="69"/>
    </i>
    <i r="2">
      <x v="75"/>
    </i>
    <i r="1">
      <x v="6"/>
      <x v="28"/>
    </i>
    <i r="2">
      <x v="74"/>
    </i>
    <i r="2">
      <x v="86"/>
    </i>
    <i r="1">
      <x v="9"/>
      <x/>
    </i>
    <i r="2">
      <x v="13"/>
    </i>
    <i r="2">
      <x v="42"/>
    </i>
    <i r="2">
      <x v="51"/>
    </i>
    <i r="2">
      <x v="77"/>
    </i>
    <i r="1">
      <x v="14"/>
      <x v="3"/>
    </i>
    <i r="2">
      <x v="6"/>
    </i>
    <i r="2">
      <x v="9"/>
    </i>
    <i r="2">
      <x v="23"/>
    </i>
    <i r="2">
      <x v="46"/>
    </i>
    <i r="2">
      <x v="55"/>
    </i>
    <i r="2">
      <x v="66"/>
    </i>
    <i r="2">
      <x v="67"/>
    </i>
    <i r="2">
      <x v="70"/>
    </i>
    <i r="2">
      <x v="71"/>
    </i>
    <i t="blank">
      <x v="16"/>
    </i>
    <i>
      <x v="17"/>
    </i>
    <i r="1">
      <x/>
      <x v="64"/>
    </i>
    <i r="2">
      <x v="74"/>
    </i>
    <i r="1">
      <x v="2"/>
      <x v="75"/>
    </i>
    <i r="1">
      <x v="3"/>
      <x v="2"/>
    </i>
    <i r="2">
      <x v="23"/>
    </i>
    <i r="1">
      <x v="5"/>
      <x v="11"/>
    </i>
    <i r="2">
      <x v="41"/>
    </i>
    <i r="1">
      <x v="7"/>
      <x v="44"/>
    </i>
    <i r="2">
      <x v="46"/>
    </i>
    <i r="2">
      <x v="65"/>
    </i>
    <i r="2">
      <x v="70"/>
    </i>
    <i r="1">
      <x v="11"/>
      <x v="1"/>
    </i>
    <i r="2">
      <x v="10"/>
    </i>
    <i r="2">
      <x v="51"/>
    </i>
    <i r="2">
      <x v="52"/>
    </i>
    <i r="2">
      <x v="69"/>
    </i>
    <i r="2">
      <x v="77"/>
    </i>
    <i r="2">
      <x v="80"/>
    </i>
    <i r="2">
      <x v="83"/>
    </i>
    <i r="1">
      <x v="19"/>
      <x/>
    </i>
    <i r="2">
      <x v="6"/>
    </i>
    <i r="2">
      <x v="13"/>
    </i>
    <i r="2">
      <x v="31"/>
    </i>
    <i r="2">
      <x v="35"/>
    </i>
    <i r="2">
      <x v="38"/>
    </i>
    <i r="2">
      <x v="39"/>
    </i>
    <i r="2">
      <x v="42"/>
    </i>
    <i r="2">
      <x v="55"/>
    </i>
    <i r="2">
      <x v="57"/>
    </i>
    <i r="2">
      <x v="67"/>
    </i>
    <i r="2">
      <x v="68"/>
    </i>
    <i r="2">
      <x v="78"/>
    </i>
    <i t="blank">
      <x v="17"/>
    </i>
    <i>
      <x v="18"/>
    </i>
    <i r="1">
      <x/>
      <x v="42"/>
    </i>
    <i r="1">
      <x v="1"/>
      <x v="38"/>
    </i>
    <i r="2">
      <x v="46"/>
    </i>
    <i r="2">
      <x v="75"/>
    </i>
    <i r="1">
      <x v="4"/>
      <x v="55"/>
    </i>
    <i r="2">
      <x v="64"/>
    </i>
    <i r="1">
      <x v="6"/>
      <x/>
    </i>
    <i r="2">
      <x v="2"/>
    </i>
    <i r="2">
      <x v="3"/>
    </i>
    <i r="2">
      <x v="9"/>
    </i>
    <i r="2">
      <x v="11"/>
    </i>
    <i r="2">
      <x v="27"/>
    </i>
    <i r="2">
      <x v="29"/>
    </i>
    <i r="2">
      <x v="31"/>
    </i>
    <i r="2">
      <x v="36"/>
    </i>
    <i r="2">
      <x v="40"/>
    </i>
    <i r="2">
      <x v="44"/>
    </i>
    <i r="2">
      <x v="66"/>
    </i>
    <i r="2">
      <x v="74"/>
    </i>
    <i r="2">
      <x v="77"/>
    </i>
    <i r="2">
      <x v="81"/>
    </i>
    <i t="blank">
      <x v="18"/>
    </i>
    <i>
      <x v="19"/>
    </i>
    <i r="1">
      <x/>
      <x v="75"/>
    </i>
    <i r="1">
      <x v="1"/>
      <x v="42"/>
    </i>
    <i r="1">
      <x v="2"/>
      <x v="74"/>
    </i>
    <i r="1">
      <x v="3"/>
      <x/>
    </i>
    <i r="2">
      <x v="58"/>
    </i>
    <i r="1">
      <x v="5"/>
      <x v="2"/>
    </i>
    <i r="2">
      <x v="55"/>
    </i>
    <i r="1">
      <x v="7"/>
      <x v="69"/>
    </i>
    <i r="1">
      <x v="8"/>
      <x v="6"/>
    </i>
    <i r="2">
      <x v="38"/>
    </i>
    <i r="2">
      <x v="59"/>
    </i>
    <i r="2">
      <x v="64"/>
    </i>
    <i r="1">
      <x v="12"/>
      <x v="4"/>
    </i>
    <i r="2">
      <x v="68"/>
    </i>
    <i r="1">
      <x v="14"/>
      <x v="62"/>
    </i>
    <i r="2">
      <x v="66"/>
    </i>
    <i r="1">
      <x v="16"/>
      <x v="36"/>
    </i>
    <i r="2">
      <x v="70"/>
    </i>
    <i r="1">
      <x v="18"/>
      <x v="10"/>
    </i>
    <i r="2">
      <x v="15"/>
    </i>
    <i r="2">
      <x v="28"/>
    </i>
    <i r="2">
      <x v="44"/>
    </i>
    <i r="2">
      <x v="46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98">
      <pivotArea field="5" type="button" dataOnly="0" labelOnly="1" outline="0" axis="axisRow" fieldPosition="0"/>
    </format>
    <format dxfId="297">
      <pivotArea outline="0" fieldPosition="0">
        <references count="1">
          <reference field="4294967294" count="1">
            <x v="0"/>
          </reference>
        </references>
      </pivotArea>
    </format>
    <format dxfId="296">
      <pivotArea outline="0" fieldPosition="0">
        <references count="1">
          <reference field="4294967294" count="1">
            <x v="1"/>
          </reference>
        </references>
      </pivotArea>
    </format>
    <format dxfId="295">
      <pivotArea outline="0" fieldPosition="0">
        <references count="1">
          <reference field="4294967294" count="1">
            <x v="2"/>
          </reference>
        </references>
      </pivotArea>
    </format>
    <format dxfId="294">
      <pivotArea outline="0" fieldPosition="0">
        <references count="1">
          <reference field="4294967294" count="1">
            <x v="3"/>
          </reference>
        </references>
      </pivotArea>
    </format>
    <format dxfId="293">
      <pivotArea outline="0" fieldPosition="0">
        <references count="1">
          <reference field="4294967294" count="1">
            <x v="4"/>
          </reference>
        </references>
      </pivotArea>
    </format>
    <format dxfId="292">
      <pivotArea outline="0" fieldPosition="0">
        <references count="1">
          <reference field="4294967294" count="1">
            <x v="5"/>
          </reference>
        </references>
      </pivotArea>
    </format>
    <format dxfId="291">
      <pivotArea outline="0" fieldPosition="0">
        <references count="1">
          <reference field="4294967294" count="1">
            <x v="6"/>
          </reference>
        </references>
      </pivotArea>
    </format>
    <format dxfId="290">
      <pivotArea field="5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8">
      <pivotArea field="5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5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5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32000" displayName="LTBL_32000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SUM(LTBL_32000[総数／事業所数])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32202" displayName="LABTBL_32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32202" displayName="M_TABLE_ti.32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32202" displayName="S_TABLE_ti.32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32203" displayName="LTBL_32203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SUM(LTBL_32203[総数／事業所数])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32203" displayName="LABTBL_32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32203" displayName="M_TABLE_ti.32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32203" displayName="S_TABLE_ti.32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32204" displayName="LTBL_32204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SUM(LTBL_32204[総数／事業所数])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32204" displayName="LABTBL_32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32204" displayName="M_TABLE_ti.32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32000" displayName="LABTBL_32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32204" displayName="S_TABLE_ti.32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32205" displayName="LTBL_32205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SUM(LTBL_32205[総数／事業所数])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32205" displayName="LABTBL_32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32205" displayName="M_TABLE_ti.3220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32205" displayName="S_TABLE_ti.32205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32206" displayName="LTBL_32206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SUM(LTBL_32206[総数／事業所数])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32206" displayName="LABTBL_32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32206" displayName="M_TABLE_ti.3220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32206" displayName="S_TABLE_ti.32206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32207" displayName="LTBL_32207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SUM(LTBL_32207[総数／事業所数])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32000" displayName="M_TABLE_ti.32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32207" displayName="LABTBL_32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32207" displayName="M_TABLE_ti.32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32207" displayName="S_TABLE_ti.322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32209" displayName="LTBL_32209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SUM(LTBL_32209[総数／事業所数])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32209" displayName="LABTBL_32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32209" displayName="M_TABLE_ti.32209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32209" displayName="S_TABLE_ti.32209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32343" displayName="LTBL_32343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SUM(LTBL_32343[総数／事業所数])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32343" displayName="LABTBL_32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32343" displayName="M_TABLE_ti.323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32000" displayName="S_TABLE_ti.32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32343" displayName="S_TABLE_ti.32343" ref="B51:I82" totalsRowShown="0">
  <autoFilter ref="B51:I82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32386" displayName="LTBL_32386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SUM(LTBL_32386[総数／事業所数])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32386" displayName="LABTBL_323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32386" displayName="M_TABLE_ti.32386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32386" displayName="S_TABLE_ti.32386" ref="B54:I88" totalsRowShown="0">
  <autoFilter ref="B54:I88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32441" displayName="LTBL_3244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SUM(LTBL_32441[総数／事業所数])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32441" displayName="LABTBL_32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32441" displayName="M_TABLE_ti.3244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32441" displayName="S_TABLE_ti.32441" ref="B54:I92" totalsRowShown="0">
  <autoFilter ref="B54:I92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32448" displayName="LTBL_32448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SUM(LTBL_32448[総数／事業所数])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32201" displayName="LTBL_32201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SUM(LTBL_32201[総数／事業所数])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32448" displayName="LABTBL_3244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32448" displayName="M_TABLE_ti.3244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32448" displayName="S_TABLE_ti.32448" ref="B54:I86" totalsRowShown="0">
  <autoFilter ref="B54:I86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32449" displayName="LTBL_32449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SUM(LTBL_32449[総数／事業所数])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32449" displayName="LABTBL_3244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32449" displayName="M_TABLE_ti.32449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32449" displayName="S_TABLE_ti.32449" ref="B55:I78" totalsRowShown="0">
  <autoFilter ref="B55:I78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32501" displayName="LTBL_3250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SUM(LTBL_32501[総数／事業所数])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32501" displayName="LABTBL_32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32501" displayName="M_TABLE_ti.325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32201" displayName="LABTBL_32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32501" displayName="S_TABLE_ti.32501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32505" displayName="LTBL_32505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SUM(LTBL_32505[総数／事業所数])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32505" displayName="LABTBL_325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32505" displayName="M_TABLE_ti.325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32505" displayName="S_TABLE_ti.325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32525" displayName="LTBL_32525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SUM(LTBL_32525[総数／事業所数])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32525" displayName="LABTBL_325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32525" displayName="M_TABLE_ti.32525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32525" displayName="S_TABLE_ti.32525" ref="B60:I84" totalsRowShown="0">
  <autoFilter ref="B60:I84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32526" displayName="LTBL_32526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SUM(LTBL_32526[総数／事業所数])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32201" displayName="M_TABLE_ti.32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32526" displayName="LABTBL_325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32526" displayName="M_TABLE_ti.3252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32526" displayName="S_TABLE_ti.32526" ref="B51:I83" totalsRowShown="0">
  <autoFilter ref="B51:I83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32527" displayName="LTBL_32527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SUM(LTBL_32527[総数／事業所数])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32527" displayName="LABTBL_325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32527" displayName="M_TABLE_ti.3252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32527" displayName="S_TABLE_ti.32527" ref="B111:I132" totalsRowShown="0">
  <autoFilter ref="B111:I132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32528" displayName="LTBL_32528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SUM(LTBL_32528[総数／事業所数])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32528" displayName="LABTBL_325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32528" displayName="M_TABLE_ti.3252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32201" displayName="S_TABLE_ti.32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32528" displayName="S_TABLE_ti.32528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32202" displayName="LTBL_32202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SUM(LTBL_32202[総数／事業所数])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abSelected="1" workbookViewId="0"/>
  </sheetViews>
  <sheetFormatPr defaultRowHeight="13.5" x14ac:dyDescent="0.15"/>
  <sheetData>
    <row r="1" spans="1:2" x14ac:dyDescent="0.15">
      <c r="A1" t="s">
        <v>315</v>
      </c>
    </row>
    <row r="2" spans="1:2" x14ac:dyDescent="0.15">
      <c r="B2" s="13" t="s">
        <v>214</v>
      </c>
    </row>
    <row r="3" spans="1:2" x14ac:dyDescent="0.15">
      <c r="B3" s="13" t="s">
        <v>124</v>
      </c>
    </row>
    <row r="4" spans="1:2" x14ac:dyDescent="0.15">
      <c r="B4" s="13" t="s">
        <v>212</v>
      </c>
    </row>
    <row r="5" spans="1:2" x14ac:dyDescent="0.15">
      <c r="B5" s="13" t="s">
        <v>295</v>
      </c>
    </row>
    <row r="6" spans="1:2" x14ac:dyDescent="0.15">
      <c r="B6" s="13" t="s">
        <v>296</v>
      </c>
    </row>
    <row r="7" spans="1:2" x14ac:dyDescent="0.15">
      <c r="B7" s="13" t="s">
        <v>297</v>
      </c>
    </row>
    <row r="8" spans="1:2" x14ac:dyDescent="0.15">
      <c r="B8" s="13" t="s">
        <v>298</v>
      </c>
    </row>
    <row r="9" spans="1:2" x14ac:dyDescent="0.15">
      <c r="B9" s="13" t="s">
        <v>299</v>
      </c>
    </row>
    <row r="10" spans="1:2" x14ac:dyDescent="0.15">
      <c r="B10" s="13" t="s">
        <v>300</v>
      </c>
    </row>
    <row r="11" spans="1:2" x14ac:dyDescent="0.15">
      <c r="B11" s="13" t="s">
        <v>301</v>
      </c>
    </row>
    <row r="12" spans="1:2" x14ac:dyDescent="0.15">
      <c r="B12" s="13" t="s">
        <v>302</v>
      </c>
    </row>
    <row r="13" spans="1:2" x14ac:dyDescent="0.15">
      <c r="B13" s="13" t="s">
        <v>303</v>
      </c>
    </row>
    <row r="14" spans="1:2" x14ac:dyDescent="0.15">
      <c r="B14" s="13" t="s">
        <v>304</v>
      </c>
    </row>
    <row r="15" spans="1:2" x14ac:dyDescent="0.15">
      <c r="B15" s="13" t="s">
        <v>305</v>
      </c>
    </row>
    <row r="16" spans="1:2" x14ac:dyDescent="0.15">
      <c r="B16" s="13" t="s">
        <v>306</v>
      </c>
    </row>
    <row r="17" spans="2:2" x14ac:dyDescent="0.15">
      <c r="B17" s="13" t="s">
        <v>307</v>
      </c>
    </row>
    <row r="18" spans="2:2" x14ac:dyDescent="0.15">
      <c r="B18" s="13" t="s">
        <v>308</v>
      </c>
    </row>
    <row r="19" spans="2:2" x14ac:dyDescent="0.15">
      <c r="B19" s="13" t="s">
        <v>309</v>
      </c>
    </row>
    <row r="20" spans="2:2" x14ac:dyDescent="0.15">
      <c r="B20" s="13" t="s">
        <v>310</v>
      </c>
    </row>
    <row r="21" spans="2:2" x14ac:dyDescent="0.15">
      <c r="B21" s="13" t="s">
        <v>311</v>
      </c>
    </row>
    <row r="22" spans="2:2" x14ac:dyDescent="0.15">
      <c r="B22" s="13" t="s">
        <v>312</v>
      </c>
    </row>
    <row r="23" spans="2:2" x14ac:dyDescent="0.15">
      <c r="B23" s="13" t="s">
        <v>313</v>
      </c>
    </row>
    <row r="24" spans="2:2" x14ac:dyDescent="0.15">
      <c r="B24" s="13" t="s">
        <v>314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島根県'!a1" display="島根県"/>
    <hyperlink ref="B6" location="'松江市'!a1" display="松江市"/>
    <hyperlink ref="B7" location="'浜田市'!a1" display="浜田市"/>
    <hyperlink ref="B8" location="'出雲市'!a1" display="出雲市"/>
    <hyperlink ref="B9" location="'益田市'!a1" display="益田市"/>
    <hyperlink ref="B10" location="'大田市'!a1" display="大田市"/>
    <hyperlink ref="B11" location="'安来市'!a1" display="安来市"/>
    <hyperlink ref="B12" location="'江津市'!a1" display="江津市"/>
    <hyperlink ref="B13" location="'雲南市'!a1" display="雲南市"/>
    <hyperlink ref="B14" location="'仁多郡奥出雲町'!a1" display="仁多郡奥出雲町"/>
    <hyperlink ref="B15" location="'飯石郡飯南町'!a1" display="飯石郡飯南町"/>
    <hyperlink ref="B16" location="'邑智郡川本町'!a1" display="邑智郡川本町"/>
    <hyperlink ref="B17" location="'邑智郡美郷町'!a1" display="邑智郡美郷町"/>
    <hyperlink ref="B18" location="'邑智郡邑南町'!a1" display="邑智郡邑南町"/>
    <hyperlink ref="B19" location="'鹿足郡津和野町'!a1" display="鹿足郡津和野町"/>
    <hyperlink ref="B20" location="'鹿足郡吉賀町'!a1" display="鹿足郡吉賀町"/>
    <hyperlink ref="B21" location="'隠岐郡海士町'!a1" display="隠岐郡海士町"/>
    <hyperlink ref="B22" location="'隠岐郡西ノ島町'!a1" display="隠岐郡西ノ島町"/>
    <hyperlink ref="B23" location="'隠岐郡知夫村'!a1" display="隠岐郡知夫村"/>
    <hyperlink ref="B24" location="'隠岐郡隠岐の島町'!a1" display="隠岐郡隠岐の島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247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15">
      <c r="B6" t="s">
        <v>21</v>
      </c>
      <c r="C6" s="12">
        <v>158</v>
      </c>
      <c r="D6" s="8">
        <v>13.66</v>
      </c>
      <c r="E6" s="12">
        <v>90</v>
      </c>
      <c r="F6" s="8">
        <v>11.76</v>
      </c>
      <c r="G6" s="12">
        <v>68</v>
      </c>
      <c r="H6" s="8">
        <v>17.66</v>
      </c>
      <c r="I6" s="12">
        <v>0</v>
      </c>
    </row>
    <row r="7" spans="2:9" ht="15" customHeight="1" x14ac:dyDescent="0.15">
      <c r="B7" t="s">
        <v>22</v>
      </c>
      <c r="C7" s="12">
        <v>87</v>
      </c>
      <c r="D7" s="8">
        <v>7.52</v>
      </c>
      <c r="E7" s="12">
        <v>46</v>
      </c>
      <c r="F7" s="8">
        <v>6.01</v>
      </c>
      <c r="G7" s="12">
        <v>40</v>
      </c>
      <c r="H7" s="8">
        <v>10.39</v>
      </c>
      <c r="I7" s="12">
        <v>1</v>
      </c>
    </row>
    <row r="8" spans="2:9" ht="15" customHeight="1" x14ac:dyDescent="0.15">
      <c r="B8" t="s">
        <v>23</v>
      </c>
      <c r="C8" s="12">
        <v>2</v>
      </c>
      <c r="D8" s="8">
        <v>0.17</v>
      </c>
      <c r="E8" s="12">
        <v>0</v>
      </c>
      <c r="F8" s="8">
        <v>0</v>
      </c>
      <c r="G8" s="12">
        <v>2</v>
      </c>
      <c r="H8" s="8">
        <v>0.52</v>
      </c>
      <c r="I8" s="12">
        <v>0</v>
      </c>
    </row>
    <row r="9" spans="2:9" ht="15" customHeight="1" x14ac:dyDescent="0.15">
      <c r="B9" t="s">
        <v>24</v>
      </c>
      <c r="C9" s="12">
        <v>5</v>
      </c>
      <c r="D9" s="8">
        <v>0.43</v>
      </c>
      <c r="E9" s="12">
        <v>1</v>
      </c>
      <c r="F9" s="8">
        <v>0.13</v>
      </c>
      <c r="G9" s="12">
        <v>4</v>
      </c>
      <c r="H9" s="8">
        <v>1.04</v>
      </c>
      <c r="I9" s="12">
        <v>0</v>
      </c>
    </row>
    <row r="10" spans="2:9" ht="15" customHeight="1" x14ac:dyDescent="0.15">
      <c r="B10" t="s">
        <v>25</v>
      </c>
      <c r="C10" s="12">
        <v>25</v>
      </c>
      <c r="D10" s="8">
        <v>2.16</v>
      </c>
      <c r="E10" s="12">
        <v>6</v>
      </c>
      <c r="F10" s="8">
        <v>0.78</v>
      </c>
      <c r="G10" s="12">
        <v>18</v>
      </c>
      <c r="H10" s="8">
        <v>4.68</v>
      </c>
      <c r="I10" s="12">
        <v>1</v>
      </c>
    </row>
    <row r="11" spans="2:9" ht="15" customHeight="1" x14ac:dyDescent="0.15">
      <c r="B11" t="s">
        <v>26</v>
      </c>
      <c r="C11" s="12">
        <v>365</v>
      </c>
      <c r="D11" s="8">
        <v>31.55</v>
      </c>
      <c r="E11" s="12">
        <v>218</v>
      </c>
      <c r="F11" s="8">
        <v>28.5</v>
      </c>
      <c r="G11" s="12">
        <v>146</v>
      </c>
      <c r="H11" s="8">
        <v>37.92</v>
      </c>
      <c r="I11" s="12">
        <v>1</v>
      </c>
    </row>
    <row r="12" spans="2:9" ht="15" customHeight="1" x14ac:dyDescent="0.15">
      <c r="B12" t="s">
        <v>27</v>
      </c>
      <c r="C12" s="12">
        <v>6</v>
      </c>
      <c r="D12" s="8">
        <v>0.52</v>
      </c>
      <c r="E12" s="12">
        <v>3</v>
      </c>
      <c r="F12" s="8">
        <v>0.39</v>
      </c>
      <c r="G12" s="12">
        <v>3</v>
      </c>
      <c r="H12" s="8">
        <v>0.78</v>
      </c>
      <c r="I12" s="12">
        <v>0</v>
      </c>
    </row>
    <row r="13" spans="2:9" ht="15" customHeight="1" x14ac:dyDescent="0.15">
      <c r="B13" t="s">
        <v>28</v>
      </c>
      <c r="C13" s="12">
        <v>77</v>
      </c>
      <c r="D13" s="8">
        <v>6.66</v>
      </c>
      <c r="E13" s="12">
        <v>66</v>
      </c>
      <c r="F13" s="8">
        <v>8.6300000000000008</v>
      </c>
      <c r="G13" s="12">
        <v>11</v>
      </c>
      <c r="H13" s="8">
        <v>2.86</v>
      </c>
      <c r="I13" s="12">
        <v>0</v>
      </c>
    </row>
    <row r="14" spans="2:9" ht="15" customHeight="1" x14ac:dyDescent="0.15">
      <c r="B14" t="s">
        <v>29</v>
      </c>
      <c r="C14" s="12">
        <v>56</v>
      </c>
      <c r="D14" s="8">
        <v>4.84</v>
      </c>
      <c r="E14" s="12">
        <v>31</v>
      </c>
      <c r="F14" s="8">
        <v>4.05</v>
      </c>
      <c r="G14" s="12">
        <v>25</v>
      </c>
      <c r="H14" s="8">
        <v>6.49</v>
      </c>
      <c r="I14" s="12">
        <v>0</v>
      </c>
    </row>
    <row r="15" spans="2:9" ht="15" customHeight="1" x14ac:dyDescent="0.15">
      <c r="B15" t="s">
        <v>30</v>
      </c>
      <c r="C15" s="12">
        <v>126</v>
      </c>
      <c r="D15" s="8">
        <v>10.89</v>
      </c>
      <c r="E15" s="12">
        <v>109</v>
      </c>
      <c r="F15" s="8">
        <v>14.25</v>
      </c>
      <c r="G15" s="12">
        <v>17</v>
      </c>
      <c r="H15" s="8">
        <v>4.42</v>
      </c>
      <c r="I15" s="12">
        <v>0</v>
      </c>
    </row>
    <row r="16" spans="2:9" ht="15" customHeight="1" x14ac:dyDescent="0.15">
      <c r="B16" t="s">
        <v>31</v>
      </c>
      <c r="C16" s="12">
        <v>146</v>
      </c>
      <c r="D16" s="8">
        <v>12.62</v>
      </c>
      <c r="E16" s="12">
        <v>126</v>
      </c>
      <c r="F16" s="8">
        <v>16.47</v>
      </c>
      <c r="G16" s="12">
        <v>17</v>
      </c>
      <c r="H16" s="8">
        <v>4.42</v>
      </c>
      <c r="I16" s="12">
        <v>3</v>
      </c>
    </row>
    <row r="17" spans="2:9" ht="15" customHeight="1" x14ac:dyDescent="0.15">
      <c r="B17" t="s">
        <v>32</v>
      </c>
      <c r="C17" s="12">
        <v>33</v>
      </c>
      <c r="D17" s="8">
        <v>2.85</v>
      </c>
      <c r="E17" s="12">
        <v>26</v>
      </c>
      <c r="F17" s="8">
        <v>3.4</v>
      </c>
      <c r="G17" s="12">
        <v>6</v>
      </c>
      <c r="H17" s="8">
        <v>1.56</v>
      </c>
      <c r="I17" s="12">
        <v>1</v>
      </c>
    </row>
    <row r="18" spans="2:9" ht="15" customHeight="1" x14ac:dyDescent="0.15">
      <c r="B18" t="s">
        <v>33</v>
      </c>
      <c r="C18" s="12">
        <v>39</v>
      </c>
      <c r="D18" s="8">
        <v>3.37</v>
      </c>
      <c r="E18" s="12">
        <v>29</v>
      </c>
      <c r="F18" s="8">
        <v>3.79</v>
      </c>
      <c r="G18" s="12">
        <v>10</v>
      </c>
      <c r="H18" s="8">
        <v>2.6</v>
      </c>
      <c r="I18" s="12">
        <v>0</v>
      </c>
    </row>
    <row r="19" spans="2:9" ht="15" customHeight="1" x14ac:dyDescent="0.15">
      <c r="B19" t="s">
        <v>34</v>
      </c>
      <c r="C19" s="12">
        <v>31</v>
      </c>
      <c r="D19" s="8">
        <v>2.68</v>
      </c>
      <c r="E19" s="12">
        <v>14</v>
      </c>
      <c r="F19" s="8">
        <v>1.83</v>
      </c>
      <c r="G19" s="12">
        <v>17</v>
      </c>
      <c r="H19" s="8">
        <v>4.42</v>
      </c>
      <c r="I19" s="12">
        <v>0</v>
      </c>
    </row>
    <row r="20" spans="2:9" ht="15" customHeight="1" x14ac:dyDescent="0.15">
      <c r="B20" s="9" t="s">
        <v>215</v>
      </c>
      <c r="C20" s="12">
        <f>SUM(LTBL_32205[総数／事業所数])</f>
        <v>1157</v>
      </c>
      <c r="E20" s="12">
        <f>SUBTOTAL(109,LTBL_32205[個人／事業所数])</f>
        <v>765</v>
      </c>
      <c r="G20" s="12">
        <f>SUBTOTAL(109,LTBL_32205[法人／事業所数])</f>
        <v>385</v>
      </c>
      <c r="I20" s="12">
        <f>SUBTOTAL(109,LTBL_32205[法人以外の団体／事業所数])</f>
        <v>7</v>
      </c>
    </row>
    <row r="21" spans="2:9" ht="15" customHeight="1" x14ac:dyDescent="0.15">
      <c r="E21" s="11">
        <f>LTBL_32205[[#Totals],[個人／事業所数]]/LTBL_32205[[#Totals],[総数／事業所数]]</f>
        <v>0.66119273984442528</v>
      </c>
      <c r="G21" s="11">
        <f>LTBL_32205[[#Totals],[法人／事業所数]]/LTBL_32205[[#Totals],[総数／事業所数]]</f>
        <v>0.33275713050993949</v>
      </c>
      <c r="I21" s="11">
        <f>LTBL_32205[[#Totals],[法人以外の団体／事業所数]]/LTBL_32205[[#Totals],[総数／事業所数]]</f>
        <v>6.0501296456352636E-3</v>
      </c>
    </row>
    <row r="23" spans="2:9" ht="33" customHeight="1" x14ac:dyDescent="0.15">
      <c r="B23" t="s">
        <v>214</v>
      </c>
      <c r="C23" s="10" t="s">
        <v>36</v>
      </c>
      <c r="D23" s="10" t="s">
        <v>248</v>
      </c>
      <c r="E23" s="10" t="s">
        <v>38</v>
      </c>
      <c r="F23" s="10" t="s">
        <v>249</v>
      </c>
      <c r="G23" s="10" t="s">
        <v>40</v>
      </c>
      <c r="H23" s="10" t="s">
        <v>245</v>
      </c>
      <c r="I23" s="10" t="s">
        <v>42</v>
      </c>
    </row>
    <row r="24" spans="2:9" ht="15" customHeight="1" x14ac:dyDescent="0.15">
      <c r="B24" t="s">
        <v>217</v>
      </c>
      <c r="C24">
        <v>15</v>
      </c>
      <c r="D24" t="s">
        <v>216</v>
      </c>
      <c r="E24">
        <v>0</v>
      </c>
      <c r="F24" t="s">
        <v>218</v>
      </c>
      <c r="G24">
        <v>15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9</v>
      </c>
      <c r="D25" t="s">
        <v>216</v>
      </c>
      <c r="E25">
        <v>0</v>
      </c>
      <c r="F25" t="s">
        <v>218</v>
      </c>
      <c r="G25">
        <v>9</v>
      </c>
      <c r="H25" t="s">
        <v>219</v>
      </c>
      <c r="I25">
        <v>0</v>
      </c>
    </row>
    <row r="28" spans="2:9" ht="33" customHeight="1" x14ac:dyDescent="0.15">
      <c r="B28" t="s">
        <v>250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132</v>
      </c>
      <c r="D29" s="8">
        <v>11.41</v>
      </c>
      <c r="E29" s="12">
        <v>121</v>
      </c>
      <c r="F29" s="8">
        <v>15.82</v>
      </c>
      <c r="G29" s="12">
        <v>8</v>
      </c>
      <c r="H29" s="8">
        <v>2.08</v>
      </c>
      <c r="I29" s="12">
        <v>3</v>
      </c>
    </row>
    <row r="30" spans="2:9" ht="15" customHeight="1" x14ac:dyDescent="0.15">
      <c r="B30" t="s">
        <v>54</v>
      </c>
      <c r="C30" s="12">
        <v>131</v>
      </c>
      <c r="D30" s="8">
        <v>11.32</v>
      </c>
      <c r="E30" s="12">
        <v>78</v>
      </c>
      <c r="F30" s="8">
        <v>10.199999999999999</v>
      </c>
      <c r="G30" s="12">
        <v>53</v>
      </c>
      <c r="H30" s="8">
        <v>13.77</v>
      </c>
      <c r="I30" s="12">
        <v>0</v>
      </c>
    </row>
    <row r="31" spans="2:9" ht="15" customHeight="1" x14ac:dyDescent="0.15">
      <c r="B31" t="s">
        <v>58</v>
      </c>
      <c r="C31" s="12">
        <v>98</v>
      </c>
      <c r="D31" s="8">
        <v>8.4700000000000006</v>
      </c>
      <c r="E31" s="12">
        <v>89</v>
      </c>
      <c r="F31" s="8">
        <v>11.63</v>
      </c>
      <c r="G31" s="12">
        <v>9</v>
      </c>
      <c r="H31" s="8">
        <v>2.34</v>
      </c>
      <c r="I31" s="12">
        <v>0</v>
      </c>
    </row>
    <row r="32" spans="2:9" ht="15" customHeight="1" x14ac:dyDescent="0.15">
      <c r="B32" t="s">
        <v>52</v>
      </c>
      <c r="C32" s="12">
        <v>88</v>
      </c>
      <c r="D32" s="8">
        <v>7.61</v>
      </c>
      <c r="E32" s="12">
        <v>70</v>
      </c>
      <c r="F32" s="8">
        <v>9.15</v>
      </c>
      <c r="G32" s="12">
        <v>17</v>
      </c>
      <c r="H32" s="8">
        <v>4.42</v>
      </c>
      <c r="I32" s="12">
        <v>1</v>
      </c>
    </row>
    <row r="33" spans="2:9" ht="15" customHeight="1" x14ac:dyDescent="0.15">
      <c r="B33" t="s">
        <v>43</v>
      </c>
      <c r="C33" s="12">
        <v>74</v>
      </c>
      <c r="D33" s="8">
        <v>6.4</v>
      </c>
      <c r="E33" s="12">
        <v>38</v>
      </c>
      <c r="F33" s="8">
        <v>4.97</v>
      </c>
      <c r="G33" s="12">
        <v>36</v>
      </c>
      <c r="H33" s="8">
        <v>9.35</v>
      </c>
      <c r="I33" s="12">
        <v>0</v>
      </c>
    </row>
    <row r="34" spans="2:9" ht="15" customHeight="1" x14ac:dyDescent="0.15">
      <c r="B34" t="s">
        <v>55</v>
      </c>
      <c r="C34" s="12">
        <v>68</v>
      </c>
      <c r="D34" s="8">
        <v>5.88</v>
      </c>
      <c r="E34" s="12">
        <v>63</v>
      </c>
      <c r="F34" s="8">
        <v>8.24</v>
      </c>
      <c r="G34" s="12">
        <v>5</v>
      </c>
      <c r="H34" s="8">
        <v>1.3</v>
      </c>
      <c r="I34" s="12">
        <v>0</v>
      </c>
    </row>
    <row r="35" spans="2:9" ht="15" customHeight="1" x14ac:dyDescent="0.15">
      <c r="B35" t="s">
        <v>44</v>
      </c>
      <c r="C35" s="12">
        <v>58</v>
      </c>
      <c r="D35" s="8">
        <v>5.01</v>
      </c>
      <c r="E35" s="12">
        <v>42</v>
      </c>
      <c r="F35" s="8">
        <v>5.49</v>
      </c>
      <c r="G35" s="12">
        <v>16</v>
      </c>
      <c r="H35" s="8">
        <v>4.16</v>
      </c>
      <c r="I35" s="12">
        <v>0</v>
      </c>
    </row>
    <row r="36" spans="2:9" ht="15" customHeight="1" x14ac:dyDescent="0.15">
      <c r="B36" t="s">
        <v>53</v>
      </c>
      <c r="C36" s="12">
        <v>42</v>
      </c>
      <c r="D36" s="8">
        <v>3.63</v>
      </c>
      <c r="E36" s="12">
        <v>20</v>
      </c>
      <c r="F36" s="8">
        <v>2.61</v>
      </c>
      <c r="G36" s="12">
        <v>22</v>
      </c>
      <c r="H36" s="8">
        <v>5.71</v>
      </c>
      <c r="I36" s="12">
        <v>0</v>
      </c>
    </row>
    <row r="37" spans="2:9" ht="15" customHeight="1" x14ac:dyDescent="0.15">
      <c r="B37" t="s">
        <v>51</v>
      </c>
      <c r="C37" s="12">
        <v>37</v>
      </c>
      <c r="D37" s="8">
        <v>3.2</v>
      </c>
      <c r="E37" s="12">
        <v>22</v>
      </c>
      <c r="F37" s="8">
        <v>2.88</v>
      </c>
      <c r="G37" s="12">
        <v>15</v>
      </c>
      <c r="H37" s="8">
        <v>3.9</v>
      </c>
      <c r="I37" s="12">
        <v>0</v>
      </c>
    </row>
    <row r="38" spans="2:9" ht="15" customHeight="1" x14ac:dyDescent="0.15">
      <c r="B38" t="s">
        <v>57</v>
      </c>
      <c r="C38" s="12">
        <v>35</v>
      </c>
      <c r="D38" s="8">
        <v>3.03</v>
      </c>
      <c r="E38" s="12">
        <v>12</v>
      </c>
      <c r="F38" s="8">
        <v>1.57</v>
      </c>
      <c r="G38" s="12">
        <v>23</v>
      </c>
      <c r="H38" s="8">
        <v>5.97</v>
      </c>
      <c r="I38" s="12">
        <v>0</v>
      </c>
    </row>
    <row r="39" spans="2:9" ht="15" customHeight="1" x14ac:dyDescent="0.15">
      <c r="B39" t="s">
        <v>60</v>
      </c>
      <c r="C39" s="12">
        <v>33</v>
      </c>
      <c r="D39" s="8">
        <v>2.85</v>
      </c>
      <c r="E39" s="12">
        <v>26</v>
      </c>
      <c r="F39" s="8">
        <v>3.4</v>
      </c>
      <c r="G39" s="12">
        <v>6</v>
      </c>
      <c r="H39" s="8">
        <v>1.56</v>
      </c>
      <c r="I39" s="12">
        <v>1</v>
      </c>
    </row>
    <row r="40" spans="2:9" ht="15" customHeight="1" x14ac:dyDescent="0.15">
      <c r="B40" t="s">
        <v>61</v>
      </c>
      <c r="C40" s="12">
        <v>33</v>
      </c>
      <c r="D40" s="8">
        <v>2.85</v>
      </c>
      <c r="E40" s="12">
        <v>29</v>
      </c>
      <c r="F40" s="8">
        <v>3.79</v>
      </c>
      <c r="G40" s="12">
        <v>4</v>
      </c>
      <c r="H40" s="8">
        <v>1.04</v>
      </c>
      <c r="I40" s="12">
        <v>0</v>
      </c>
    </row>
    <row r="41" spans="2:9" ht="15" customHeight="1" x14ac:dyDescent="0.15">
      <c r="B41" t="s">
        <v>45</v>
      </c>
      <c r="C41" s="12">
        <v>26</v>
      </c>
      <c r="D41" s="8">
        <v>2.25</v>
      </c>
      <c r="E41" s="12">
        <v>10</v>
      </c>
      <c r="F41" s="8">
        <v>1.31</v>
      </c>
      <c r="G41" s="12">
        <v>16</v>
      </c>
      <c r="H41" s="8">
        <v>4.16</v>
      </c>
      <c r="I41" s="12">
        <v>0</v>
      </c>
    </row>
    <row r="42" spans="2:9" ht="15" customHeight="1" x14ac:dyDescent="0.15">
      <c r="B42" t="s">
        <v>46</v>
      </c>
      <c r="C42" s="12">
        <v>26</v>
      </c>
      <c r="D42" s="8">
        <v>2.25</v>
      </c>
      <c r="E42" s="12">
        <v>16</v>
      </c>
      <c r="F42" s="8">
        <v>2.09</v>
      </c>
      <c r="G42" s="12">
        <v>9</v>
      </c>
      <c r="H42" s="8">
        <v>2.34</v>
      </c>
      <c r="I42" s="12">
        <v>1</v>
      </c>
    </row>
    <row r="43" spans="2:9" ht="15" customHeight="1" x14ac:dyDescent="0.15">
      <c r="B43" t="s">
        <v>50</v>
      </c>
      <c r="C43" s="12">
        <v>21</v>
      </c>
      <c r="D43" s="8">
        <v>1.82</v>
      </c>
      <c r="E43" s="12">
        <v>8</v>
      </c>
      <c r="F43" s="8">
        <v>1.05</v>
      </c>
      <c r="G43" s="12">
        <v>13</v>
      </c>
      <c r="H43" s="8">
        <v>3.38</v>
      </c>
      <c r="I43" s="12">
        <v>0</v>
      </c>
    </row>
    <row r="44" spans="2:9" ht="15" customHeight="1" x14ac:dyDescent="0.15">
      <c r="B44" t="s">
        <v>56</v>
      </c>
      <c r="C44" s="12">
        <v>20</v>
      </c>
      <c r="D44" s="8">
        <v>1.73</v>
      </c>
      <c r="E44" s="12">
        <v>18</v>
      </c>
      <c r="F44" s="8">
        <v>2.35</v>
      </c>
      <c r="G44" s="12">
        <v>2</v>
      </c>
      <c r="H44" s="8">
        <v>0.52</v>
      </c>
      <c r="I44" s="12">
        <v>0</v>
      </c>
    </row>
    <row r="45" spans="2:9" ht="15" customHeight="1" x14ac:dyDescent="0.15">
      <c r="B45" t="s">
        <v>47</v>
      </c>
      <c r="C45" s="12">
        <v>18</v>
      </c>
      <c r="D45" s="8">
        <v>1.56</v>
      </c>
      <c r="E45" s="12">
        <v>8</v>
      </c>
      <c r="F45" s="8">
        <v>1.05</v>
      </c>
      <c r="G45" s="12">
        <v>10</v>
      </c>
      <c r="H45" s="8">
        <v>2.6</v>
      </c>
      <c r="I45" s="12">
        <v>0</v>
      </c>
    </row>
    <row r="46" spans="2:9" ht="15" customHeight="1" x14ac:dyDescent="0.15">
      <c r="B46" t="s">
        <v>64</v>
      </c>
      <c r="C46" s="12">
        <v>17</v>
      </c>
      <c r="D46" s="8">
        <v>1.47</v>
      </c>
      <c r="E46" s="12">
        <v>14</v>
      </c>
      <c r="F46" s="8">
        <v>1.83</v>
      </c>
      <c r="G46" s="12">
        <v>3</v>
      </c>
      <c r="H46" s="8">
        <v>0.78</v>
      </c>
      <c r="I46" s="12">
        <v>0</v>
      </c>
    </row>
    <row r="47" spans="2:9" ht="15" customHeight="1" x14ac:dyDescent="0.15">
      <c r="B47" t="s">
        <v>71</v>
      </c>
      <c r="C47" s="12">
        <v>12</v>
      </c>
      <c r="D47" s="8">
        <v>1.04</v>
      </c>
      <c r="E47" s="12">
        <v>1</v>
      </c>
      <c r="F47" s="8">
        <v>0.13</v>
      </c>
      <c r="G47" s="12">
        <v>11</v>
      </c>
      <c r="H47" s="8">
        <v>2.86</v>
      </c>
      <c r="I47" s="12">
        <v>0</v>
      </c>
    </row>
    <row r="48" spans="2:9" ht="15" customHeight="1" x14ac:dyDescent="0.15">
      <c r="B48" t="s">
        <v>68</v>
      </c>
      <c r="C48" s="12">
        <v>11</v>
      </c>
      <c r="D48" s="8">
        <v>0.95</v>
      </c>
      <c r="E48" s="12">
        <v>4</v>
      </c>
      <c r="F48" s="8">
        <v>0.52</v>
      </c>
      <c r="G48" s="12">
        <v>7</v>
      </c>
      <c r="H48" s="8">
        <v>1.82</v>
      </c>
      <c r="I48" s="12">
        <v>0</v>
      </c>
    </row>
    <row r="49" spans="2:9" ht="15" customHeight="1" x14ac:dyDescent="0.15">
      <c r="B49" t="s">
        <v>69</v>
      </c>
      <c r="C49" s="12">
        <v>11</v>
      </c>
      <c r="D49" s="8">
        <v>0.95</v>
      </c>
      <c r="E49" s="12">
        <v>6</v>
      </c>
      <c r="F49" s="8">
        <v>0.78</v>
      </c>
      <c r="G49" s="12">
        <v>5</v>
      </c>
      <c r="H49" s="8">
        <v>1.3</v>
      </c>
      <c r="I49" s="12">
        <v>0</v>
      </c>
    </row>
    <row r="50" spans="2:9" ht="15" customHeight="1" x14ac:dyDescent="0.15">
      <c r="B50" t="s">
        <v>70</v>
      </c>
      <c r="C50" s="12">
        <v>11</v>
      </c>
      <c r="D50" s="8">
        <v>0.95</v>
      </c>
      <c r="E50" s="12">
        <v>7</v>
      </c>
      <c r="F50" s="8">
        <v>0.92</v>
      </c>
      <c r="G50" s="12">
        <v>4</v>
      </c>
      <c r="H50" s="8">
        <v>1.04</v>
      </c>
      <c r="I50" s="12">
        <v>0</v>
      </c>
    </row>
    <row r="53" spans="2:9" ht="33" customHeight="1" x14ac:dyDescent="0.15">
      <c r="B53" t="s">
        <v>232</v>
      </c>
      <c r="C53" s="10" t="s">
        <v>36</v>
      </c>
      <c r="D53" s="10" t="s">
        <v>37</v>
      </c>
      <c r="E53" s="10" t="s">
        <v>38</v>
      </c>
      <c r="F53" s="10" t="s">
        <v>39</v>
      </c>
      <c r="G53" s="10" t="s">
        <v>40</v>
      </c>
      <c r="H53" s="10" t="s">
        <v>41</v>
      </c>
      <c r="I53" s="10" t="s">
        <v>42</v>
      </c>
    </row>
    <row r="54" spans="2:9" ht="15" customHeight="1" x14ac:dyDescent="0.15">
      <c r="B54" t="s">
        <v>142</v>
      </c>
      <c r="C54" s="12">
        <v>72</v>
      </c>
      <c r="D54" s="8">
        <v>6.22</v>
      </c>
      <c r="E54" s="12">
        <v>71</v>
      </c>
      <c r="F54" s="8">
        <v>9.2799999999999994</v>
      </c>
      <c r="G54" s="12">
        <v>1</v>
      </c>
      <c r="H54" s="8">
        <v>0.26</v>
      </c>
      <c r="I54" s="12">
        <v>0</v>
      </c>
    </row>
    <row r="55" spans="2:9" ht="15" customHeight="1" x14ac:dyDescent="0.15">
      <c r="B55" t="s">
        <v>136</v>
      </c>
      <c r="C55" s="12">
        <v>50</v>
      </c>
      <c r="D55" s="8">
        <v>4.32</v>
      </c>
      <c r="E55" s="12">
        <v>49</v>
      </c>
      <c r="F55" s="8">
        <v>6.41</v>
      </c>
      <c r="G55" s="12">
        <v>1</v>
      </c>
      <c r="H55" s="8">
        <v>0.26</v>
      </c>
      <c r="I55" s="12">
        <v>0</v>
      </c>
    </row>
    <row r="56" spans="2:9" ht="15" customHeight="1" x14ac:dyDescent="0.15">
      <c r="B56" t="s">
        <v>135</v>
      </c>
      <c r="C56" s="12">
        <v>47</v>
      </c>
      <c r="D56" s="8">
        <v>4.0599999999999996</v>
      </c>
      <c r="E56" s="12">
        <v>32</v>
      </c>
      <c r="F56" s="8">
        <v>4.18</v>
      </c>
      <c r="G56" s="12">
        <v>15</v>
      </c>
      <c r="H56" s="8">
        <v>3.9</v>
      </c>
      <c r="I56" s="12">
        <v>0</v>
      </c>
    </row>
    <row r="57" spans="2:9" ht="15" customHeight="1" x14ac:dyDescent="0.15">
      <c r="B57" t="s">
        <v>141</v>
      </c>
      <c r="C57" s="12">
        <v>44</v>
      </c>
      <c r="D57" s="8">
        <v>3.8</v>
      </c>
      <c r="E57" s="12">
        <v>43</v>
      </c>
      <c r="F57" s="8">
        <v>5.62</v>
      </c>
      <c r="G57" s="12">
        <v>1</v>
      </c>
      <c r="H57" s="8">
        <v>0.26</v>
      </c>
      <c r="I57" s="12">
        <v>0</v>
      </c>
    </row>
    <row r="58" spans="2:9" ht="15" customHeight="1" x14ac:dyDescent="0.15">
      <c r="B58" t="s">
        <v>140</v>
      </c>
      <c r="C58" s="12">
        <v>37</v>
      </c>
      <c r="D58" s="8">
        <v>3.2</v>
      </c>
      <c r="E58" s="12">
        <v>37</v>
      </c>
      <c r="F58" s="8">
        <v>4.84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125</v>
      </c>
      <c r="C59" s="12">
        <v>35</v>
      </c>
      <c r="D59" s="8">
        <v>3.03</v>
      </c>
      <c r="E59" s="12">
        <v>17</v>
      </c>
      <c r="F59" s="8">
        <v>2.2200000000000002</v>
      </c>
      <c r="G59" s="12">
        <v>18</v>
      </c>
      <c r="H59" s="8">
        <v>4.68</v>
      </c>
      <c r="I59" s="12">
        <v>0</v>
      </c>
    </row>
    <row r="60" spans="2:9" ht="15" customHeight="1" x14ac:dyDescent="0.15">
      <c r="B60" t="s">
        <v>137</v>
      </c>
      <c r="C60" s="12">
        <v>26</v>
      </c>
      <c r="D60" s="8">
        <v>2.25</v>
      </c>
      <c r="E60" s="12">
        <v>8</v>
      </c>
      <c r="F60" s="8">
        <v>1.05</v>
      </c>
      <c r="G60" s="12">
        <v>18</v>
      </c>
      <c r="H60" s="8">
        <v>4.68</v>
      </c>
      <c r="I60" s="12">
        <v>0</v>
      </c>
    </row>
    <row r="61" spans="2:9" ht="15" customHeight="1" x14ac:dyDescent="0.15">
      <c r="B61" t="s">
        <v>144</v>
      </c>
      <c r="C61" s="12">
        <v>26</v>
      </c>
      <c r="D61" s="8">
        <v>2.25</v>
      </c>
      <c r="E61" s="12">
        <v>25</v>
      </c>
      <c r="F61" s="8">
        <v>3.27</v>
      </c>
      <c r="G61" s="12">
        <v>1</v>
      </c>
      <c r="H61" s="8">
        <v>0.26</v>
      </c>
      <c r="I61" s="12">
        <v>0</v>
      </c>
    </row>
    <row r="62" spans="2:9" ht="15" customHeight="1" x14ac:dyDescent="0.15">
      <c r="B62" t="s">
        <v>132</v>
      </c>
      <c r="C62" s="12">
        <v>20</v>
      </c>
      <c r="D62" s="8">
        <v>1.73</v>
      </c>
      <c r="E62" s="12">
        <v>5</v>
      </c>
      <c r="F62" s="8">
        <v>0.65</v>
      </c>
      <c r="G62" s="12">
        <v>15</v>
      </c>
      <c r="H62" s="8">
        <v>3.9</v>
      </c>
      <c r="I62" s="12">
        <v>0</v>
      </c>
    </row>
    <row r="63" spans="2:9" ht="15" customHeight="1" x14ac:dyDescent="0.15">
      <c r="B63" t="s">
        <v>130</v>
      </c>
      <c r="C63" s="12">
        <v>19</v>
      </c>
      <c r="D63" s="8">
        <v>1.64</v>
      </c>
      <c r="E63" s="12">
        <v>16</v>
      </c>
      <c r="F63" s="8">
        <v>2.09</v>
      </c>
      <c r="G63" s="12">
        <v>3</v>
      </c>
      <c r="H63" s="8">
        <v>0.78</v>
      </c>
      <c r="I63" s="12">
        <v>0</v>
      </c>
    </row>
    <row r="64" spans="2:9" ht="15" customHeight="1" x14ac:dyDescent="0.15">
      <c r="B64" t="s">
        <v>131</v>
      </c>
      <c r="C64" s="12">
        <v>19</v>
      </c>
      <c r="D64" s="8">
        <v>1.64</v>
      </c>
      <c r="E64" s="12">
        <v>13</v>
      </c>
      <c r="F64" s="8">
        <v>1.7</v>
      </c>
      <c r="G64" s="12">
        <v>6</v>
      </c>
      <c r="H64" s="8">
        <v>1.56</v>
      </c>
      <c r="I64" s="12">
        <v>0</v>
      </c>
    </row>
    <row r="65" spans="2:9" ht="15" customHeight="1" x14ac:dyDescent="0.15">
      <c r="B65" t="s">
        <v>133</v>
      </c>
      <c r="C65" s="12">
        <v>19</v>
      </c>
      <c r="D65" s="8">
        <v>1.64</v>
      </c>
      <c r="E65" s="12">
        <v>13</v>
      </c>
      <c r="F65" s="8">
        <v>1.7</v>
      </c>
      <c r="G65" s="12">
        <v>6</v>
      </c>
      <c r="H65" s="8">
        <v>1.56</v>
      </c>
      <c r="I65" s="12">
        <v>0</v>
      </c>
    </row>
    <row r="66" spans="2:9" ht="15" customHeight="1" x14ac:dyDescent="0.15">
      <c r="B66" t="s">
        <v>154</v>
      </c>
      <c r="C66" s="12">
        <v>19</v>
      </c>
      <c r="D66" s="8">
        <v>1.64</v>
      </c>
      <c r="E66" s="12">
        <v>12</v>
      </c>
      <c r="F66" s="8">
        <v>1.57</v>
      </c>
      <c r="G66" s="12">
        <v>7</v>
      </c>
      <c r="H66" s="8">
        <v>1.82</v>
      </c>
      <c r="I66" s="12">
        <v>0</v>
      </c>
    </row>
    <row r="67" spans="2:9" ht="15" customHeight="1" x14ac:dyDescent="0.15">
      <c r="B67" t="s">
        <v>143</v>
      </c>
      <c r="C67" s="12">
        <v>19</v>
      </c>
      <c r="D67" s="8">
        <v>1.64</v>
      </c>
      <c r="E67" s="12">
        <v>17</v>
      </c>
      <c r="F67" s="8">
        <v>2.2200000000000002</v>
      </c>
      <c r="G67" s="12">
        <v>2</v>
      </c>
      <c r="H67" s="8">
        <v>0.52</v>
      </c>
      <c r="I67" s="12">
        <v>0</v>
      </c>
    </row>
    <row r="68" spans="2:9" ht="15" customHeight="1" x14ac:dyDescent="0.15">
      <c r="B68" t="s">
        <v>129</v>
      </c>
      <c r="C68" s="12">
        <v>17</v>
      </c>
      <c r="D68" s="8">
        <v>1.47</v>
      </c>
      <c r="E68" s="12">
        <v>10</v>
      </c>
      <c r="F68" s="8">
        <v>1.31</v>
      </c>
      <c r="G68" s="12">
        <v>7</v>
      </c>
      <c r="H68" s="8">
        <v>1.82</v>
      </c>
      <c r="I68" s="12">
        <v>0</v>
      </c>
    </row>
    <row r="69" spans="2:9" ht="15" customHeight="1" x14ac:dyDescent="0.15">
      <c r="B69" t="s">
        <v>152</v>
      </c>
      <c r="C69" s="12">
        <v>17</v>
      </c>
      <c r="D69" s="8">
        <v>1.47</v>
      </c>
      <c r="E69" s="12">
        <v>12</v>
      </c>
      <c r="F69" s="8">
        <v>1.57</v>
      </c>
      <c r="G69" s="12">
        <v>5</v>
      </c>
      <c r="H69" s="8">
        <v>1.3</v>
      </c>
      <c r="I69" s="12">
        <v>0</v>
      </c>
    </row>
    <row r="70" spans="2:9" ht="15" customHeight="1" x14ac:dyDescent="0.15">
      <c r="B70" t="s">
        <v>127</v>
      </c>
      <c r="C70" s="12">
        <v>16</v>
      </c>
      <c r="D70" s="8">
        <v>1.38</v>
      </c>
      <c r="E70" s="12">
        <v>12</v>
      </c>
      <c r="F70" s="8">
        <v>1.57</v>
      </c>
      <c r="G70" s="12">
        <v>4</v>
      </c>
      <c r="H70" s="8">
        <v>1.04</v>
      </c>
      <c r="I70" s="12">
        <v>0</v>
      </c>
    </row>
    <row r="71" spans="2:9" ht="15" customHeight="1" x14ac:dyDescent="0.15">
      <c r="B71" t="s">
        <v>145</v>
      </c>
      <c r="C71" s="12">
        <v>16</v>
      </c>
      <c r="D71" s="8">
        <v>1.38</v>
      </c>
      <c r="E71" s="12">
        <v>15</v>
      </c>
      <c r="F71" s="8">
        <v>1.96</v>
      </c>
      <c r="G71" s="12">
        <v>1</v>
      </c>
      <c r="H71" s="8">
        <v>0.26</v>
      </c>
      <c r="I71" s="12">
        <v>0</v>
      </c>
    </row>
    <row r="72" spans="2:9" ht="15" customHeight="1" x14ac:dyDescent="0.15">
      <c r="B72" t="s">
        <v>155</v>
      </c>
      <c r="C72" s="12">
        <v>16</v>
      </c>
      <c r="D72" s="8">
        <v>1.38</v>
      </c>
      <c r="E72" s="12">
        <v>14</v>
      </c>
      <c r="F72" s="8">
        <v>1.83</v>
      </c>
      <c r="G72" s="12">
        <v>2</v>
      </c>
      <c r="H72" s="8">
        <v>0.52</v>
      </c>
      <c r="I72" s="12">
        <v>0</v>
      </c>
    </row>
    <row r="73" spans="2:9" ht="15" customHeight="1" x14ac:dyDescent="0.15">
      <c r="B73" t="s">
        <v>153</v>
      </c>
      <c r="C73" s="12">
        <v>15</v>
      </c>
      <c r="D73" s="8">
        <v>1.3</v>
      </c>
      <c r="E73" s="12">
        <v>13</v>
      </c>
      <c r="F73" s="8">
        <v>1.7</v>
      </c>
      <c r="G73" s="12">
        <v>2</v>
      </c>
      <c r="H73" s="8">
        <v>0.52</v>
      </c>
      <c r="I73" s="12">
        <v>0</v>
      </c>
    </row>
    <row r="74" spans="2:9" ht="15" customHeight="1" x14ac:dyDescent="0.15">
      <c r="B74" t="s">
        <v>156</v>
      </c>
      <c r="C74" s="12">
        <v>15</v>
      </c>
      <c r="D74" s="8">
        <v>1.3</v>
      </c>
      <c r="E74" s="12">
        <v>13</v>
      </c>
      <c r="F74" s="8">
        <v>1.7</v>
      </c>
      <c r="G74" s="12">
        <v>2</v>
      </c>
      <c r="H74" s="8">
        <v>0.52</v>
      </c>
      <c r="I74" s="12">
        <v>0</v>
      </c>
    </row>
    <row r="75" spans="2:9" ht="15" customHeight="1" x14ac:dyDescent="0.15">
      <c r="B75" t="s">
        <v>139</v>
      </c>
      <c r="C75" s="12">
        <v>15</v>
      </c>
      <c r="D75" s="8">
        <v>1.3</v>
      </c>
      <c r="E75" s="12">
        <v>13</v>
      </c>
      <c r="F75" s="8">
        <v>1.7</v>
      </c>
      <c r="G75" s="12">
        <v>2</v>
      </c>
      <c r="H75" s="8">
        <v>0.52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251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163</v>
      </c>
      <c r="D6" s="8">
        <v>16.600000000000001</v>
      </c>
      <c r="E6" s="12">
        <v>89</v>
      </c>
      <c r="F6" s="8">
        <v>14.29</v>
      </c>
      <c r="G6" s="12">
        <v>74</v>
      </c>
      <c r="H6" s="8">
        <v>20.85</v>
      </c>
      <c r="I6" s="12">
        <v>0</v>
      </c>
    </row>
    <row r="7" spans="2:9" ht="15" customHeight="1" x14ac:dyDescent="0.15">
      <c r="B7" t="s">
        <v>22</v>
      </c>
      <c r="C7" s="12">
        <v>100</v>
      </c>
      <c r="D7" s="8">
        <v>10.18</v>
      </c>
      <c r="E7" s="12">
        <v>48</v>
      </c>
      <c r="F7" s="8">
        <v>7.7</v>
      </c>
      <c r="G7" s="12">
        <v>52</v>
      </c>
      <c r="H7" s="8">
        <v>14.65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3</v>
      </c>
      <c r="D9" s="8">
        <v>0.31</v>
      </c>
      <c r="E9" s="12">
        <v>0</v>
      </c>
      <c r="F9" s="8">
        <v>0</v>
      </c>
      <c r="G9" s="12">
        <v>3</v>
      </c>
      <c r="H9" s="8">
        <v>0.85</v>
      </c>
      <c r="I9" s="12">
        <v>0</v>
      </c>
    </row>
    <row r="10" spans="2:9" ht="15" customHeight="1" x14ac:dyDescent="0.15">
      <c r="B10" t="s">
        <v>25</v>
      </c>
      <c r="C10" s="12">
        <v>11</v>
      </c>
      <c r="D10" s="8">
        <v>1.1200000000000001</v>
      </c>
      <c r="E10" s="12">
        <v>3</v>
      </c>
      <c r="F10" s="8">
        <v>0.48</v>
      </c>
      <c r="G10" s="12">
        <v>8</v>
      </c>
      <c r="H10" s="8">
        <v>2.25</v>
      </c>
      <c r="I10" s="12">
        <v>0</v>
      </c>
    </row>
    <row r="11" spans="2:9" ht="15" customHeight="1" x14ac:dyDescent="0.15">
      <c r="B11" t="s">
        <v>26</v>
      </c>
      <c r="C11" s="12">
        <v>300</v>
      </c>
      <c r="D11" s="8">
        <v>30.55</v>
      </c>
      <c r="E11" s="12">
        <v>180</v>
      </c>
      <c r="F11" s="8">
        <v>28.89</v>
      </c>
      <c r="G11" s="12">
        <v>119</v>
      </c>
      <c r="H11" s="8">
        <v>33.520000000000003</v>
      </c>
      <c r="I11" s="12">
        <v>1</v>
      </c>
    </row>
    <row r="12" spans="2:9" ht="15" customHeight="1" x14ac:dyDescent="0.15">
      <c r="B12" t="s">
        <v>27</v>
      </c>
      <c r="C12" s="12">
        <v>7</v>
      </c>
      <c r="D12" s="8">
        <v>0.71</v>
      </c>
      <c r="E12" s="12">
        <v>3</v>
      </c>
      <c r="F12" s="8">
        <v>0.48</v>
      </c>
      <c r="G12" s="12">
        <v>4</v>
      </c>
      <c r="H12" s="8">
        <v>1.1299999999999999</v>
      </c>
      <c r="I12" s="12">
        <v>0</v>
      </c>
    </row>
    <row r="13" spans="2:9" ht="15" customHeight="1" x14ac:dyDescent="0.15">
      <c r="B13" t="s">
        <v>28</v>
      </c>
      <c r="C13" s="12">
        <v>51</v>
      </c>
      <c r="D13" s="8">
        <v>5.19</v>
      </c>
      <c r="E13" s="12">
        <v>38</v>
      </c>
      <c r="F13" s="8">
        <v>6.1</v>
      </c>
      <c r="G13" s="12">
        <v>13</v>
      </c>
      <c r="H13" s="8">
        <v>3.66</v>
      </c>
      <c r="I13" s="12">
        <v>0</v>
      </c>
    </row>
    <row r="14" spans="2:9" ht="15" customHeight="1" x14ac:dyDescent="0.15">
      <c r="B14" t="s">
        <v>29</v>
      </c>
      <c r="C14" s="12">
        <v>46</v>
      </c>
      <c r="D14" s="8">
        <v>4.68</v>
      </c>
      <c r="E14" s="12">
        <v>24</v>
      </c>
      <c r="F14" s="8">
        <v>3.85</v>
      </c>
      <c r="G14" s="12">
        <v>22</v>
      </c>
      <c r="H14" s="8">
        <v>6.2</v>
      </c>
      <c r="I14" s="12">
        <v>0</v>
      </c>
    </row>
    <row r="15" spans="2:9" ht="15" customHeight="1" x14ac:dyDescent="0.15">
      <c r="B15" t="s">
        <v>30</v>
      </c>
      <c r="C15" s="12">
        <v>86</v>
      </c>
      <c r="D15" s="8">
        <v>8.76</v>
      </c>
      <c r="E15" s="12">
        <v>75</v>
      </c>
      <c r="F15" s="8">
        <v>12.04</v>
      </c>
      <c r="G15" s="12">
        <v>9</v>
      </c>
      <c r="H15" s="8">
        <v>2.54</v>
      </c>
      <c r="I15" s="12">
        <v>2</v>
      </c>
    </row>
    <row r="16" spans="2:9" ht="15" customHeight="1" x14ac:dyDescent="0.15">
      <c r="B16" t="s">
        <v>31</v>
      </c>
      <c r="C16" s="12">
        <v>130</v>
      </c>
      <c r="D16" s="8">
        <v>13.24</v>
      </c>
      <c r="E16" s="12">
        <v>113</v>
      </c>
      <c r="F16" s="8">
        <v>18.14</v>
      </c>
      <c r="G16" s="12">
        <v>17</v>
      </c>
      <c r="H16" s="8">
        <v>4.79</v>
      </c>
      <c r="I16" s="12">
        <v>0</v>
      </c>
    </row>
    <row r="17" spans="2:9" ht="15" customHeight="1" x14ac:dyDescent="0.15">
      <c r="B17" t="s">
        <v>32</v>
      </c>
      <c r="C17" s="12">
        <v>22</v>
      </c>
      <c r="D17" s="8">
        <v>2.2400000000000002</v>
      </c>
      <c r="E17" s="12">
        <v>20</v>
      </c>
      <c r="F17" s="8">
        <v>3.21</v>
      </c>
      <c r="G17" s="12">
        <v>2</v>
      </c>
      <c r="H17" s="8">
        <v>0.56000000000000005</v>
      </c>
      <c r="I17" s="12">
        <v>0</v>
      </c>
    </row>
    <row r="18" spans="2:9" ht="15" customHeight="1" x14ac:dyDescent="0.15">
      <c r="B18" t="s">
        <v>33</v>
      </c>
      <c r="C18" s="12">
        <v>22</v>
      </c>
      <c r="D18" s="8">
        <v>2.2400000000000002</v>
      </c>
      <c r="E18" s="12">
        <v>9</v>
      </c>
      <c r="F18" s="8">
        <v>1.44</v>
      </c>
      <c r="G18" s="12">
        <v>13</v>
      </c>
      <c r="H18" s="8">
        <v>3.66</v>
      </c>
      <c r="I18" s="12">
        <v>0</v>
      </c>
    </row>
    <row r="19" spans="2:9" ht="15" customHeight="1" x14ac:dyDescent="0.15">
      <c r="B19" t="s">
        <v>34</v>
      </c>
      <c r="C19" s="12">
        <v>41</v>
      </c>
      <c r="D19" s="8">
        <v>4.18</v>
      </c>
      <c r="E19" s="12">
        <v>21</v>
      </c>
      <c r="F19" s="8">
        <v>3.37</v>
      </c>
      <c r="G19" s="12">
        <v>19</v>
      </c>
      <c r="H19" s="8">
        <v>5.35</v>
      </c>
      <c r="I19" s="12">
        <v>1</v>
      </c>
    </row>
    <row r="20" spans="2:9" ht="15" customHeight="1" x14ac:dyDescent="0.15">
      <c r="B20" s="9" t="s">
        <v>215</v>
      </c>
      <c r="C20" s="12">
        <f>SUM(LTBL_32206[総数／事業所数])</f>
        <v>982</v>
      </c>
      <c r="E20" s="12">
        <f>SUBTOTAL(109,LTBL_32206[個人／事業所数])</f>
        <v>623</v>
      </c>
      <c r="G20" s="12">
        <f>SUBTOTAL(109,LTBL_32206[法人／事業所数])</f>
        <v>355</v>
      </c>
      <c r="I20" s="12">
        <f>SUBTOTAL(109,LTBL_32206[法人以外の団体／事業所数])</f>
        <v>4</v>
      </c>
    </row>
    <row r="21" spans="2:9" ht="15" customHeight="1" x14ac:dyDescent="0.15">
      <c r="E21" s="11">
        <f>LTBL_32206[[#Totals],[個人／事業所数]]/LTBL_32206[[#Totals],[総数／事業所数]]</f>
        <v>0.63441955193482691</v>
      </c>
      <c r="G21" s="11">
        <f>LTBL_32206[[#Totals],[法人／事業所数]]/LTBL_32206[[#Totals],[総数／事業所数]]</f>
        <v>0.36150712830957232</v>
      </c>
      <c r="I21" s="11">
        <f>LTBL_32206[[#Totals],[法人以外の団体／事業所数]]/LTBL_32206[[#Totals],[総数／事業所数]]</f>
        <v>4.0733197556008143E-3</v>
      </c>
    </row>
    <row r="23" spans="2:9" ht="33" customHeight="1" x14ac:dyDescent="0.15">
      <c r="B23" t="s">
        <v>214</v>
      </c>
      <c r="C23" s="10" t="s">
        <v>36</v>
      </c>
      <c r="D23" s="10" t="s">
        <v>252</v>
      </c>
      <c r="E23" s="10" t="s">
        <v>38</v>
      </c>
      <c r="F23" s="10" t="s">
        <v>253</v>
      </c>
      <c r="G23" s="10" t="s">
        <v>40</v>
      </c>
      <c r="H23" s="10" t="s">
        <v>254</v>
      </c>
      <c r="I23" s="10" t="s">
        <v>42</v>
      </c>
    </row>
    <row r="24" spans="2:9" ht="15" customHeight="1" x14ac:dyDescent="0.15">
      <c r="B24" t="s">
        <v>217</v>
      </c>
      <c r="C24">
        <v>28</v>
      </c>
      <c r="D24" t="s">
        <v>216</v>
      </c>
      <c r="E24">
        <v>0</v>
      </c>
      <c r="F24" t="s">
        <v>218</v>
      </c>
      <c r="G24">
        <v>28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118</v>
      </c>
      <c r="D29" s="8">
        <v>12.02</v>
      </c>
      <c r="E29" s="12">
        <v>106</v>
      </c>
      <c r="F29" s="8">
        <v>17.010000000000002</v>
      </c>
      <c r="G29" s="12">
        <v>12</v>
      </c>
      <c r="H29" s="8">
        <v>3.38</v>
      </c>
      <c r="I29" s="12">
        <v>0</v>
      </c>
    </row>
    <row r="30" spans="2:9" ht="15" customHeight="1" x14ac:dyDescent="0.15">
      <c r="B30" t="s">
        <v>54</v>
      </c>
      <c r="C30" s="12">
        <v>98</v>
      </c>
      <c r="D30" s="8">
        <v>9.98</v>
      </c>
      <c r="E30" s="12">
        <v>53</v>
      </c>
      <c r="F30" s="8">
        <v>8.51</v>
      </c>
      <c r="G30" s="12">
        <v>45</v>
      </c>
      <c r="H30" s="8">
        <v>12.68</v>
      </c>
      <c r="I30" s="12">
        <v>0</v>
      </c>
    </row>
    <row r="31" spans="2:9" ht="15" customHeight="1" x14ac:dyDescent="0.15">
      <c r="B31" t="s">
        <v>52</v>
      </c>
      <c r="C31" s="12">
        <v>85</v>
      </c>
      <c r="D31" s="8">
        <v>8.66</v>
      </c>
      <c r="E31" s="12">
        <v>64</v>
      </c>
      <c r="F31" s="8">
        <v>10.27</v>
      </c>
      <c r="G31" s="12">
        <v>21</v>
      </c>
      <c r="H31" s="8">
        <v>5.92</v>
      </c>
      <c r="I31" s="12">
        <v>0</v>
      </c>
    </row>
    <row r="32" spans="2:9" ht="15" customHeight="1" x14ac:dyDescent="0.15">
      <c r="B32" t="s">
        <v>58</v>
      </c>
      <c r="C32" s="12">
        <v>77</v>
      </c>
      <c r="D32" s="8">
        <v>7.84</v>
      </c>
      <c r="E32" s="12">
        <v>71</v>
      </c>
      <c r="F32" s="8">
        <v>11.4</v>
      </c>
      <c r="G32" s="12">
        <v>5</v>
      </c>
      <c r="H32" s="8">
        <v>1.41</v>
      </c>
      <c r="I32" s="12">
        <v>1</v>
      </c>
    </row>
    <row r="33" spans="2:9" ht="15" customHeight="1" x14ac:dyDescent="0.15">
      <c r="B33" t="s">
        <v>44</v>
      </c>
      <c r="C33" s="12">
        <v>73</v>
      </c>
      <c r="D33" s="8">
        <v>7.43</v>
      </c>
      <c r="E33" s="12">
        <v>51</v>
      </c>
      <c r="F33" s="8">
        <v>8.19</v>
      </c>
      <c r="G33" s="12">
        <v>22</v>
      </c>
      <c r="H33" s="8">
        <v>6.2</v>
      </c>
      <c r="I33" s="12">
        <v>0</v>
      </c>
    </row>
    <row r="34" spans="2:9" ht="15" customHeight="1" x14ac:dyDescent="0.15">
      <c r="B34" t="s">
        <v>43</v>
      </c>
      <c r="C34" s="12">
        <v>63</v>
      </c>
      <c r="D34" s="8">
        <v>6.42</v>
      </c>
      <c r="E34" s="12">
        <v>29</v>
      </c>
      <c r="F34" s="8">
        <v>4.6500000000000004</v>
      </c>
      <c r="G34" s="12">
        <v>34</v>
      </c>
      <c r="H34" s="8">
        <v>9.58</v>
      </c>
      <c r="I34" s="12">
        <v>0</v>
      </c>
    </row>
    <row r="35" spans="2:9" ht="15" customHeight="1" x14ac:dyDescent="0.15">
      <c r="B35" t="s">
        <v>55</v>
      </c>
      <c r="C35" s="12">
        <v>44</v>
      </c>
      <c r="D35" s="8">
        <v>4.4800000000000004</v>
      </c>
      <c r="E35" s="12">
        <v>34</v>
      </c>
      <c r="F35" s="8">
        <v>5.46</v>
      </c>
      <c r="G35" s="12">
        <v>10</v>
      </c>
      <c r="H35" s="8">
        <v>2.82</v>
      </c>
      <c r="I35" s="12">
        <v>0</v>
      </c>
    </row>
    <row r="36" spans="2:9" ht="15" customHeight="1" x14ac:dyDescent="0.15">
      <c r="B36" t="s">
        <v>53</v>
      </c>
      <c r="C36" s="12">
        <v>35</v>
      </c>
      <c r="D36" s="8">
        <v>3.56</v>
      </c>
      <c r="E36" s="12">
        <v>21</v>
      </c>
      <c r="F36" s="8">
        <v>3.37</v>
      </c>
      <c r="G36" s="12">
        <v>14</v>
      </c>
      <c r="H36" s="8">
        <v>3.94</v>
      </c>
      <c r="I36" s="12">
        <v>0</v>
      </c>
    </row>
    <row r="37" spans="2:9" ht="15" customHeight="1" x14ac:dyDescent="0.15">
      <c r="B37" t="s">
        <v>45</v>
      </c>
      <c r="C37" s="12">
        <v>27</v>
      </c>
      <c r="D37" s="8">
        <v>2.75</v>
      </c>
      <c r="E37" s="12">
        <v>9</v>
      </c>
      <c r="F37" s="8">
        <v>1.44</v>
      </c>
      <c r="G37" s="12">
        <v>18</v>
      </c>
      <c r="H37" s="8">
        <v>5.07</v>
      </c>
      <c r="I37" s="12">
        <v>0</v>
      </c>
    </row>
    <row r="38" spans="2:9" ht="15" customHeight="1" x14ac:dyDescent="0.15">
      <c r="B38" t="s">
        <v>57</v>
      </c>
      <c r="C38" s="12">
        <v>25</v>
      </c>
      <c r="D38" s="8">
        <v>2.5499999999999998</v>
      </c>
      <c r="E38" s="12">
        <v>6</v>
      </c>
      <c r="F38" s="8">
        <v>0.96</v>
      </c>
      <c r="G38" s="12">
        <v>19</v>
      </c>
      <c r="H38" s="8">
        <v>5.35</v>
      </c>
      <c r="I38" s="12">
        <v>0</v>
      </c>
    </row>
    <row r="39" spans="2:9" ht="15" customHeight="1" x14ac:dyDescent="0.15">
      <c r="B39" t="s">
        <v>51</v>
      </c>
      <c r="C39" s="12">
        <v>24</v>
      </c>
      <c r="D39" s="8">
        <v>2.44</v>
      </c>
      <c r="E39" s="12">
        <v>18</v>
      </c>
      <c r="F39" s="8">
        <v>2.89</v>
      </c>
      <c r="G39" s="12">
        <v>6</v>
      </c>
      <c r="H39" s="8">
        <v>1.69</v>
      </c>
      <c r="I39" s="12">
        <v>0</v>
      </c>
    </row>
    <row r="40" spans="2:9" ht="15" customHeight="1" x14ac:dyDescent="0.15">
      <c r="B40" t="s">
        <v>60</v>
      </c>
      <c r="C40" s="12">
        <v>22</v>
      </c>
      <c r="D40" s="8">
        <v>2.2400000000000002</v>
      </c>
      <c r="E40" s="12">
        <v>20</v>
      </c>
      <c r="F40" s="8">
        <v>3.21</v>
      </c>
      <c r="G40" s="12">
        <v>2</v>
      </c>
      <c r="H40" s="8">
        <v>0.56000000000000005</v>
      </c>
      <c r="I40" s="12">
        <v>0</v>
      </c>
    </row>
    <row r="41" spans="2:9" ht="15" customHeight="1" x14ac:dyDescent="0.15">
      <c r="B41" t="s">
        <v>46</v>
      </c>
      <c r="C41" s="12">
        <v>21</v>
      </c>
      <c r="D41" s="8">
        <v>2.14</v>
      </c>
      <c r="E41" s="12">
        <v>12</v>
      </c>
      <c r="F41" s="8">
        <v>1.93</v>
      </c>
      <c r="G41" s="12">
        <v>9</v>
      </c>
      <c r="H41" s="8">
        <v>2.54</v>
      </c>
      <c r="I41" s="12">
        <v>0</v>
      </c>
    </row>
    <row r="42" spans="2:9" ht="15" customHeight="1" x14ac:dyDescent="0.15">
      <c r="B42" t="s">
        <v>56</v>
      </c>
      <c r="C42" s="12">
        <v>20</v>
      </c>
      <c r="D42" s="8">
        <v>2.04</v>
      </c>
      <c r="E42" s="12">
        <v>18</v>
      </c>
      <c r="F42" s="8">
        <v>2.89</v>
      </c>
      <c r="G42" s="12">
        <v>2</v>
      </c>
      <c r="H42" s="8">
        <v>0.56000000000000005</v>
      </c>
      <c r="I42" s="12">
        <v>0</v>
      </c>
    </row>
    <row r="43" spans="2:9" ht="15" customHeight="1" x14ac:dyDescent="0.15">
      <c r="B43" t="s">
        <v>70</v>
      </c>
      <c r="C43" s="12">
        <v>15</v>
      </c>
      <c r="D43" s="8">
        <v>1.53</v>
      </c>
      <c r="E43" s="12">
        <v>9</v>
      </c>
      <c r="F43" s="8">
        <v>1.44</v>
      </c>
      <c r="G43" s="12">
        <v>6</v>
      </c>
      <c r="H43" s="8">
        <v>1.69</v>
      </c>
      <c r="I43" s="12">
        <v>0</v>
      </c>
    </row>
    <row r="44" spans="2:9" ht="15" customHeight="1" x14ac:dyDescent="0.15">
      <c r="B44" t="s">
        <v>74</v>
      </c>
      <c r="C44" s="12">
        <v>15</v>
      </c>
      <c r="D44" s="8">
        <v>1.53</v>
      </c>
      <c r="E44" s="12">
        <v>12</v>
      </c>
      <c r="F44" s="8">
        <v>1.93</v>
      </c>
      <c r="G44" s="12">
        <v>3</v>
      </c>
      <c r="H44" s="8">
        <v>0.85</v>
      </c>
      <c r="I44" s="12">
        <v>0</v>
      </c>
    </row>
    <row r="45" spans="2:9" ht="15" customHeight="1" x14ac:dyDescent="0.15">
      <c r="B45" t="s">
        <v>48</v>
      </c>
      <c r="C45" s="12">
        <v>14</v>
      </c>
      <c r="D45" s="8">
        <v>1.43</v>
      </c>
      <c r="E45" s="12">
        <v>3</v>
      </c>
      <c r="F45" s="8">
        <v>0.48</v>
      </c>
      <c r="G45" s="12">
        <v>11</v>
      </c>
      <c r="H45" s="8">
        <v>3.1</v>
      </c>
      <c r="I45" s="12">
        <v>0</v>
      </c>
    </row>
    <row r="46" spans="2:9" ht="15" customHeight="1" x14ac:dyDescent="0.15">
      <c r="B46" t="s">
        <v>50</v>
      </c>
      <c r="C46" s="12">
        <v>13</v>
      </c>
      <c r="D46" s="8">
        <v>1.32</v>
      </c>
      <c r="E46" s="12">
        <v>5</v>
      </c>
      <c r="F46" s="8">
        <v>0.8</v>
      </c>
      <c r="G46" s="12">
        <v>8</v>
      </c>
      <c r="H46" s="8">
        <v>2.25</v>
      </c>
      <c r="I46" s="12">
        <v>0</v>
      </c>
    </row>
    <row r="47" spans="2:9" ht="15" customHeight="1" x14ac:dyDescent="0.15">
      <c r="B47" t="s">
        <v>72</v>
      </c>
      <c r="C47" s="12">
        <v>11</v>
      </c>
      <c r="D47" s="8">
        <v>1.1200000000000001</v>
      </c>
      <c r="E47" s="12">
        <v>10</v>
      </c>
      <c r="F47" s="8">
        <v>1.61</v>
      </c>
      <c r="G47" s="12">
        <v>1</v>
      </c>
      <c r="H47" s="8">
        <v>0.28000000000000003</v>
      </c>
      <c r="I47" s="12">
        <v>0</v>
      </c>
    </row>
    <row r="48" spans="2:9" ht="15" customHeight="1" x14ac:dyDescent="0.15">
      <c r="B48" t="s">
        <v>73</v>
      </c>
      <c r="C48" s="12">
        <v>11</v>
      </c>
      <c r="D48" s="8">
        <v>1.1200000000000001</v>
      </c>
      <c r="E48" s="12">
        <v>9</v>
      </c>
      <c r="F48" s="8">
        <v>1.44</v>
      </c>
      <c r="G48" s="12">
        <v>2</v>
      </c>
      <c r="H48" s="8">
        <v>0.56000000000000005</v>
      </c>
      <c r="I48" s="12">
        <v>0</v>
      </c>
    </row>
    <row r="49" spans="2:9" ht="15" customHeight="1" x14ac:dyDescent="0.15">
      <c r="B49" t="s">
        <v>61</v>
      </c>
      <c r="C49" s="12">
        <v>11</v>
      </c>
      <c r="D49" s="8">
        <v>1.1200000000000001</v>
      </c>
      <c r="E49" s="12">
        <v>9</v>
      </c>
      <c r="F49" s="8">
        <v>1.44</v>
      </c>
      <c r="G49" s="12">
        <v>2</v>
      </c>
      <c r="H49" s="8">
        <v>0.56000000000000005</v>
      </c>
      <c r="I49" s="12">
        <v>0</v>
      </c>
    </row>
    <row r="50" spans="2:9" ht="15" customHeight="1" x14ac:dyDescent="0.15">
      <c r="B50" t="s">
        <v>62</v>
      </c>
      <c r="C50" s="12">
        <v>11</v>
      </c>
      <c r="D50" s="8">
        <v>1.1200000000000001</v>
      </c>
      <c r="E50" s="12">
        <v>0</v>
      </c>
      <c r="F50" s="8">
        <v>0</v>
      </c>
      <c r="G50" s="12">
        <v>11</v>
      </c>
      <c r="H50" s="8">
        <v>3.1</v>
      </c>
      <c r="I50" s="12">
        <v>0</v>
      </c>
    </row>
    <row r="53" spans="2:9" ht="33" customHeight="1" x14ac:dyDescent="0.15">
      <c r="B53" t="s">
        <v>225</v>
      </c>
      <c r="C53" s="10" t="s">
        <v>36</v>
      </c>
      <c r="D53" s="10" t="s">
        <v>37</v>
      </c>
      <c r="E53" s="10" t="s">
        <v>38</v>
      </c>
      <c r="F53" s="10" t="s">
        <v>39</v>
      </c>
      <c r="G53" s="10" t="s">
        <v>40</v>
      </c>
      <c r="H53" s="10" t="s">
        <v>41</v>
      </c>
      <c r="I53" s="10" t="s">
        <v>42</v>
      </c>
    </row>
    <row r="54" spans="2:9" ht="15" customHeight="1" x14ac:dyDescent="0.15">
      <c r="B54" t="s">
        <v>142</v>
      </c>
      <c r="C54" s="12">
        <v>64</v>
      </c>
      <c r="D54" s="8">
        <v>6.52</v>
      </c>
      <c r="E54" s="12">
        <v>61</v>
      </c>
      <c r="F54" s="8">
        <v>9.7899999999999991</v>
      </c>
      <c r="G54" s="12">
        <v>3</v>
      </c>
      <c r="H54" s="8">
        <v>0.85</v>
      </c>
      <c r="I54" s="12">
        <v>0</v>
      </c>
    </row>
    <row r="55" spans="2:9" ht="15" customHeight="1" x14ac:dyDescent="0.15">
      <c r="B55" t="s">
        <v>141</v>
      </c>
      <c r="C55" s="12">
        <v>41</v>
      </c>
      <c r="D55" s="8">
        <v>4.18</v>
      </c>
      <c r="E55" s="12">
        <v>40</v>
      </c>
      <c r="F55" s="8">
        <v>6.42</v>
      </c>
      <c r="G55" s="12">
        <v>1</v>
      </c>
      <c r="H55" s="8">
        <v>0.28000000000000003</v>
      </c>
      <c r="I55" s="12">
        <v>0</v>
      </c>
    </row>
    <row r="56" spans="2:9" ht="15" customHeight="1" x14ac:dyDescent="0.15">
      <c r="B56" t="s">
        <v>135</v>
      </c>
      <c r="C56" s="12">
        <v>32</v>
      </c>
      <c r="D56" s="8">
        <v>3.26</v>
      </c>
      <c r="E56" s="12">
        <v>23</v>
      </c>
      <c r="F56" s="8">
        <v>3.69</v>
      </c>
      <c r="G56" s="12">
        <v>9</v>
      </c>
      <c r="H56" s="8">
        <v>2.54</v>
      </c>
      <c r="I56" s="12">
        <v>0</v>
      </c>
    </row>
    <row r="57" spans="2:9" ht="15" customHeight="1" x14ac:dyDescent="0.15">
      <c r="B57" t="s">
        <v>127</v>
      </c>
      <c r="C57" s="12">
        <v>27</v>
      </c>
      <c r="D57" s="8">
        <v>2.75</v>
      </c>
      <c r="E57" s="12">
        <v>20</v>
      </c>
      <c r="F57" s="8">
        <v>3.21</v>
      </c>
      <c r="G57" s="12">
        <v>7</v>
      </c>
      <c r="H57" s="8">
        <v>1.97</v>
      </c>
      <c r="I57" s="12">
        <v>0</v>
      </c>
    </row>
    <row r="58" spans="2:9" ht="15" customHeight="1" x14ac:dyDescent="0.15">
      <c r="B58" t="s">
        <v>136</v>
      </c>
      <c r="C58" s="12">
        <v>23</v>
      </c>
      <c r="D58" s="8">
        <v>2.34</v>
      </c>
      <c r="E58" s="12">
        <v>20</v>
      </c>
      <c r="F58" s="8">
        <v>3.21</v>
      </c>
      <c r="G58" s="12">
        <v>3</v>
      </c>
      <c r="H58" s="8">
        <v>0.85</v>
      </c>
      <c r="I58" s="12">
        <v>0</v>
      </c>
    </row>
    <row r="59" spans="2:9" ht="15" customHeight="1" x14ac:dyDescent="0.15">
      <c r="B59" t="s">
        <v>145</v>
      </c>
      <c r="C59" s="12">
        <v>22</v>
      </c>
      <c r="D59" s="8">
        <v>2.2400000000000002</v>
      </c>
      <c r="E59" s="12">
        <v>16</v>
      </c>
      <c r="F59" s="8">
        <v>2.57</v>
      </c>
      <c r="G59" s="12">
        <v>6</v>
      </c>
      <c r="H59" s="8">
        <v>1.69</v>
      </c>
      <c r="I59" s="12">
        <v>0</v>
      </c>
    </row>
    <row r="60" spans="2:9" ht="15" customHeight="1" x14ac:dyDescent="0.15">
      <c r="B60" t="s">
        <v>137</v>
      </c>
      <c r="C60" s="12">
        <v>22</v>
      </c>
      <c r="D60" s="8">
        <v>2.2400000000000002</v>
      </c>
      <c r="E60" s="12">
        <v>6</v>
      </c>
      <c r="F60" s="8">
        <v>0.96</v>
      </c>
      <c r="G60" s="12">
        <v>16</v>
      </c>
      <c r="H60" s="8">
        <v>4.51</v>
      </c>
      <c r="I60" s="12">
        <v>0</v>
      </c>
    </row>
    <row r="61" spans="2:9" ht="15" customHeight="1" x14ac:dyDescent="0.15">
      <c r="B61" t="s">
        <v>140</v>
      </c>
      <c r="C61" s="12">
        <v>21</v>
      </c>
      <c r="D61" s="8">
        <v>2.14</v>
      </c>
      <c r="E61" s="12">
        <v>21</v>
      </c>
      <c r="F61" s="8">
        <v>3.37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130</v>
      </c>
      <c r="C62" s="12">
        <v>20</v>
      </c>
      <c r="D62" s="8">
        <v>2.04</v>
      </c>
      <c r="E62" s="12">
        <v>14</v>
      </c>
      <c r="F62" s="8">
        <v>2.25</v>
      </c>
      <c r="G62" s="12">
        <v>6</v>
      </c>
      <c r="H62" s="8">
        <v>1.69</v>
      </c>
      <c r="I62" s="12">
        <v>0</v>
      </c>
    </row>
    <row r="63" spans="2:9" ht="15" customHeight="1" x14ac:dyDescent="0.15">
      <c r="B63" t="s">
        <v>131</v>
      </c>
      <c r="C63" s="12">
        <v>20</v>
      </c>
      <c r="D63" s="8">
        <v>2.04</v>
      </c>
      <c r="E63" s="12">
        <v>15</v>
      </c>
      <c r="F63" s="8">
        <v>2.41</v>
      </c>
      <c r="G63" s="12">
        <v>5</v>
      </c>
      <c r="H63" s="8">
        <v>1.41</v>
      </c>
      <c r="I63" s="12">
        <v>0</v>
      </c>
    </row>
    <row r="64" spans="2:9" ht="15" customHeight="1" x14ac:dyDescent="0.15">
      <c r="B64" t="s">
        <v>138</v>
      </c>
      <c r="C64" s="12">
        <v>18</v>
      </c>
      <c r="D64" s="8">
        <v>1.83</v>
      </c>
      <c r="E64" s="12">
        <v>17</v>
      </c>
      <c r="F64" s="8">
        <v>2.73</v>
      </c>
      <c r="G64" s="12">
        <v>1</v>
      </c>
      <c r="H64" s="8">
        <v>0.28000000000000003</v>
      </c>
      <c r="I64" s="12">
        <v>0</v>
      </c>
    </row>
    <row r="65" spans="2:9" ht="15" customHeight="1" x14ac:dyDescent="0.15">
      <c r="B65" t="s">
        <v>159</v>
      </c>
      <c r="C65" s="12">
        <v>17</v>
      </c>
      <c r="D65" s="8">
        <v>1.73</v>
      </c>
      <c r="E65" s="12">
        <v>6</v>
      </c>
      <c r="F65" s="8">
        <v>0.96</v>
      </c>
      <c r="G65" s="12">
        <v>11</v>
      </c>
      <c r="H65" s="8">
        <v>3.1</v>
      </c>
      <c r="I65" s="12">
        <v>0</v>
      </c>
    </row>
    <row r="66" spans="2:9" ht="15" customHeight="1" x14ac:dyDescent="0.15">
      <c r="B66" t="s">
        <v>132</v>
      </c>
      <c r="C66" s="12">
        <v>16</v>
      </c>
      <c r="D66" s="8">
        <v>1.63</v>
      </c>
      <c r="E66" s="12">
        <v>11</v>
      </c>
      <c r="F66" s="8">
        <v>1.77</v>
      </c>
      <c r="G66" s="12">
        <v>5</v>
      </c>
      <c r="H66" s="8">
        <v>1.41</v>
      </c>
      <c r="I66" s="12">
        <v>0</v>
      </c>
    </row>
    <row r="67" spans="2:9" ht="15" customHeight="1" x14ac:dyDescent="0.15">
      <c r="B67" t="s">
        <v>143</v>
      </c>
      <c r="C67" s="12">
        <v>16</v>
      </c>
      <c r="D67" s="8">
        <v>1.63</v>
      </c>
      <c r="E67" s="12">
        <v>15</v>
      </c>
      <c r="F67" s="8">
        <v>2.41</v>
      </c>
      <c r="G67" s="12">
        <v>1</v>
      </c>
      <c r="H67" s="8">
        <v>0.28000000000000003</v>
      </c>
      <c r="I67" s="12">
        <v>0</v>
      </c>
    </row>
    <row r="68" spans="2:9" ht="15" customHeight="1" x14ac:dyDescent="0.15">
      <c r="B68" t="s">
        <v>157</v>
      </c>
      <c r="C68" s="12">
        <v>15</v>
      </c>
      <c r="D68" s="8">
        <v>1.53</v>
      </c>
      <c r="E68" s="12">
        <v>6</v>
      </c>
      <c r="F68" s="8">
        <v>0.96</v>
      </c>
      <c r="G68" s="12">
        <v>9</v>
      </c>
      <c r="H68" s="8">
        <v>2.54</v>
      </c>
      <c r="I68" s="12">
        <v>0</v>
      </c>
    </row>
    <row r="69" spans="2:9" ht="15" customHeight="1" x14ac:dyDescent="0.15">
      <c r="B69" t="s">
        <v>161</v>
      </c>
      <c r="C69" s="12">
        <v>15</v>
      </c>
      <c r="D69" s="8">
        <v>1.53</v>
      </c>
      <c r="E69" s="12">
        <v>9</v>
      </c>
      <c r="F69" s="8">
        <v>1.44</v>
      </c>
      <c r="G69" s="12">
        <v>6</v>
      </c>
      <c r="H69" s="8">
        <v>1.69</v>
      </c>
      <c r="I69" s="12">
        <v>0</v>
      </c>
    </row>
    <row r="70" spans="2:9" ht="15" customHeight="1" x14ac:dyDescent="0.15">
      <c r="B70" t="s">
        <v>126</v>
      </c>
      <c r="C70" s="12">
        <v>14</v>
      </c>
      <c r="D70" s="8">
        <v>1.43</v>
      </c>
      <c r="E70" s="12">
        <v>4</v>
      </c>
      <c r="F70" s="8">
        <v>0.64</v>
      </c>
      <c r="G70" s="12">
        <v>10</v>
      </c>
      <c r="H70" s="8">
        <v>2.82</v>
      </c>
      <c r="I70" s="12">
        <v>0</v>
      </c>
    </row>
    <row r="71" spans="2:9" ht="15" customHeight="1" x14ac:dyDescent="0.15">
      <c r="B71" t="s">
        <v>128</v>
      </c>
      <c r="C71" s="12">
        <v>14</v>
      </c>
      <c r="D71" s="8">
        <v>1.43</v>
      </c>
      <c r="E71" s="12">
        <v>11</v>
      </c>
      <c r="F71" s="8">
        <v>1.77</v>
      </c>
      <c r="G71" s="12">
        <v>3</v>
      </c>
      <c r="H71" s="8">
        <v>0.85</v>
      </c>
      <c r="I71" s="12">
        <v>0</v>
      </c>
    </row>
    <row r="72" spans="2:9" ht="15" customHeight="1" x14ac:dyDescent="0.15">
      <c r="B72" t="s">
        <v>152</v>
      </c>
      <c r="C72" s="12">
        <v>14</v>
      </c>
      <c r="D72" s="8">
        <v>1.43</v>
      </c>
      <c r="E72" s="12">
        <v>12</v>
      </c>
      <c r="F72" s="8">
        <v>1.93</v>
      </c>
      <c r="G72" s="12">
        <v>2</v>
      </c>
      <c r="H72" s="8">
        <v>0.56000000000000005</v>
      </c>
      <c r="I72" s="12">
        <v>0</v>
      </c>
    </row>
    <row r="73" spans="2:9" ht="15" customHeight="1" x14ac:dyDescent="0.15">
      <c r="B73" t="s">
        <v>158</v>
      </c>
      <c r="C73" s="12">
        <v>13</v>
      </c>
      <c r="D73" s="8">
        <v>1.32</v>
      </c>
      <c r="E73" s="12">
        <v>10</v>
      </c>
      <c r="F73" s="8">
        <v>1.61</v>
      </c>
      <c r="G73" s="12">
        <v>3</v>
      </c>
      <c r="H73" s="8">
        <v>0.85</v>
      </c>
      <c r="I73" s="12">
        <v>0</v>
      </c>
    </row>
    <row r="74" spans="2:9" ht="15" customHeight="1" x14ac:dyDescent="0.15">
      <c r="B74" t="s">
        <v>133</v>
      </c>
      <c r="C74" s="12">
        <v>13</v>
      </c>
      <c r="D74" s="8">
        <v>1.32</v>
      </c>
      <c r="E74" s="12">
        <v>4</v>
      </c>
      <c r="F74" s="8">
        <v>0.64</v>
      </c>
      <c r="G74" s="12">
        <v>9</v>
      </c>
      <c r="H74" s="8">
        <v>2.54</v>
      </c>
      <c r="I74" s="12">
        <v>0</v>
      </c>
    </row>
    <row r="75" spans="2:9" ht="15" customHeight="1" x14ac:dyDescent="0.15">
      <c r="B75" t="s">
        <v>160</v>
      </c>
      <c r="C75" s="12">
        <v>13</v>
      </c>
      <c r="D75" s="8">
        <v>1.32</v>
      </c>
      <c r="E75" s="12">
        <v>4</v>
      </c>
      <c r="F75" s="8">
        <v>0.64</v>
      </c>
      <c r="G75" s="12">
        <v>9</v>
      </c>
      <c r="H75" s="8">
        <v>2.54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255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3</v>
      </c>
      <c r="D5" s="8">
        <v>0.38</v>
      </c>
      <c r="E5" s="12">
        <v>0</v>
      </c>
      <c r="F5" s="8">
        <v>0</v>
      </c>
      <c r="G5" s="12">
        <v>3</v>
      </c>
      <c r="H5" s="8">
        <v>1.1000000000000001</v>
      </c>
      <c r="I5" s="12">
        <v>0</v>
      </c>
    </row>
    <row r="6" spans="2:9" ht="15" customHeight="1" x14ac:dyDescent="0.15">
      <c r="B6" t="s">
        <v>21</v>
      </c>
      <c r="C6" s="12">
        <v>91</v>
      </c>
      <c r="D6" s="8">
        <v>11.55</v>
      </c>
      <c r="E6" s="12">
        <v>48</v>
      </c>
      <c r="F6" s="8">
        <v>9.4499999999999993</v>
      </c>
      <c r="G6" s="12">
        <v>43</v>
      </c>
      <c r="H6" s="8">
        <v>15.81</v>
      </c>
      <c r="I6" s="12">
        <v>0</v>
      </c>
    </row>
    <row r="7" spans="2:9" ht="15" customHeight="1" x14ac:dyDescent="0.15">
      <c r="B7" t="s">
        <v>22</v>
      </c>
      <c r="C7" s="12">
        <v>64</v>
      </c>
      <c r="D7" s="8">
        <v>8.1199999999999992</v>
      </c>
      <c r="E7" s="12">
        <v>36</v>
      </c>
      <c r="F7" s="8">
        <v>7.09</v>
      </c>
      <c r="G7" s="12">
        <v>27</v>
      </c>
      <c r="H7" s="8">
        <v>9.93</v>
      </c>
      <c r="I7" s="12">
        <v>1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6</v>
      </c>
      <c r="D9" s="8">
        <v>0.76</v>
      </c>
      <c r="E9" s="12">
        <v>1</v>
      </c>
      <c r="F9" s="8">
        <v>0.2</v>
      </c>
      <c r="G9" s="12">
        <v>5</v>
      </c>
      <c r="H9" s="8">
        <v>1.84</v>
      </c>
      <c r="I9" s="12">
        <v>0</v>
      </c>
    </row>
    <row r="10" spans="2:9" ht="15" customHeight="1" x14ac:dyDescent="0.15">
      <c r="B10" t="s">
        <v>25</v>
      </c>
      <c r="C10" s="12">
        <v>11</v>
      </c>
      <c r="D10" s="8">
        <v>1.4</v>
      </c>
      <c r="E10" s="12">
        <v>1</v>
      </c>
      <c r="F10" s="8">
        <v>0.2</v>
      </c>
      <c r="G10" s="12">
        <v>8</v>
      </c>
      <c r="H10" s="8">
        <v>2.94</v>
      </c>
      <c r="I10" s="12">
        <v>2</v>
      </c>
    </row>
    <row r="11" spans="2:9" ht="15" customHeight="1" x14ac:dyDescent="0.15">
      <c r="B11" t="s">
        <v>26</v>
      </c>
      <c r="C11" s="12">
        <v>238</v>
      </c>
      <c r="D11" s="8">
        <v>30.2</v>
      </c>
      <c r="E11" s="12">
        <v>140</v>
      </c>
      <c r="F11" s="8">
        <v>27.56</v>
      </c>
      <c r="G11" s="12">
        <v>95</v>
      </c>
      <c r="H11" s="8">
        <v>34.93</v>
      </c>
      <c r="I11" s="12">
        <v>3</v>
      </c>
    </row>
    <row r="12" spans="2:9" ht="15" customHeight="1" x14ac:dyDescent="0.15">
      <c r="B12" t="s">
        <v>27</v>
      </c>
      <c r="C12" s="12">
        <v>3</v>
      </c>
      <c r="D12" s="8">
        <v>0.38</v>
      </c>
      <c r="E12" s="12">
        <v>0</v>
      </c>
      <c r="F12" s="8">
        <v>0</v>
      </c>
      <c r="G12" s="12">
        <v>3</v>
      </c>
      <c r="H12" s="8">
        <v>1.1000000000000001</v>
      </c>
      <c r="I12" s="12">
        <v>0</v>
      </c>
    </row>
    <row r="13" spans="2:9" ht="15" customHeight="1" x14ac:dyDescent="0.15">
      <c r="B13" t="s">
        <v>28</v>
      </c>
      <c r="C13" s="12">
        <v>48</v>
      </c>
      <c r="D13" s="8">
        <v>6.09</v>
      </c>
      <c r="E13" s="12">
        <v>35</v>
      </c>
      <c r="F13" s="8">
        <v>6.89</v>
      </c>
      <c r="G13" s="12">
        <v>13</v>
      </c>
      <c r="H13" s="8">
        <v>4.78</v>
      </c>
      <c r="I13" s="12">
        <v>0</v>
      </c>
    </row>
    <row r="14" spans="2:9" ht="15" customHeight="1" x14ac:dyDescent="0.15">
      <c r="B14" t="s">
        <v>29</v>
      </c>
      <c r="C14" s="12">
        <v>39</v>
      </c>
      <c r="D14" s="8">
        <v>4.95</v>
      </c>
      <c r="E14" s="12">
        <v>24</v>
      </c>
      <c r="F14" s="8">
        <v>4.72</v>
      </c>
      <c r="G14" s="12">
        <v>15</v>
      </c>
      <c r="H14" s="8">
        <v>5.51</v>
      </c>
      <c r="I14" s="12">
        <v>0</v>
      </c>
    </row>
    <row r="15" spans="2:9" ht="15" customHeight="1" x14ac:dyDescent="0.15">
      <c r="B15" t="s">
        <v>30</v>
      </c>
      <c r="C15" s="12">
        <v>91</v>
      </c>
      <c r="D15" s="8">
        <v>11.55</v>
      </c>
      <c r="E15" s="12">
        <v>72</v>
      </c>
      <c r="F15" s="8">
        <v>14.17</v>
      </c>
      <c r="G15" s="12">
        <v>19</v>
      </c>
      <c r="H15" s="8">
        <v>6.99</v>
      </c>
      <c r="I15" s="12">
        <v>0</v>
      </c>
    </row>
    <row r="16" spans="2:9" ht="15" customHeight="1" x14ac:dyDescent="0.15">
      <c r="B16" t="s">
        <v>31</v>
      </c>
      <c r="C16" s="12">
        <v>106</v>
      </c>
      <c r="D16" s="8">
        <v>13.45</v>
      </c>
      <c r="E16" s="12">
        <v>92</v>
      </c>
      <c r="F16" s="8">
        <v>18.11</v>
      </c>
      <c r="G16" s="12">
        <v>13</v>
      </c>
      <c r="H16" s="8">
        <v>4.78</v>
      </c>
      <c r="I16" s="12">
        <v>1</v>
      </c>
    </row>
    <row r="17" spans="2:9" ht="15" customHeight="1" x14ac:dyDescent="0.15">
      <c r="B17" t="s">
        <v>32</v>
      </c>
      <c r="C17" s="12">
        <v>29</v>
      </c>
      <c r="D17" s="8">
        <v>3.68</v>
      </c>
      <c r="E17" s="12">
        <v>24</v>
      </c>
      <c r="F17" s="8">
        <v>4.72</v>
      </c>
      <c r="G17" s="12">
        <v>5</v>
      </c>
      <c r="H17" s="8">
        <v>1.84</v>
      </c>
      <c r="I17" s="12">
        <v>0</v>
      </c>
    </row>
    <row r="18" spans="2:9" ht="15" customHeight="1" x14ac:dyDescent="0.15">
      <c r="B18" t="s">
        <v>33</v>
      </c>
      <c r="C18" s="12">
        <v>32</v>
      </c>
      <c r="D18" s="8">
        <v>4.0599999999999996</v>
      </c>
      <c r="E18" s="12">
        <v>20</v>
      </c>
      <c r="F18" s="8">
        <v>3.94</v>
      </c>
      <c r="G18" s="12">
        <v>11</v>
      </c>
      <c r="H18" s="8">
        <v>4.04</v>
      </c>
      <c r="I18" s="12">
        <v>1</v>
      </c>
    </row>
    <row r="19" spans="2:9" ht="15" customHeight="1" x14ac:dyDescent="0.15">
      <c r="B19" t="s">
        <v>34</v>
      </c>
      <c r="C19" s="12">
        <v>27</v>
      </c>
      <c r="D19" s="8">
        <v>3.43</v>
      </c>
      <c r="E19" s="12">
        <v>15</v>
      </c>
      <c r="F19" s="8">
        <v>2.95</v>
      </c>
      <c r="G19" s="12">
        <v>12</v>
      </c>
      <c r="H19" s="8">
        <v>4.41</v>
      </c>
      <c r="I19" s="12">
        <v>0</v>
      </c>
    </row>
    <row r="20" spans="2:9" ht="15" customHeight="1" x14ac:dyDescent="0.15">
      <c r="B20" s="9" t="s">
        <v>215</v>
      </c>
      <c r="C20" s="12">
        <f>SUM(LTBL_32207[総数／事業所数])</f>
        <v>788</v>
      </c>
      <c r="E20" s="12">
        <f>SUBTOTAL(109,LTBL_32207[個人／事業所数])</f>
        <v>508</v>
      </c>
      <c r="G20" s="12">
        <f>SUBTOTAL(109,LTBL_32207[法人／事業所数])</f>
        <v>272</v>
      </c>
      <c r="I20" s="12">
        <f>SUBTOTAL(109,LTBL_32207[法人以外の団体／事業所数])</f>
        <v>8</v>
      </c>
    </row>
    <row r="21" spans="2:9" ht="15" customHeight="1" x14ac:dyDescent="0.15">
      <c r="E21" s="11">
        <f>LTBL_32207[[#Totals],[個人／事業所数]]/LTBL_32207[[#Totals],[総数／事業所数]]</f>
        <v>0.64467005076142136</v>
      </c>
      <c r="G21" s="11">
        <f>LTBL_32207[[#Totals],[法人／事業所数]]/LTBL_32207[[#Totals],[総数／事業所数]]</f>
        <v>0.34517766497461927</v>
      </c>
      <c r="I21" s="11">
        <f>LTBL_32207[[#Totals],[法人以外の団体／事業所数]]/LTBL_32207[[#Totals],[総数／事業所数]]</f>
        <v>1.015228426395939E-2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256</v>
      </c>
      <c r="G23" s="10" t="s">
        <v>40</v>
      </c>
      <c r="H23" s="10" t="s">
        <v>245</v>
      </c>
      <c r="I23" s="10" t="s">
        <v>42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257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95</v>
      </c>
      <c r="D29" s="8">
        <v>12.06</v>
      </c>
      <c r="E29" s="12">
        <v>89</v>
      </c>
      <c r="F29" s="8">
        <v>17.52</v>
      </c>
      <c r="G29" s="12">
        <v>6</v>
      </c>
      <c r="H29" s="8">
        <v>2.21</v>
      </c>
      <c r="I29" s="12">
        <v>0</v>
      </c>
    </row>
    <row r="30" spans="2:9" ht="15" customHeight="1" x14ac:dyDescent="0.15">
      <c r="B30" t="s">
        <v>54</v>
      </c>
      <c r="C30" s="12">
        <v>82</v>
      </c>
      <c r="D30" s="8">
        <v>10.41</v>
      </c>
      <c r="E30" s="12">
        <v>44</v>
      </c>
      <c r="F30" s="8">
        <v>8.66</v>
      </c>
      <c r="G30" s="12">
        <v>36</v>
      </c>
      <c r="H30" s="8">
        <v>13.24</v>
      </c>
      <c r="I30" s="12">
        <v>2</v>
      </c>
    </row>
    <row r="31" spans="2:9" ht="15" customHeight="1" x14ac:dyDescent="0.15">
      <c r="B31" t="s">
        <v>58</v>
      </c>
      <c r="C31" s="12">
        <v>77</v>
      </c>
      <c r="D31" s="8">
        <v>9.77</v>
      </c>
      <c r="E31" s="12">
        <v>66</v>
      </c>
      <c r="F31" s="8">
        <v>12.99</v>
      </c>
      <c r="G31" s="12">
        <v>11</v>
      </c>
      <c r="H31" s="8">
        <v>4.04</v>
      </c>
      <c r="I31" s="12">
        <v>0</v>
      </c>
    </row>
    <row r="32" spans="2:9" ht="15" customHeight="1" x14ac:dyDescent="0.15">
      <c r="B32" t="s">
        <v>52</v>
      </c>
      <c r="C32" s="12">
        <v>59</v>
      </c>
      <c r="D32" s="8">
        <v>7.49</v>
      </c>
      <c r="E32" s="12">
        <v>53</v>
      </c>
      <c r="F32" s="8">
        <v>10.43</v>
      </c>
      <c r="G32" s="12">
        <v>5</v>
      </c>
      <c r="H32" s="8">
        <v>1.84</v>
      </c>
      <c r="I32" s="12">
        <v>1</v>
      </c>
    </row>
    <row r="33" spans="2:9" ht="15" customHeight="1" x14ac:dyDescent="0.15">
      <c r="B33" t="s">
        <v>55</v>
      </c>
      <c r="C33" s="12">
        <v>45</v>
      </c>
      <c r="D33" s="8">
        <v>5.71</v>
      </c>
      <c r="E33" s="12">
        <v>35</v>
      </c>
      <c r="F33" s="8">
        <v>6.89</v>
      </c>
      <c r="G33" s="12">
        <v>10</v>
      </c>
      <c r="H33" s="8">
        <v>3.68</v>
      </c>
      <c r="I33" s="12">
        <v>0</v>
      </c>
    </row>
    <row r="34" spans="2:9" ht="15" customHeight="1" x14ac:dyDescent="0.15">
      <c r="B34" t="s">
        <v>44</v>
      </c>
      <c r="C34" s="12">
        <v>40</v>
      </c>
      <c r="D34" s="8">
        <v>5.08</v>
      </c>
      <c r="E34" s="12">
        <v>28</v>
      </c>
      <c r="F34" s="8">
        <v>5.51</v>
      </c>
      <c r="G34" s="12">
        <v>12</v>
      </c>
      <c r="H34" s="8">
        <v>4.41</v>
      </c>
      <c r="I34" s="12">
        <v>0</v>
      </c>
    </row>
    <row r="35" spans="2:9" ht="15" customHeight="1" x14ac:dyDescent="0.15">
      <c r="B35" t="s">
        <v>53</v>
      </c>
      <c r="C35" s="12">
        <v>32</v>
      </c>
      <c r="D35" s="8">
        <v>4.0599999999999996</v>
      </c>
      <c r="E35" s="12">
        <v>17</v>
      </c>
      <c r="F35" s="8">
        <v>3.35</v>
      </c>
      <c r="G35" s="12">
        <v>15</v>
      </c>
      <c r="H35" s="8">
        <v>5.51</v>
      </c>
      <c r="I35" s="12">
        <v>0</v>
      </c>
    </row>
    <row r="36" spans="2:9" ht="15" customHeight="1" x14ac:dyDescent="0.15">
      <c r="B36" t="s">
        <v>43</v>
      </c>
      <c r="C36" s="12">
        <v>29</v>
      </c>
      <c r="D36" s="8">
        <v>3.68</v>
      </c>
      <c r="E36" s="12">
        <v>14</v>
      </c>
      <c r="F36" s="8">
        <v>2.76</v>
      </c>
      <c r="G36" s="12">
        <v>15</v>
      </c>
      <c r="H36" s="8">
        <v>5.51</v>
      </c>
      <c r="I36" s="12">
        <v>0</v>
      </c>
    </row>
    <row r="37" spans="2:9" ht="15" customHeight="1" x14ac:dyDescent="0.15">
      <c r="B37" t="s">
        <v>60</v>
      </c>
      <c r="C37" s="12">
        <v>29</v>
      </c>
      <c r="D37" s="8">
        <v>3.68</v>
      </c>
      <c r="E37" s="12">
        <v>24</v>
      </c>
      <c r="F37" s="8">
        <v>4.72</v>
      </c>
      <c r="G37" s="12">
        <v>5</v>
      </c>
      <c r="H37" s="8">
        <v>1.84</v>
      </c>
      <c r="I37" s="12">
        <v>0</v>
      </c>
    </row>
    <row r="38" spans="2:9" ht="15" customHeight="1" x14ac:dyDescent="0.15">
      <c r="B38" t="s">
        <v>51</v>
      </c>
      <c r="C38" s="12">
        <v>25</v>
      </c>
      <c r="D38" s="8">
        <v>3.17</v>
      </c>
      <c r="E38" s="12">
        <v>15</v>
      </c>
      <c r="F38" s="8">
        <v>2.95</v>
      </c>
      <c r="G38" s="12">
        <v>10</v>
      </c>
      <c r="H38" s="8">
        <v>3.68</v>
      </c>
      <c r="I38" s="12">
        <v>0</v>
      </c>
    </row>
    <row r="39" spans="2:9" ht="15" customHeight="1" x14ac:dyDescent="0.15">
      <c r="B39" t="s">
        <v>57</v>
      </c>
      <c r="C39" s="12">
        <v>24</v>
      </c>
      <c r="D39" s="8">
        <v>3.05</v>
      </c>
      <c r="E39" s="12">
        <v>10</v>
      </c>
      <c r="F39" s="8">
        <v>1.97</v>
      </c>
      <c r="G39" s="12">
        <v>14</v>
      </c>
      <c r="H39" s="8">
        <v>5.15</v>
      </c>
      <c r="I39" s="12">
        <v>0</v>
      </c>
    </row>
    <row r="40" spans="2:9" ht="15" customHeight="1" x14ac:dyDescent="0.15">
      <c r="B40" t="s">
        <v>45</v>
      </c>
      <c r="C40" s="12">
        <v>22</v>
      </c>
      <c r="D40" s="8">
        <v>2.79</v>
      </c>
      <c r="E40" s="12">
        <v>6</v>
      </c>
      <c r="F40" s="8">
        <v>1.18</v>
      </c>
      <c r="G40" s="12">
        <v>16</v>
      </c>
      <c r="H40" s="8">
        <v>5.88</v>
      </c>
      <c r="I40" s="12">
        <v>0</v>
      </c>
    </row>
    <row r="41" spans="2:9" ht="15" customHeight="1" x14ac:dyDescent="0.15">
      <c r="B41" t="s">
        <v>61</v>
      </c>
      <c r="C41" s="12">
        <v>21</v>
      </c>
      <c r="D41" s="8">
        <v>2.66</v>
      </c>
      <c r="E41" s="12">
        <v>20</v>
      </c>
      <c r="F41" s="8">
        <v>3.94</v>
      </c>
      <c r="G41" s="12">
        <v>1</v>
      </c>
      <c r="H41" s="8">
        <v>0.37</v>
      </c>
      <c r="I41" s="12">
        <v>0</v>
      </c>
    </row>
    <row r="42" spans="2:9" ht="15" customHeight="1" x14ac:dyDescent="0.15">
      <c r="B42" t="s">
        <v>56</v>
      </c>
      <c r="C42" s="12">
        <v>15</v>
      </c>
      <c r="D42" s="8">
        <v>1.9</v>
      </c>
      <c r="E42" s="12">
        <v>14</v>
      </c>
      <c r="F42" s="8">
        <v>2.76</v>
      </c>
      <c r="G42" s="12">
        <v>1</v>
      </c>
      <c r="H42" s="8">
        <v>0.37</v>
      </c>
      <c r="I42" s="12">
        <v>0</v>
      </c>
    </row>
    <row r="43" spans="2:9" ht="15" customHeight="1" x14ac:dyDescent="0.15">
      <c r="B43" t="s">
        <v>68</v>
      </c>
      <c r="C43" s="12">
        <v>14</v>
      </c>
      <c r="D43" s="8">
        <v>1.78</v>
      </c>
      <c r="E43" s="12">
        <v>6</v>
      </c>
      <c r="F43" s="8">
        <v>1.18</v>
      </c>
      <c r="G43" s="12">
        <v>8</v>
      </c>
      <c r="H43" s="8">
        <v>2.94</v>
      </c>
      <c r="I43" s="12">
        <v>0</v>
      </c>
    </row>
    <row r="44" spans="2:9" ht="15" customHeight="1" x14ac:dyDescent="0.15">
      <c r="B44" t="s">
        <v>46</v>
      </c>
      <c r="C44" s="12">
        <v>13</v>
      </c>
      <c r="D44" s="8">
        <v>1.65</v>
      </c>
      <c r="E44" s="12">
        <v>9</v>
      </c>
      <c r="F44" s="8">
        <v>1.77</v>
      </c>
      <c r="G44" s="12">
        <v>3</v>
      </c>
      <c r="H44" s="8">
        <v>1.1000000000000001</v>
      </c>
      <c r="I44" s="12">
        <v>1</v>
      </c>
    </row>
    <row r="45" spans="2:9" ht="15" customHeight="1" x14ac:dyDescent="0.15">
      <c r="B45" t="s">
        <v>64</v>
      </c>
      <c r="C45" s="12">
        <v>11</v>
      </c>
      <c r="D45" s="8">
        <v>1.4</v>
      </c>
      <c r="E45" s="12">
        <v>6</v>
      </c>
      <c r="F45" s="8">
        <v>1.18</v>
      </c>
      <c r="G45" s="12">
        <v>5</v>
      </c>
      <c r="H45" s="8">
        <v>1.84</v>
      </c>
      <c r="I45" s="12">
        <v>0</v>
      </c>
    </row>
    <row r="46" spans="2:9" ht="15" customHeight="1" x14ac:dyDescent="0.15">
      <c r="B46" t="s">
        <v>62</v>
      </c>
      <c r="C46" s="12">
        <v>11</v>
      </c>
      <c r="D46" s="8">
        <v>1.4</v>
      </c>
      <c r="E46" s="12">
        <v>0</v>
      </c>
      <c r="F46" s="8">
        <v>0</v>
      </c>
      <c r="G46" s="12">
        <v>10</v>
      </c>
      <c r="H46" s="8">
        <v>3.68</v>
      </c>
      <c r="I46" s="12">
        <v>1</v>
      </c>
    </row>
    <row r="47" spans="2:9" ht="15" customHeight="1" x14ac:dyDescent="0.15">
      <c r="B47" t="s">
        <v>50</v>
      </c>
      <c r="C47" s="12">
        <v>10</v>
      </c>
      <c r="D47" s="8">
        <v>1.27</v>
      </c>
      <c r="E47" s="12">
        <v>1</v>
      </c>
      <c r="F47" s="8">
        <v>0.2</v>
      </c>
      <c r="G47" s="12">
        <v>9</v>
      </c>
      <c r="H47" s="8">
        <v>3.31</v>
      </c>
      <c r="I47" s="12">
        <v>0</v>
      </c>
    </row>
    <row r="48" spans="2:9" ht="15" customHeight="1" x14ac:dyDescent="0.15">
      <c r="B48" t="s">
        <v>48</v>
      </c>
      <c r="C48" s="12">
        <v>9</v>
      </c>
      <c r="D48" s="8">
        <v>1.1399999999999999</v>
      </c>
      <c r="E48" s="12">
        <v>3</v>
      </c>
      <c r="F48" s="8">
        <v>0.59</v>
      </c>
      <c r="G48" s="12">
        <v>6</v>
      </c>
      <c r="H48" s="8">
        <v>2.21</v>
      </c>
      <c r="I48" s="12">
        <v>0</v>
      </c>
    </row>
    <row r="49" spans="2:9" ht="15" customHeight="1" x14ac:dyDescent="0.15">
      <c r="B49" t="s">
        <v>49</v>
      </c>
      <c r="C49" s="12">
        <v>9</v>
      </c>
      <c r="D49" s="8">
        <v>1.1399999999999999</v>
      </c>
      <c r="E49" s="12">
        <v>2</v>
      </c>
      <c r="F49" s="8">
        <v>0.39</v>
      </c>
      <c r="G49" s="12">
        <v>7</v>
      </c>
      <c r="H49" s="8">
        <v>2.57</v>
      </c>
      <c r="I49" s="12">
        <v>0</v>
      </c>
    </row>
    <row r="52" spans="2:9" ht="33" customHeight="1" x14ac:dyDescent="0.15">
      <c r="B52" t="s">
        <v>225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142</v>
      </c>
      <c r="C53" s="12">
        <v>54</v>
      </c>
      <c r="D53" s="8">
        <v>6.85</v>
      </c>
      <c r="E53" s="12">
        <v>51</v>
      </c>
      <c r="F53" s="8">
        <v>10.039999999999999</v>
      </c>
      <c r="G53" s="12">
        <v>3</v>
      </c>
      <c r="H53" s="8">
        <v>1.1000000000000001</v>
      </c>
      <c r="I53" s="12">
        <v>0</v>
      </c>
    </row>
    <row r="54" spans="2:9" ht="15" customHeight="1" x14ac:dyDescent="0.15">
      <c r="B54" t="s">
        <v>141</v>
      </c>
      <c r="C54" s="12">
        <v>28</v>
      </c>
      <c r="D54" s="8">
        <v>3.55</v>
      </c>
      <c r="E54" s="12">
        <v>28</v>
      </c>
      <c r="F54" s="8">
        <v>5.51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136</v>
      </c>
      <c r="C55" s="12">
        <v>26</v>
      </c>
      <c r="D55" s="8">
        <v>3.3</v>
      </c>
      <c r="E55" s="12">
        <v>23</v>
      </c>
      <c r="F55" s="8">
        <v>4.53</v>
      </c>
      <c r="G55" s="12">
        <v>3</v>
      </c>
      <c r="H55" s="8">
        <v>1.1000000000000001</v>
      </c>
      <c r="I55" s="12">
        <v>0</v>
      </c>
    </row>
    <row r="56" spans="2:9" ht="15" customHeight="1" x14ac:dyDescent="0.15">
      <c r="B56" t="s">
        <v>135</v>
      </c>
      <c r="C56" s="12">
        <v>24</v>
      </c>
      <c r="D56" s="8">
        <v>3.05</v>
      </c>
      <c r="E56" s="12">
        <v>17</v>
      </c>
      <c r="F56" s="8">
        <v>3.35</v>
      </c>
      <c r="G56" s="12">
        <v>6</v>
      </c>
      <c r="H56" s="8">
        <v>2.21</v>
      </c>
      <c r="I56" s="12">
        <v>1</v>
      </c>
    </row>
    <row r="57" spans="2:9" ht="15" customHeight="1" x14ac:dyDescent="0.15">
      <c r="B57" t="s">
        <v>131</v>
      </c>
      <c r="C57" s="12">
        <v>23</v>
      </c>
      <c r="D57" s="8">
        <v>2.92</v>
      </c>
      <c r="E57" s="12">
        <v>19</v>
      </c>
      <c r="F57" s="8">
        <v>3.74</v>
      </c>
      <c r="G57" s="12">
        <v>3</v>
      </c>
      <c r="H57" s="8">
        <v>1.1000000000000001</v>
      </c>
      <c r="I57" s="12">
        <v>1</v>
      </c>
    </row>
    <row r="58" spans="2:9" ht="15" customHeight="1" x14ac:dyDescent="0.15">
      <c r="B58" t="s">
        <v>140</v>
      </c>
      <c r="C58" s="12">
        <v>19</v>
      </c>
      <c r="D58" s="8">
        <v>2.41</v>
      </c>
      <c r="E58" s="12">
        <v>19</v>
      </c>
      <c r="F58" s="8">
        <v>3.74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133</v>
      </c>
      <c r="C59" s="12">
        <v>17</v>
      </c>
      <c r="D59" s="8">
        <v>2.16</v>
      </c>
      <c r="E59" s="12">
        <v>11</v>
      </c>
      <c r="F59" s="8">
        <v>2.17</v>
      </c>
      <c r="G59" s="12">
        <v>6</v>
      </c>
      <c r="H59" s="8">
        <v>2.21</v>
      </c>
      <c r="I59" s="12">
        <v>0</v>
      </c>
    </row>
    <row r="60" spans="2:9" ht="15" customHeight="1" x14ac:dyDescent="0.15">
      <c r="B60" t="s">
        <v>129</v>
      </c>
      <c r="C60" s="12">
        <v>16</v>
      </c>
      <c r="D60" s="8">
        <v>2.0299999999999998</v>
      </c>
      <c r="E60" s="12">
        <v>9</v>
      </c>
      <c r="F60" s="8">
        <v>1.77</v>
      </c>
      <c r="G60" s="12">
        <v>7</v>
      </c>
      <c r="H60" s="8">
        <v>2.57</v>
      </c>
      <c r="I60" s="12">
        <v>0</v>
      </c>
    </row>
    <row r="61" spans="2:9" ht="15" customHeight="1" x14ac:dyDescent="0.15">
      <c r="B61" t="s">
        <v>130</v>
      </c>
      <c r="C61" s="12">
        <v>14</v>
      </c>
      <c r="D61" s="8">
        <v>1.78</v>
      </c>
      <c r="E61" s="12">
        <v>13</v>
      </c>
      <c r="F61" s="8">
        <v>2.56</v>
      </c>
      <c r="G61" s="12">
        <v>1</v>
      </c>
      <c r="H61" s="8">
        <v>0.37</v>
      </c>
      <c r="I61" s="12">
        <v>0</v>
      </c>
    </row>
    <row r="62" spans="2:9" ht="15" customHeight="1" x14ac:dyDescent="0.15">
      <c r="B62" t="s">
        <v>148</v>
      </c>
      <c r="C62" s="12">
        <v>14</v>
      </c>
      <c r="D62" s="8">
        <v>1.78</v>
      </c>
      <c r="E62" s="12">
        <v>10</v>
      </c>
      <c r="F62" s="8">
        <v>1.97</v>
      </c>
      <c r="G62" s="12">
        <v>4</v>
      </c>
      <c r="H62" s="8">
        <v>1.47</v>
      </c>
      <c r="I62" s="12">
        <v>0</v>
      </c>
    </row>
    <row r="63" spans="2:9" ht="15" customHeight="1" x14ac:dyDescent="0.15">
      <c r="B63" t="s">
        <v>144</v>
      </c>
      <c r="C63" s="12">
        <v>14</v>
      </c>
      <c r="D63" s="8">
        <v>1.78</v>
      </c>
      <c r="E63" s="12">
        <v>13</v>
      </c>
      <c r="F63" s="8">
        <v>2.56</v>
      </c>
      <c r="G63" s="12">
        <v>1</v>
      </c>
      <c r="H63" s="8">
        <v>0.37</v>
      </c>
      <c r="I63" s="12">
        <v>0</v>
      </c>
    </row>
    <row r="64" spans="2:9" ht="15" customHeight="1" x14ac:dyDescent="0.15">
      <c r="B64" t="s">
        <v>127</v>
      </c>
      <c r="C64" s="12">
        <v>13</v>
      </c>
      <c r="D64" s="8">
        <v>1.65</v>
      </c>
      <c r="E64" s="12">
        <v>8</v>
      </c>
      <c r="F64" s="8">
        <v>1.57</v>
      </c>
      <c r="G64" s="12">
        <v>5</v>
      </c>
      <c r="H64" s="8">
        <v>1.84</v>
      </c>
      <c r="I64" s="12">
        <v>0</v>
      </c>
    </row>
    <row r="65" spans="2:9" ht="15" customHeight="1" x14ac:dyDescent="0.15">
      <c r="B65" t="s">
        <v>134</v>
      </c>
      <c r="C65" s="12">
        <v>13</v>
      </c>
      <c r="D65" s="8">
        <v>1.65</v>
      </c>
      <c r="E65" s="12">
        <v>6</v>
      </c>
      <c r="F65" s="8">
        <v>1.18</v>
      </c>
      <c r="G65" s="12">
        <v>7</v>
      </c>
      <c r="H65" s="8">
        <v>2.57</v>
      </c>
      <c r="I65" s="12">
        <v>0</v>
      </c>
    </row>
    <row r="66" spans="2:9" ht="15" customHeight="1" x14ac:dyDescent="0.15">
      <c r="B66" t="s">
        <v>137</v>
      </c>
      <c r="C66" s="12">
        <v>13</v>
      </c>
      <c r="D66" s="8">
        <v>1.65</v>
      </c>
      <c r="E66" s="12">
        <v>2</v>
      </c>
      <c r="F66" s="8">
        <v>0.39</v>
      </c>
      <c r="G66" s="12">
        <v>11</v>
      </c>
      <c r="H66" s="8">
        <v>4.04</v>
      </c>
      <c r="I66" s="12">
        <v>0</v>
      </c>
    </row>
    <row r="67" spans="2:9" ht="15" customHeight="1" x14ac:dyDescent="0.15">
      <c r="B67" t="s">
        <v>138</v>
      </c>
      <c r="C67" s="12">
        <v>13</v>
      </c>
      <c r="D67" s="8">
        <v>1.65</v>
      </c>
      <c r="E67" s="12">
        <v>13</v>
      </c>
      <c r="F67" s="8">
        <v>2.56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143</v>
      </c>
      <c r="C68" s="12">
        <v>13</v>
      </c>
      <c r="D68" s="8">
        <v>1.65</v>
      </c>
      <c r="E68" s="12">
        <v>13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132</v>
      </c>
      <c r="C69" s="12">
        <v>12</v>
      </c>
      <c r="D69" s="8">
        <v>1.52</v>
      </c>
      <c r="E69" s="12">
        <v>4</v>
      </c>
      <c r="F69" s="8">
        <v>0.79</v>
      </c>
      <c r="G69" s="12">
        <v>8</v>
      </c>
      <c r="H69" s="8">
        <v>2.94</v>
      </c>
      <c r="I69" s="12">
        <v>0</v>
      </c>
    </row>
    <row r="70" spans="2:9" ht="15" customHeight="1" x14ac:dyDescent="0.15">
      <c r="B70" t="s">
        <v>139</v>
      </c>
      <c r="C70" s="12">
        <v>12</v>
      </c>
      <c r="D70" s="8">
        <v>1.52</v>
      </c>
      <c r="E70" s="12">
        <v>12</v>
      </c>
      <c r="F70" s="8">
        <v>2.36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162</v>
      </c>
      <c r="C71" s="12">
        <v>12</v>
      </c>
      <c r="D71" s="8">
        <v>1.52</v>
      </c>
      <c r="E71" s="12">
        <v>11</v>
      </c>
      <c r="F71" s="8">
        <v>2.17</v>
      </c>
      <c r="G71" s="12">
        <v>1</v>
      </c>
      <c r="H71" s="8">
        <v>0.37</v>
      </c>
      <c r="I71" s="12">
        <v>0</v>
      </c>
    </row>
    <row r="72" spans="2:9" ht="15" customHeight="1" x14ac:dyDescent="0.15">
      <c r="B72" t="s">
        <v>159</v>
      </c>
      <c r="C72" s="12">
        <v>11</v>
      </c>
      <c r="D72" s="8">
        <v>1.4</v>
      </c>
      <c r="E72" s="12">
        <v>3</v>
      </c>
      <c r="F72" s="8">
        <v>0.59</v>
      </c>
      <c r="G72" s="12">
        <v>8</v>
      </c>
      <c r="H72" s="8">
        <v>2.94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258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250</v>
      </c>
      <c r="D6" s="8">
        <v>23.17</v>
      </c>
      <c r="E6" s="12">
        <v>167</v>
      </c>
      <c r="F6" s="8">
        <v>24.1</v>
      </c>
      <c r="G6" s="12">
        <v>83</v>
      </c>
      <c r="H6" s="8">
        <v>22.13</v>
      </c>
      <c r="I6" s="12">
        <v>0</v>
      </c>
    </row>
    <row r="7" spans="2:9" ht="15" customHeight="1" x14ac:dyDescent="0.15">
      <c r="B7" t="s">
        <v>22</v>
      </c>
      <c r="C7" s="12">
        <v>116</v>
      </c>
      <c r="D7" s="8">
        <v>10.75</v>
      </c>
      <c r="E7" s="12">
        <v>53</v>
      </c>
      <c r="F7" s="8">
        <v>7.65</v>
      </c>
      <c r="G7" s="12">
        <v>63</v>
      </c>
      <c r="H7" s="8">
        <v>16.8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15">
      <c r="B9" t="s">
        <v>24</v>
      </c>
      <c r="C9" s="12">
        <v>5</v>
      </c>
      <c r="D9" s="8">
        <v>0.46</v>
      </c>
      <c r="E9" s="12">
        <v>0</v>
      </c>
      <c r="F9" s="8">
        <v>0</v>
      </c>
      <c r="G9" s="12">
        <v>4</v>
      </c>
      <c r="H9" s="8">
        <v>1.07</v>
      </c>
      <c r="I9" s="12">
        <v>1</v>
      </c>
    </row>
    <row r="10" spans="2:9" ht="15" customHeight="1" x14ac:dyDescent="0.15">
      <c r="B10" t="s">
        <v>25</v>
      </c>
      <c r="C10" s="12">
        <v>4</v>
      </c>
      <c r="D10" s="8">
        <v>0.37</v>
      </c>
      <c r="E10" s="12">
        <v>1</v>
      </c>
      <c r="F10" s="8">
        <v>0.14000000000000001</v>
      </c>
      <c r="G10" s="12">
        <v>2</v>
      </c>
      <c r="H10" s="8">
        <v>0.53</v>
      </c>
      <c r="I10" s="12">
        <v>1</v>
      </c>
    </row>
    <row r="11" spans="2:9" ht="15" customHeight="1" x14ac:dyDescent="0.15">
      <c r="B11" t="s">
        <v>26</v>
      </c>
      <c r="C11" s="12">
        <v>302</v>
      </c>
      <c r="D11" s="8">
        <v>27.99</v>
      </c>
      <c r="E11" s="12">
        <v>193</v>
      </c>
      <c r="F11" s="8">
        <v>27.85</v>
      </c>
      <c r="G11" s="12">
        <v>109</v>
      </c>
      <c r="H11" s="8">
        <v>29.07</v>
      </c>
      <c r="I11" s="12">
        <v>0</v>
      </c>
    </row>
    <row r="12" spans="2:9" ht="15" customHeight="1" x14ac:dyDescent="0.15">
      <c r="B12" t="s">
        <v>27</v>
      </c>
      <c r="C12" s="12">
        <v>7</v>
      </c>
      <c r="D12" s="8">
        <v>0.65</v>
      </c>
      <c r="E12" s="12">
        <v>2</v>
      </c>
      <c r="F12" s="8">
        <v>0.28999999999999998</v>
      </c>
      <c r="G12" s="12">
        <v>5</v>
      </c>
      <c r="H12" s="8">
        <v>1.33</v>
      </c>
      <c r="I12" s="12">
        <v>0</v>
      </c>
    </row>
    <row r="13" spans="2:9" ht="15" customHeight="1" x14ac:dyDescent="0.15">
      <c r="B13" t="s">
        <v>28</v>
      </c>
      <c r="C13" s="12">
        <v>36</v>
      </c>
      <c r="D13" s="8">
        <v>3.34</v>
      </c>
      <c r="E13" s="12">
        <v>17</v>
      </c>
      <c r="F13" s="8">
        <v>2.4500000000000002</v>
      </c>
      <c r="G13" s="12">
        <v>18</v>
      </c>
      <c r="H13" s="8">
        <v>4.8</v>
      </c>
      <c r="I13" s="12">
        <v>1</v>
      </c>
    </row>
    <row r="14" spans="2:9" ht="15" customHeight="1" x14ac:dyDescent="0.15">
      <c r="B14" t="s">
        <v>29</v>
      </c>
      <c r="C14" s="12">
        <v>50</v>
      </c>
      <c r="D14" s="8">
        <v>4.63</v>
      </c>
      <c r="E14" s="12">
        <v>26</v>
      </c>
      <c r="F14" s="8">
        <v>3.75</v>
      </c>
      <c r="G14" s="12">
        <v>24</v>
      </c>
      <c r="H14" s="8">
        <v>6.4</v>
      </c>
      <c r="I14" s="12">
        <v>0</v>
      </c>
    </row>
    <row r="15" spans="2:9" ht="15" customHeight="1" x14ac:dyDescent="0.15">
      <c r="B15" t="s">
        <v>30</v>
      </c>
      <c r="C15" s="12">
        <v>76</v>
      </c>
      <c r="D15" s="8">
        <v>7.04</v>
      </c>
      <c r="E15" s="12">
        <v>62</v>
      </c>
      <c r="F15" s="8">
        <v>8.9499999999999993</v>
      </c>
      <c r="G15" s="12">
        <v>14</v>
      </c>
      <c r="H15" s="8">
        <v>3.73</v>
      </c>
      <c r="I15" s="12">
        <v>0</v>
      </c>
    </row>
    <row r="16" spans="2:9" ht="15" customHeight="1" x14ac:dyDescent="0.15">
      <c r="B16" t="s">
        <v>31</v>
      </c>
      <c r="C16" s="12">
        <v>153</v>
      </c>
      <c r="D16" s="8">
        <v>14.18</v>
      </c>
      <c r="E16" s="12">
        <v>133</v>
      </c>
      <c r="F16" s="8">
        <v>19.190000000000001</v>
      </c>
      <c r="G16" s="12">
        <v>20</v>
      </c>
      <c r="H16" s="8">
        <v>5.33</v>
      </c>
      <c r="I16" s="12">
        <v>0</v>
      </c>
    </row>
    <row r="17" spans="2:9" ht="15" customHeight="1" x14ac:dyDescent="0.15">
      <c r="B17" t="s">
        <v>32</v>
      </c>
      <c r="C17" s="12">
        <v>21</v>
      </c>
      <c r="D17" s="8">
        <v>1.95</v>
      </c>
      <c r="E17" s="12">
        <v>14</v>
      </c>
      <c r="F17" s="8">
        <v>2.02</v>
      </c>
      <c r="G17" s="12">
        <v>2</v>
      </c>
      <c r="H17" s="8">
        <v>0.53</v>
      </c>
      <c r="I17" s="12">
        <v>5</v>
      </c>
    </row>
    <row r="18" spans="2:9" ht="15" customHeight="1" x14ac:dyDescent="0.15">
      <c r="B18" t="s">
        <v>33</v>
      </c>
      <c r="C18" s="12">
        <v>32</v>
      </c>
      <c r="D18" s="8">
        <v>2.97</v>
      </c>
      <c r="E18" s="12">
        <v>17</v>
      </c>
      <c r="F18" s="8">
        <v>2.4500000000000002</v>
      </c>
      <c r="G18" s="12">
        <v>15</v>
      </c>
      <c r="H18" s="8">
        <v>4</v>
      </c>
      <c r="I18" s="12">
        <v>0</v>
      </c>
    </row>
    <row r="19" spans="2:9" ht="15" customHeight="1" x14ac:dyDescent="0.15">
      <c r="B19" t="s">
        <v>34</v>
      </c>
      <c r="C19" s="12">
        <v>26</v>
      </c>
      <c r="D19" s="8">
        <v>2.41</v>
      </c>
      <c r="E19" s="12">
        <v>8</v>
      </c>
      <c r="F19" s="8">
        <v>1.1499999999999999</v>
      </c>
      <c r="G19" s="12">
        <v>15</v>
      </c>
      <c r="H19" s="8">
        <v>4</v>
      </c>
      <c r="I19" s="12">
        <v>3</v>
      </c>
    </row>
    <row r="20" spans="2:9" ht="15" customHeight="1" x14ac:dyDescent="0.15">
      <c r="B20" s="9" t="s">
        <v>215</v>
      </c>
      <c r="C20" s="12">
        <f>SUM(LTBL_32209[総数／事業所数])</f>
        <v>1079</v>
      </c>
      <c r="E20" s="12">
        <f>SUBTOTAL(109,LTBL_32209[個人／事業所数])</f>
        <v>693</v>
      </c>
      <c r="G20" s="12">
        <f>SUBTOTAL(109,LTBL_32209[法人／事業所数])</f>
        <v>375</v>
      </c>
      <c r="I20" s="12">
        <f>SUBTOTAL(109,LTBL_32209[法人以外の団体／事業所数])</f>
        <v>11</v>
      </c>
    </row>
    <row r="21" spans="2:9" ht="15" customHeight="1" x14ac:dyDescent="0.15">
      <c r="E21" s="11">
        <f>LTBL_32209[[#Totals],[個人／事業所数]]/LTBL_32209[[#Totals],[総数／事業所数]]</f>
        <v>0.64226135310472665</v>
      </c>
      <c r="G21" s="11">
        <f>LTBL_32209[[#Totals],[法人／事業所数]]/LTBL_32209[[#Totals],[総数／事業所数]]</f>
        <v>0.34754402224281744</v>
      </c>
      <c r="I21" s="11">
        <f>LTBL_32209[[#Totals],[法人以外の団体／事業所数]]/LTBL_32209[[#Totals],[総数／事業所数]]</f>
        <v>1.0194624652455977E-2</v>
      </c>
    </row>
    <row r="23" spans="2:9" ht="33" customHeight="1" x14ac:dyDescent="0.15">
      <c r="B23" t="s">
        <v>214</v>
      </c>
      <c r="C23" s="10" t="s">
        <v>36</v>
      </c>
      <c r="D23" s="10" t="s">
        <v>259</v>
      </c>
      <c r="E23" s="10" t="s">
        <v>38</v>
      </c>
      <c r="F23" s="10" t="s">
        <v>229</v>
      </c>
      <c r="G23" s="10" t="s">
        <v>40</v>
      </c>
      <c r="H23" s="10" t="s">
        <v>260</v>
      </c>
      <c r="I23" s="10" t="s">
        <v>42</v>
      </c>
    </row>
    <row r="24" spans="2:9" ht="15" customHeight="1" x14ac:dyDescent="0.15">
      <c r="B24" t="s">
        <v>217</v>
      </c>
      <c r="C24">
        <v>27</v>
      </c>
      <c r="D24" t="s">
        <v>216</v>
      </c>
      <c r="E24">
        <v>0</v>
      </c>
      <c r="F24" t="s">
        <v>218</v>
      </c>
      <c r="G24">
        <v>27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138</v>
      </c>
      <c r="D29" s="8">
        <v>12.79</v>
      </c>
      <c r="E29" s="12">
        <v>127</v>
      </c>
      <c r="F29" s="8">
        <v>18.329999999999998</v>
      </c>
      <c r="G29" s="12">
        <v>11</v>
      </c>
      <c r="H29" s="8">
        <v>2.93</v>
      </c>
      <c r="I29" s="12">
        <v>0</v>
      </c>
    </row>
    <row r="30" spans="2:9" ht="15" customHeight="1" x14ac:dyDescent="0.15">
      <c r="B30" t="s">
        <v>44</v>
      </c>
      <c r="C30" s="12">
        <v>118</v>
      </c>
      <c r="D30" s="8">
        <v>10.94</v>
      </c>
      <c r="E30" s="12">
        <v>95</v>
      </c>
      <c r="F30" s="8">
        <v>13.71</v>
      </c>
      <c r="G30" s="12">
        <v>23</v>
      </c>
      <c r="H30" s="8">
        <v>6.13</v>
      </c>
      <c r="I30" s="12">
        <v>0</v>
      </c>
    </row>
    <row r="31" spans="2:9" ht="15" customHeight="1" x14ac:dyDescent="0.15">
      <c r="B31" t="s">
        <v>52</v>
      </c>
      <c r="C31" s="12">
        <v>97</v>
      </c>
      <c r="D31" s="8">
        <v>8.99</v>
      </c>
      <c r="E31" s="12">
        <v>80</v>
      </c>
      <c r="F31" s="8">
        <v>11.54</v>
      </c>
      <c r="G31" s="12">
        <v>17</v>
      </c>
      <c r="H31" s="8">
        <v>4.53</v>
      </c>
      <c r="I31" s="12">
        <v>0</v>
      </c>
    </row>
    <row r="32" spans="2:9" ht="15" customHeight="1" x14ac:dyDescent="0.15">
      <c r="B32" t="s">
        <v>54</v>
      </c>
      <c r="C32" s="12">
        <v>86</v>
      </c>
      <c r="D32" s="8">
        <v>7.97</v>
      </c>
      <c r="E32" s="12">
        <v>47</v>
      </c>
      <c r="F32" s="8">
        <v>6.78</v>
      </c>
      <c r="G32" s="12">
        <v>39</v>
      </c>
      <c r="H32" s="8">
        <v>10.4</v>
      </c>
      <c r="I32" s="12">
        <v>0</v>
      </c>
    </row>
    <row r="33" spans="2:9" ht="15" customHeight="1" x14ac:dyDescent="0.15">
      <c r="B33" t="s">
        <v>43</v>
      </c>
      <c r="C33" s="12">
        <v>79</v>
      </c>
      <c r="D33" s="8">
        <v>7.32</v>
      </c>
      <c r="E33" s="12">
        <v>48</v>
      </c>
      <c r="F33" s="8">
        <v>6.93</v>
      </c>
      <c r="G33" s="12">
        <v>31</v>
      </c>
      <c r="H33" s="8">
        <v>8.27</v>
      </c>
      <c r="I33" s="12">
        <v>0</v>
      </c>
    </row>
    <row r="34" spans="2:9" ht="15" customHeight="1" x14ac:dyDescent="0.15">
      <c r="B34" t="s">
        <v>58</v>
      </c>
      <c r="C34" s="12">
        <v>60</v>
      </c>
      <c r="D34" s="8">
        <v>5.56</v>
      </c>
      <c r="E34" s="12">
        <v>52</v>
      </c>
      <c r="F34" s="8">
        <v>7.5</v>
      </c>
      <c r="G34" s="12">
        <v>8</v>
      </c>
      <c r="H34" s="8">
        <v>2.13</v>
      </c>
      <c r="I34" s="12">
        <v>0</v>
      </c>
    </row>
    <row r="35" spans="2:9" ht="15" customHeight="1" x14ac:dyDescent="0.15">
      <c r="B35" t="s">
        <v>45</v>
      </c>
      <c r="C35" s="12">
        <v>53</v>
      </c>
      <c r="D35" s="8">
        <v>4.91</v>
      </c>
      <c r="E35" s="12">
        <v>24</v>
      </c>
      <c r="F35" s="8">
        <v>3.46</v>
      </c>
      <c r="G35" s="12">
        <v>29</v>
      </c>
      <c r="H35" s="8">
        <v>7.73</v>
      </c>
      <c r="I35" s="12">
        <v>0</v>
      </c>
    </row>
    <row r="36" spans="2:9" ht="15" customHeight="1" x14ac:dyDescent="0.15">
      <c r="B36" t="s">
        <v>53</v>
      </c>
      <c r="C36" s="12">
        <v>49</v>
      </c>
      <c r="D36" s="8">
        <v>4.54</v>
      </c>
      <c r="E36" s="12">
        <v>30</v>
      </c>
      <c r="F36" s="8">
        <v>4.33</v>
      </c>
      <c r="G36" s="12">
        <v>19</v>
      </c>
      <c r="H36" s="8">
        <v>5.07</v>
      </c>
      <c r="I36" s="12">
        <v>0</v>
      </c>
    </row>
    <row r="37" spans="2:9" ht="15" customHeight="1" x14ac:dyDescent="0.15">
      <c r="B37" t="s">
        <v>57</v>
      </c>
      <c r="C37" s="12">
        <v>35</v>
      </c>
      <c r="D37" s="8">
        <v>3.24</v>
      </c>
      <c r="E37" s="12">
        <v>15</v>
      </c>
      <c r="F37" s="8">
        <v>2.16</v>
      </c>
      <c r="G37" s="12">
        <v>20</v>
      </c>
      <c r="H37" s="8">
        <v>5.33</v>
      </c>
      <c r="I37" s="12">
        <v>0</v>
      </c>
    </row>
    <row r="38" spans="2:9" ht="15" customHeight="1" x14ac:dyDescent="0.15">
      <c r="B38" t="s">
        <v>51</v>
      </c>
      <c r="C38" s="12">
        <v>26</v>
      </c>
      <c r="D38" s="8">
        <v>2.41</v>
      </c>
      <c r="E38" s="12">
        <v>20</v>
      </c>
      <c r="F38" s="8">
        <v>2.89</v>
      </c>
      <c r="G38" s="12">
        <v>6</v>
      </c>
      <c r="H38" s="8">
        <v>1.6</v>
      </c>
      <c r="I38" s="12">
        <v>0</v>
      </c>
    </row>
    <row r="39" spans="2:9" ht="15" customHeight="1" x14ac:dyDescent="0.15">
      <c r="B39" t="s">
        <v>46</v>
      </c>
      <c r="C39" s="12">
        <v>25</v>
      </c>
      <c r="D39" s="8">
        <v>2.3199999999999998</v>
      </c>
      <c r="E39" s="12">
        <v>15</v>
      </c>
      <c r="F39" s="8">
        <v>2.16</v>
      </c>
      <c r="G39" s="12">
        <v>10</v>
      </c>
      <c r="H39" s="8">
        <v>2.67</v>
      </c>
      <c r="I39" s="12">
        <v>0</v>
      </c>
    </row>
    <row r="40" spans="2:9" ht="15" customHeight="1" x14ac:dyDescent="0.15">
      <c r="B40" t="s">
        <v>55</v>
      </c>
      <c r="C40" s="12">
        <v>25</v>
      </c>
      <c r="D40" s="8">
        <v>2.3199999999999998</v>
      </c>
      <c r="E40" s="12">
        <v>16</v>
      </c>
      <c r="F40" s="8">
        <v>2.31</v>
      </c>
      <c r="G40" s="12">
        <v>8</v>
      </c>
      <c r="H40" s="8">
        <v>2.13</v>
      </c>
      <c r="I40" s="12">
        <v>1</v>
      </c>
    </row>
    <row r="41" spans="2:9" ht="15" customHeight="1" x14ac:dyDescent="0.15">
      <c r="B41" t="s">
        <v>60</v>
      </c>
      <c r="C41" s="12">
        <v>21</v>
      </c>
      <c r="D41" s="8">
        <v>1.95</v>
      </c>
      <c r="E41" s="12">
        <v>14</v>
      </c>
      <c r="F41" s="8">
        <v>2.02</v>
      </c>
      <c r="G41" s="12">
        <v>2</v>
      </c>
      <c r="H41" s="8">
        <v>0.53</v>
      </c>
      <c r="I41" s="12">
        <v>5</v>
      </c>
    </row>
    <row r="42" spans="2:9" ht="15" customHeight="1" x14ac:dyDescent="0.15">
      <c r="B42" t="s">
        <v>61</v>
      </c>
      <c r="C42" s="12">
        <v>21</v>
      </c>
      <c r="D42" s="8">
        <v>1.95</v>
      </c>
      <c r="E42" s="12">
        <v>17</v>
      </c>
      <c r="F42" s="8">
        <v>2.4500000000000002</v>
      </c>
      <c r="G42" s="12">
        <v>4</v>
      </c>
      <c r="H42" s="8">
        <v>1.07</v>
      </c>
      <c r="I42" s="12">
        <v>0</v>
      </c>
    </row>
    <row r="43" spans="2:9" ht="15" customHeight="1" x14ac:dyDescent="0.15">
      <c r="B43" t="s">
        <v>72</v>
      </c>
      <c r="C43" s="12">
        <v>15</v>
      </c>
      <c r="D43" s="8">
        <v>1.39</v>
      </c>
      <c r="E43" s="12">
        <v>10</v>
      </c>
      <c r="F43" s="8">
        <v>1.44</v>
      </c>
      <c r="G43" s="12">
        <v>5</v>
      </c>
      <c r="H43" s="8">
        <v>1.33</v>
      </c>
      <c r="I43" s="12">
        <v>0</v>
      </c>
    </row>
    <row r="44" spans="2:9" ht="15" customHeight="1" x14ac:dyDescent="0.15">
      <c r="B44" t="s">
        <v>48</v>
      </c>
      <c r="C44" s="12">
        <v>15</v>
      </c>
      <c r="D44" s="8">
        <v>1.39</v>
      </c>
      <c r="E44" s="12">
        <v>5</v>
      </c>
      <c r="F44" s="8">
        <v>0.72</v>
      </c>
      <c r="G44" s="12">
        <v>10</v>
      </c>
      <c r="H44" s="8">
        <v>2.67</v>
      </c>
      <c r="I44" s="12">
        <v>0</v>
      </c>
    </row>
    <row r="45" spans="2:9" ht="15" customHeight="1" x14ac:dyDescent="0.15">
      <c r="B45" t="s">
        <v>68</v>
      </c>
      <c r="C45" s="12">
        <v>12</v>
      </c>
      <c r="D45" s="8">
        <v>1.1100000000000001</v>
      </c>
      <c r="E45" s="12">
        <v>9</v>
      </c>
      <c r="F45" s="8">
        <v>1.3</v>
      </c>
      <c r="G45" s="12">
        <v>3</v>
      </c>
      <c r="H45" s="8">
        <v>0.8</v>
      </c>
      <c r="I45" s="12">
        <v>0</v>
      </c>
    </row>
    <row r="46" spans="2:9" ht="15" customHeight="1" x14ac:dyDescent="0.15">
      <c r="B46" t="s">
        <v>56</v>
      </c>
      <c r="C46" s="12">
        <v>12</v>
      </c>
      <c r="D46" s="8">
        <v>1.1100000000000001</v>
      </c>
      <c r="E46" s="12">
        <v>10</v>
      </c>
      <c r="F46" s="8">
        <v>1.44</v>
      </c>
      <c r="G46" s="12">
        <v>2</v>
      </c>
      <c r="H46" s="8">
        <v>0.53</v>
      </c>
      <c r="I46" s="12">
        <v>0</v>
      </c>
    </row>
    <row r="47" spans="2:9" ht="15" customHeight="1" x14ac:dyDescent="0.15">
      <c r="B47" t="s">
        <v>75</v>
      </c>
      <c r="C47" s="12">
        <v>11</v>
      </c>
      <c r="D47" s="8">
        <v>1.02</v>
      </c>
      <c r="E47" s="12">
        <v>3</v>
      </c>
      <c r="F47" s="8">
        <v>0.43</v>
      </c>
      <c r="G47" s="12">
        <v>8</v>
      </c>
      <c r="H47" s="8">
        <v>2.13</v>
      </c>
      <c r="I47" s="12">
        <v>0</v>
      </c>
    </row>
    <row r="48" spans="2:9" ht="15" customHeight="1" x14ac:dyDescent="0.15">
      <c r="B48" t="s">
        <v>47</v>
      </c>
      <c r="C48" s="12">
        <v>11</v>
      </c>
      <c r="D48" s="8">
        <v>1.02</v>
      </c>
      <c r="E48" s="12">
        <v>4</v>
      </c>
      <c r="F48" s="8">
        <v>0.57999999999999996</v>
      </c>
      <c r="G48" s="12">
        <v>7</v>
      </c>
      <c r="H48" s="8">
        <v>1.87</v>
      </c>
      <c r="I48" s="12">
        <v>0</v>
      </c>
    </row>
    <row r="49" spans="2:9" ht="15" customHeight="1" x14ac:dyDescent="0.15">
      <c r="B49" t="s">
        <v>69</v>
      </c>
      <c r="C49" s="12">
        <v>11</v>
      </c>
      <c r="D49" s="8">
        <v>1.02</v>
      </c>
      <c r="E49" s="12">
        <v>8</v>
      </c>
      <c r="F49" s="8">
        <v>1.1499999999999999</v>
      </c>
      <c r="G49" s="12">
        <v>3</v>
      </c>
      <c r="H49" s="8">
        <v>0.8</v>
      </c>
      <c r="I49" s="12">
        <v>0</v>
      </c>
    </row>
    <row r="50" spans="2:9" ht="15" customHeight="1" x14ac:dyDescent="0.15">
      <c r="B50" t="s">
        <v>62</v>
      </c>
      <c r="C50" s="12">
        <v>11</v>
      </c>
      <c r="D50" s="8">
        <v>1.02</v>
      </c>
      <c r="E50" s="12">
        <v>0</v>
      </c>
      <c r="F50" s="8">
        <v>0</v>
      </c>
      <c r="G50" s="12">
        <v>11</v>
      </c>
      <c r="H50" s="8">
        <v>2.93</v>
      </c>
      <c r="I50" s="12">
        <v>0</v>
      </c>
    </row>
    <row r="53" spans="2:9" ht="33" customHeight="1" x14ac:dyDescent="0.15">
      <c r="B53" t="s">
        <v>246</v>
      </c>
      <c r="C53" s="10" t="s">
        <v>36</v>
      </c>
      <c r="D53" s="10" t="s">
        <v>37</v>
      </c>
      <c r="E53" s="10" t="s">
        <v>38</v>
      </c>
      <c r="F53" s="10" t="s">
        <v>39</v>
      </c>
      <c r="G53" s="10" t="s">
        <v>40</v>
      </c>
      <c r="H53" s="10" t="s">
        <v>41</v>
      </c>
      <c r="I53" s="10" t="s">
        <v>42</v>
      </c>
    </row>
    <row r="54" spans="2:9" ht="15" customHeight="1" x14ac:dyDescent="0.15">
      <c r="B54" t="s">
        <v>141</v>
      </c>
      <c r="C54" s="12">
        <v>62</v>
      </c>
      <c r="D54" s="8">
        <v>5.75</v>
      </c>
      <c r="E54" s="12">
        <v>62</v>
      </c>
      <c r="F54" s="8">
        <v>8.9499999999999993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142</v>
      </c>
      <c r="C55" s="12">
        <v>51</v>
      </c>
      <c r="D55" s="8">
        <v>4.7300000000000004</v>
      </c>
      <c r="E55" s="12">
        <v>50</v>
      </c>
      <c r="F55" s="8">
        <v>7.22</v>
      </c>
      <c r="G55" s="12">
        <v>1</v>
      </c>
      <c r="H55" s="8">
        <v>0.27</v>
      </c>
      <c r="I55" s="12">
        <v>0</v>
      </c>
    </row>
    <row r="56" spans="2:9" ht="15" customHeight="1" x14ac:dyDescent="0.15">
      <c r="B56" t="s">
        <v>128</v>
      </c>
      <c r="C56" s="12">
        <v>38</v>
      </c>
      <c r="D56" s="8">
        <v>3.52</v>
      </c>
      <c r="E56" s="12">
        <v>36</v>
      </c>
      <c r="F56" s="8">
        <v>5.19</v>
      </c>
      <c r="G56" s="12">
        <v>2</v>
      </c>
      <c r="H56" s="8">
        <v>0.53</v>
      </c>
      <c r="I56" s="12">
        <v>0</v>
      </c>
    </row>
    <row r="57" spans="2:9" ht="15" customHeight="1" x14ac:dyDescent="0.15">
      <c r="B57" t="s">
        <v>151</v>
      </c>
      <c r="C57" s="12">
        <v>36</v>
      </c>
      <c r="D57" s="8">
        <v>3.34</v>
      </c>
      <c r="E57" s="12">
        <v>32</v>
      </c>
      <c r="F57" s="8">
        <v>4.62</v>
      </c>
      <c r="G57" s="12">
        <v>4</v>
      </c>
      <c r="H57" s="8">
        <v>1.07</v>
      </c>
      <c r="I57" s="12">
        <v>0</v>
      </c>
    </row>
    <row r="58" spans="2:9" ht="15" customHeight="1" x14ac:dyDescent="0.15">
      <c r="B58" t="s">
        <v>127</v>
      </c>
      <c r="C58" s="12">
        <v>33</v>
      </c>
      <c r="D58" s="8">
        <v>3.06</v>
      </c>
      <c r="E58" s="12">
        <v>26</v>
      </c>
      <c r="F58" s="8">
        <v>3.75</v>
      </c>
      <c r="G58" s="12">
        <v>7</v>
      </c>
      <c r="H58" s="8">
        <v>1.87</v>
      </c>
      <c r="I58" s="12">
        <v>0</v>
      </c>
    </row>
    <row r="59" spans="2:9" ht="15" customHeight="1" x14ac:dyDescent="0.15">
      <c r="B59" t="s">
        <v>159</v>
      </c>
      <c r="C59" s="12">
        <v>28</v>
      </c>
      <c r="D59" s="8">
        <v>2.59</v>
      </c>
      <c r="E59" s="12">
        <v>12</v>
      </c>
      <c r="F59" s="8">
        <v>1.73</v>
      </c>
      <c r="G59" s="12">
        <v>16</v>
      </c>
      <c r="H59" s="8">
        <v>4.2699999999999996</v>
      </c>
      <c r="I59" s="12">
        <v>0</v>
      </c>
    </row>
    <row r="60" spans="2:9" ht="15" customHeight="1" x14ac:dyDescent="0.15">
      <c r="B60" t="s">
        <v>130</v>
      </c>
      <c r="C60" s="12">
        <v>26</v>
      </c>
      <c r="D60" s="8">
        <v>2.41</v>
      </c>
      <c r="E60" s="12">
        <v>23</v>
      </c>
      <c r="F60" s="8">
        <v>3.32</v>
      </c>
      <c r="G60" s="12">
        <v>3</v>
      </c>
      <c r="H60" s="8">
        <v>0.8</v>
      </c>
      <c r="I60" s="12">
        <v>0</v>
      </c>
    </row>
    <row r="61" spans="2:9" ht="15" customHeight="1" x14ac:dyDescent="0.15">
      <c r="B61" t="s">
        <v>137</v>
      </c>
      <c r="C61" s="12">
        <v>26</v>
      </c>
      <c r="D61" s="8">
        <v>2.41</v>
      </c>
      <c r="E61" s="12">
        <v>9</v>
      </c>
      <c r="F61" s="8">
        <v>1.3</v>
      </c>
      <c r="G61" s="12">
        <v>17</v>
      </c>
      <c r="H61" s="8">
        <v>4.53</v>
      </c>
      <c r="I61" s="12">
        <v>0</v>
      </c>
    </row>
    <row r="62" spans="2:9" ht="15" customHeight="1" x14ac:dyDescent="0.15">
      <c r="B62" t="s">
        <v>132</v>
      </c>
      <c r="C62" s="12">
        <v>25</v>
      </c>
      <c r="D62" s="8">
        <v>2.3199999999999998</v>
      </c>
      <c r="E62" s="12">
        <v>15</v>
      </c>
      <c r="F62" s="8">
        <v>2.16</v>
      </c>
      <c r="G62" s="12">
        <v>10</v>
      </c>
      <c r="H62" s="8">
        <v>2.67</v>
      </c>
      <c r="I62" s="12">
        <v>0</v>
      </c>
    </row>
    <row r="63" spans="2:9" ht="15" customHeight="1" x14ac:dyDescent="0.15">
      <c r="B63" t="s">
        <v>125</v>
      </c>
      <c r="C63" s="12">
        <v>23</v>
      </c>
      <c r="D63" s="8">
        <v>2.13</v>
      </c>
      <c r="E63" s="12">
        <v>14</v>
      </c>
      <c r="F63" s="8">
        <v>2.02</v>
      </c>
      <c r="G63" s="12">
        <v>9</v>
      </c>
      <c r="H63" s="8">
        <v>2.4</v>
      </c>
      <c r="I63" s="12">
        <v>0</v>
      </c>
    </row>
    <row r="64" spans="2:9" ht="15" customHeight="1" x14ac:dyDescent="0.15">
      <c r="B64" t="s">
        <v>131</v>
      </c>
      <c r="C64" s="12">
        <v>22</v>
      </c>
      <c r="D64" s="8">
        <v>2.04</v>
      </c>
      <c r="E64" s="12">
        <v>19</v>
      </c>
      <c r="F64" s="8">
        <v>2.74</v>
      </c>
      <c r="G64" s="12">
        <v>3</v>
      </c>
      <c r="H64" s="8">
        <v>0.8</v>
      </c>
      <c r="I64" s="12">
        <v>0</v>
      </c>
    </row>
    <row r="65" spans="2:9" ht="15" customHeight="1" x14ac:dyDescent="0.15">
      <c r="B65" t="s">
        <v>135</v>
      </c>
      <c r="C65" s="12">
        <v>22</v>
      </c>
      <c r="D65" s="8">
        <v>2.04</v>
      </c>
      <c r="E65" s="12">
        <v>14</v>
      </c>
      <c r="F65" s="8">
        <v>2.02</v>
      </c>
      <c r="G65" s="12">
        <v>8</v>
      </c>
      <c r="H65" s="8">
        <v>2.13</v>
      </c>
      <c r="I65" s="12">
        <v>0</v>
      </c>
    </row>
    <row r="66" spans="2:9" ht="15" customHeight="1" x14ac:dyDescent="0.15">
      <c r="B66" t="s">
        <v>133</v>
      </c>
      <c r="C66" s="12">
        <v>20</v>
      </c>
      <c r="D66" s="8">
        <v>1.85</v>
      </c>
      <c r="E66" s="12">
        <v>12</v>
      </c>
      <c r="F66" s="8">
        <v>1.73</v>
      </c>
      <c r="G66" s="12">
        <v>8</v>
      </c>
      <c r="H66" s="8">
        <v>2.13</v>
      </c>
      <c r="I66" s="12">
        <v>0</v>
      </c>
    </row>
    <row r="67" spans="2:9" ht="15" customHeight="1" x14ac:dyDescent="0.15">
      <c r="B67" t="s">
        <v>129</v>
      </c>
      <c r="C67" s="12">
        <v>19</v>
      </c>
      <c r="D67" s="8">
        <v>1.76</v>
      </c>
      <c r="E67" s="12">
        <v>15</v>
      </c>
      <c r="F67" s="8">
        <v>2.16</v>
      </c>
      <c r="G67" s="12">
        <v>4</v>
      </c>
      <c r="H67" s="8">
        <v>1.07</v>
      </c>
      <c r="I67" s="12">
        <v>0</v>
      </c>
    </row>
    <row r="68" spans="2:9" ht="15" customHeight="1" x14ac:dyDescent="0.15">
      <c r="B68" t="s">
        <v>136</v>
      </c>
      <c r="C68" s="12">
        <v>18</v>
      </c>
      <c r="D68" s="8">
        <v>1.67</v>
      </c>
      <c r="E68" s="12">
        <v>13</v>
      </c>
      <c r="F68" s="8">
        <v>1.88</v>
      </c>
      <c r="G68" s="12">
        <v>5</v>
      </c>
      <c r="H68" s="8">
        <v>1.33</v>
      </c>
      <c r="I68" s="12">
        <v>0</v>
      </c>
    </row>
    <row r="69" spans="2:9" ht="15" customHeight="1" x14ac:dyDescent="0.15">
      <c r="B69" t="s">
        <v>163</v>
      </c>
      <c r="C69" s="12">
        <v>17</v>
      </c>
      <c r="D69" s="8">
        <v>1.58</v>
      </c>
      <c r="E69" s="12">
        <v>10</v>
      </c>
      <c r="F69" s="8">
        <v>1.44</v>
      </c>
      <c r="G69" s="12">
        <v>7</v>
      </c>
      <c r="H69" s="8">
        <v>1.87</v>
      </c>
      <c r="I69" s="12">
        <v>0</v>
      </c>
    </row>
    <row r="70" spans="2:9" ht="15" customHeight="1" x14ac:dyDescent="0.15">
      <c r="B70" t="s">
        <v>152</v>
      </c>
      <c r="C70" s="12">
        <v>17</v>
      </c>
      <c r="D70" s="8">
        <v>1.58</v>
      </c>
      <c r="E70" s="12">
        <v>12</v>
      </c>
      <c r="F70" s="8">
        <v>1.73</v>
      </c>
      <c r="G70" s="12">
        <v>5</v>
      </c>
      <c r="H70" s="8">
        <v>1.33</v>
      </c>
      <c r="I70" s="12">
        <v>0</v>
      </c>
    </row>
    <row r="71" spans="2:9" ht="15" customHeight="1" x14ac:dyDescent="0.15">
      <c r="B71" t="s">
        <v>164</v>
      </c>
      <c r="C71" s="12">
        <v>17</v>
      </c>
      <c r="D71" s="8">
        <v>1.58</v>
      </c>
      <c r="E71" s="12">
        <v>2</v>
      </c>
      <c r="F71" s="8">
        <v>0.28999999999999998</v>
      </c>
      <c r="G71" s="12">
        <v>15</v>
      </c>
      <c r="H71" s="8">
        <v>4</v>
      </c>
      <c r="I71" s="12">
        <v>0</v>
      </c>
    </row>
    <row r="72" spans="2:9" ht="15" customHeight="1" x14ac:dyDescent="0.15">
      <c r="B72" t="s">
        <v>139</v>
      </c>
      <c r="C72" s="12">
        <v>17</v>
      </c>
      <c r="D72" s="8">
        <v>1.58</v>
      </c>
      <c r="E72" s="12">
        <v>16</v>
      </c>
      <c r="F72" s="8">
        <v>2.31</v>
      </c>
      <c r="G72" s="12">
        <v>1</v>
      </c>
      <c r="H72" s="8">
        <v>0.27</v>
      </c>
      <c r="I72" s="12">
        <v>0</v>
      </c>
    </row>
    <row r="73" spans="2:9" ht="15" customHeight="1" x14ac:dyDescent="0.15">
      <c r="B73" t="s">
        <v>149</v>
      </c>
      <c r="C73" s="12">
        <v>17</v>
      </c>
      <c r="D73" s="8">
        <v>1.58</v>
      </c>
      <c r="E73" s="12">
        <v>10</v>
      </c>
      <c r="F73" s="8">
        <v>1.44</v>
      </c>
      <c r="G73" s="12">
        <v>7</v>
      </c>
      <c r="H73" s="8">
        <v>1.87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75</v>
      </c>
      <c r="D6" s="8">
        <v>18.7</v>
      </c>
      <c r="E6" s="12">
        <v>53</v>
      </c>
      <c r="F6" s="8">
        <v>18.79</v>
      </c>
      <c r="G6" s="12">
        <v>22</v>
      </c>
      <c r="H6" s="8">
        <v>18.64</v>
      </c>
      <c r="I6" s="12">
        <v>0</v>
      </c>
    </row>
    <row r="7" spans="2:9" ht="15" customHeight="1" x14ac:dyDescent="0.15">
      <c r="B7" t="s">
        <v>22</v>
      </c>
      <c r="C7" s="12">
        <v>54</v>
      </c>
      <c r="D7" s="8">
        <v>13.47</v>
      </c>
      <c r="E7" s="12">
        <v>30</v>
      </c>
      <c r="F7" s="8">
        <v>10.64</v>
      </c>
      <c r="G7" s="12">
        <v>23</v>
      </c>
      <c r="H7" s="8">
        <v>19.489999999999998</v>
      </c>
      <c r="I7" s="12">
        <v>1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2</v>
      </c>
      <c r="D9" s="8">
        <v>0.5</v>
      </c>
      <c r="E9" s="12">
        <v>0</v>
      </c>
      <c r="F9" s="8">
        <v>0</v>
      </c>
      <c r="G9" s="12">
        <v>2</v>
      </c>
      <c r="H9" s="8">
        <v>1.69</v>
      </c>
      <c r="I9" s="12">
        <v>0</v>
      </c>
    </row>
    <row r="10" spans="2:9" ht="15" customHeight="1" x14ac:dyDescent="0.15">
      <c r="B10" t="s">
        <v>25</v>
      </c>
      <c r="C10" s="12">
        <v>5</v>
      </c>
      <c r="D10" s="8">
        <v>1.25</v>
      </c>
      <c r="E10" s="12">
        <v>1</v>
      </c>
      <c r="F10" s="8">
        <v>0.35</v>
      </c>
      <c r="G10" s="12">
        <v>4</v>
      </c>
      <c r="H10" s="8">
        <v>3.39</v>
      </c>
      <c r="I10" s="12">
        <v>0</v>
      </c>
    </row>
    <row r="11" spans="2:9" ht="15" customHeight="1" x14ac:dyDescent="0.15">
      <c r="B11" t="s">
        <v>26</v>
      </c>
      <c r="C11" s="12">
        <v>136</v>
      </c>
      <c r="D11" s="8">
        <v>33.92</v>
      </c>
      <c r="E11" s="12">
        <v>95</v>
      </c>
      <c r="F11" s="8">
        <v>33.69</v>
      </c>
      <c r="G11" s="12">
        <v>41</v>
      </c>
      <c r="H11" s="8">
        <v>34.75</v>
      </c>
      <c r="I11" s="12">
        <v>0</v>
      </c>
    </row>
    <row r="12" spans="2:9" ht="15" customHeight="1" x14ac:dyDescent="0.15">
      <c r="B12" t="s">
        <v>27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0.85</v>
      </c>
      <c r="I12" s="12">
        <v>0</v>
      </c>
    </row>
    <row r="13" spans="2:9" ht="15" customHeight="1" x14ac:dyDescent="0.15">
      <c r="B13" t="s">
        <v>28</v>
      </c>
      <c r="C13" s="12">
        <v>13</v>
      </c>
      <c r="D13" s="8">
        <v>3.24</v>
      </c>
      <c r="E13" s="12">
        <v>9</v>
      </c>
      <c r="F13" s="8">
        <v>3.19</v>
      </c>
      <c r="G13" s="12">
        <v>4</v>
      </c>
      <c r="H13" s="8">
        <v>3.39</v>
      </c>
      <c r="I13" s="12">
        <v>0</v>
      </c>
    </row>
    <row r="14" spans="2:9" ht="15" customHeight="1" x14ac:dyDescent="0.15">
      <c r="B14" t="s">
        <v>29</v>
      </c>
      <c r="C14" s="12">
        <v>5</v>
      </c>
      <c r="D14" s="8">
        <v>1.25</v>
      </c>
      <c r="E14" s="12">
        <v>4</v>
      </c>
      <c r="F14" s="8">
        <v>1.42</v>
      </c>
      <c r="G14" s="12">
        <v>1</v>
      </c>
      <c r="H14" s="8">
        <v>0.85</v>
      </c>
      <c r="I14" s="12">
        <v>0</v>
      </c>
    </row>
    <row r="15" spans="2:9" ht="15" customHeight="1" x14ac:dyDescent="0.15">
      <c r="B15" t="s">
        <v>30</v>
      </c>
      <c r="C15" s="12">
        <v>40</v>
      </c>
      <c r="D15" s="8">
        <v>9.98</v>
      </c>
      <c r="E15" s="12">
        <v>32</v>
      </c>
      <c r="F15" s="8">
        <v>11.35</v>
      </c>
      <c r="G15" s="12">
        <v>8</v>
      </c>
      <c r="H15" s="8">
        <v>6.78</v>
      </c>
      <c r="I15" s="12">
        <v>0</v>
      </c>
    </row>
    <row r="16" spans="2:9" ht="15" customHeight="1" x14ac:dyDescent="0.15">
      <c r="B16" t="s">
        <v>31</v>
      </c>
      <c r="C16" s="12">
        <v>44</v>
      </c>
      <c r="D16" s="8">
        <v>10.97</v>
      </c>
      <c r="E16" s="12">
        <v>39</v>
      </c>
      <c r="F16" s="8">
        <v>13.83</v>
      </c>
      <c r="G16" s="12">
        <v>5</v>
      </c>
      <c r="H16" s="8">
        <v>4.24</v>
      </c>
      <c r="I16" s="12">
        <v>0</v>
      </c>
    </row>
    <row r="17" spans="2:9" ht="15" customHeight="1" x14ac:dyDescent="0.15">
      <c r="B17" t="s">
        <v>32</v>
      </c>
      <c r="C17" s="12">
        <v>11</v>
      </c>
      <c r="D17" s="8">
        <v>2.74</v>
      </c>
      <c r="E17" s="12">
        <v>9</v>
      </c>
      <c r="F17" s="8">
        <v>3.19</v>
      </c>
      <c r="G17" s="12">
        <v>2</v>
      </c>
      <c r="H17" s="8">
        <v>1.69</v>
      </c>
      <c r="I17" s="12">
        <v>0</v>
      </c>
    </row>
    <row r="18" spans="2:9" ht="15" customHeight="1" x14ac:dyDescent="0.15">
      <c r="B18" t="s">
        <v>33</v>
      </c>
      <c r="C18" s="12">
        <v>10</v>
      </c>
      <c r="D18" s="8">
        <v>2.4900000000000002</v>
      </c>
      <c r="E18" s="12">
        <v>6</v>
      </c>
      <c r="F18" s="8">
        <v>2.13</v>
      </c>
      <c r="G18" s="12">
        <v>4</v>
      </c>
      <c r="H18" s="8">
        <v>3.39</v>
      </c>
      <c r="I18" s="12">
        <v>0</v>
      </c>
    </row>
    <row r="19" spans="2:9" ht="15" customHeight="1" x14ac:dyDescent="0.15">
      <c r="B19" t="s">
        <v>34</v>
      </c>
      <c r="C19" s="12">
        <v>5</v>
      </c>
      <c r="D19" s="8">
        <v>1.25</v>
      </c>
      <c r="E19" s="12">
        <v>4</v>
      </c>
      <c r="F19" s="8">
        <v>1.42</v>
      </c>
      <c r="G19" s="12">
        <v>1</v>
      </c>
      <c r="H19" s="8">
        <v>0.85</v>
      </c>
      <c r="I19" s="12">
        <v>0</v>
      </c>
    </row>
    <row r="20" spans="2:9" ht="15" customHeight="1" x14ac:dyDescent="0.15">
      <c r="B20" s="9" t="s">
        <v>215</v>
      </c>
      <c r="C20" s="12">
        <f>SUM(LTBL_32343[総数／事業所数])</f>
        <v>401</v>
      </c>
      <c r="E20" s="12">
        <f>SUBTOTAL(109,LTBL_32343[個人／事業所数])</f>
        <v>282</v>
      </c>
      <c r="G20" s="12">
        <f>SUBTOTAL(109,LTBL_32343[法人／事業所数])</f>
        <v>118</v>
      </c>
      <c r="I20" s="12">
        <f>SUBTOTAL(109,LTBL_32343[法人以外の団体／事業所数])</f>
        <v>1</v>
      </c>
    </row>
    <row r="21" spans="2:9" ht="15" customHeight="1" x14ac:dyDescent="0.15">
      <c r="E21" s="11">
        <f>LTBL_32343[[#Totals],[個人／事業所数]]/LTBL_32343[[#Totals],[総数／事業所数]]</f>
        <v>0.70324189526184544</v>
      </c>
      <c r="G21" s="11">
        <f>LTBL_32343[[#Totals],[法人／事業所数]]/LTBL_32343[[#Totals],[総数／事業所数]]</f>
        <v>0.29426433915211969</v>
      </c>
      <c r="I21" s="11">
        <f>LTBL_32343[[#Totals],[法人以外の団体／事業所数]]/LTBL_32343[[#Totals],[総数／事業所数]]</f>
        <v>2.4937655860349127E-3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262</v>
      </c>
      <c r="G23" s="10" t="s">
        <v>40</v>
      </c>
      <c r="H23" s="10" t="s">
        <v>263</v>
      </c>
      <c r="I23" s="10" t="s">
        <v>42</v>
      </c>
    </row>
    <row r="24" spans="2:9" ht="15" customHeight="1" x14ac:dyDescent="0.15">
      <c r="B24" t="s">
        <v>217</v>
      </c>
      <c r="C24">
        <v>12</v>
      </c>
      <c r="D24" t="s">
        <v>216</v>
      </c>
      <c r="E24">
        <v>0</v>
      </c>
      <c r="F24" t="s">
        <v>218</v>
      </c>
      <c r="G24">
        <v>12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54</v>
      </c>
      <c r="C29" s="12">
        <v>59</v>
      </c>
      <c r="D29" s="8">
        <v>14.71</v>
      </c>
      <c r="E29" s="12">
        <v>45</v>
      </c>
      <c r="F29" s="8">
        <v>15.96</v>
      </c>
      <c r="G29" s="12">
        <v>14</v>
      </c>
      <c r="H29" s="8">
        <v>11.86</v>
      </c>
      <c r="I29" s="12">
        <v>0</v>
      </c>
    </row>
    <row r="30" spans="2:9" ht="15" customHeight="1" x14ac:dyDescent="0.15">
      <c r="B30" t="s">
        <v>44</v>
      </c>
      <c r="C30" s="12">
        <v>40</v>
      </c>
      <c r="D30" s="8">
        <v>9.98</v>
      </c>
      <c r="E30" s="12">
        <v>33</v>
      </c>
      <c r="F30" s="8">
        <v>11.7</v>
      </c>
      <c r="G30" s="12">
        <v>7</v>
      </c>
      <c r="H30" s="8">
        <v>5.93</v>
      </c>
      <c r="I30" s="12">
        <v>0</v>
      </c>
    </row>
    <row r="31" spans="2:9" ht="15" customHeight="1" x14ac:dyDescent="0.15">
      <c r="B31" t="s">
        <v>52</v>
      </c>
      <c r="C31" s="12">
        <v>39</v>
      </c>
      <c r="D31" s="8">
        <v>9.73</v>
      </c>
      <c r="E31" s="12">
        <v>28</v>
      </c>
      <c r="F31" s="8">
        <v>9.93</v>
      </c>
      <c r="G31" s="12">
        <v>11</v>
      </c>
      <c r="H31" s="8">
        <v>9.32</v>
      </c>
      <c r="I31" s="12">
        <v>0</v>
      </c>
    </row>
    <row r="32" spans="2:9" ht="15" customHeight="1" x14ac:dyDescent="0.15">
      <c r="B32" t="s">
        <v>59</v>
      </c>
      <c r="C32" s="12">
        <v>38</v>
      </c>
      <c r="D32" s="8">
        <v>9.48</v>
      </c>
      <c r="E32" s="12">
        <v>36</v>
      </c>
      <c r="F32" s="8">
        <v>12.77</v>
      </c>
      <c r="G32" s="12">
        <v>2</v>
      </c>
      <c r="H32" s="8">
        <v>1.69</v>
      </c>
      <c r="I32" s="12">
        <v>0</v>
      </c>
    </row>
    <row r="33" spans="2:9" ht="15" customHeight="1" x14ac:dyDescent="0.15">
      <c r="B33" t="s">
        <v>58</v>
      </c>
      <c r="C33" s="12">
        <v>31</v>
      </c>
      <c r="D33" s="8">
        <v>7.73</v>
      </c>
      <c r="E33" s="12">
        <v>25</v>
      </c>
      <c r="F33" s="8">
        <v>8.8699999999999992</v>
      </c>
      <c r="G33" s="12">
        <v>6</v>
      </c>
      <c r="H33" s="8">
        <v>5.08</v>
      </c>
      <c r="I33" s="12">
        <v>0</v>
      </c>
    </row>
    <row r="34" spans="2:9" ht="15" customHeight="1" x14ac:dyDescent="0.15">
      <c r="B34" t="s">
        <v>43</v>
      </c>
      <c r="C34" s="12">
        <v>26</v>
      </c>
      <c r="D34" s="8">
        <v>6.48</v>
      </c>
      <c r="E34" s="12">
        <v>17</v>
      </c>
      <c r="F34" s="8">
        <v>6.03</v>
      </c>
      <c r="G34" s="12">
        <v>9</v>
      </c>
      <c r="H34" s="8">
        <v>7.63</v>
      </c>
      <c r="I34" s="12">
        <v>0</v>
      </c>
    </row>
    <row r="35" spans="2:9" ht="15" customHeight="1" x14ac:dyDescent="0.15">
      <c r="B35" t="s">
        <v>51</v>
      </c>
      <c r="C35" s="12">
        <v>13</v>
      </c>
      <c r="D35" s="8">
        <v>3.24</v>
      </c>
      <c r="E35" s="12">
        <v>11</v>
      </c>
      <c r="F35" s="8">
        <v>3.9</v>
      </c>
      <c r="G35" s="12">
        <v>2</v>
      </c>
      <c r="H35" s="8">
        <v>1.69</v>
      </c>
      <c r="I35" s="12">
        <v>0</v>
      </c>
    </row>
    <row r="36" spans="2:9" ht="15" customHeight="1" x14ac:dyDescent="0.15">
      <c r="B36" t="s">
        <v>53</v>
      </c>
      <c r="C36" s="12">
        <v>12</v>
      </c>
      <c r="D36" s="8">
        <v>2.99</v>
      </c>
      <c r="E36" s="12">
        <v>5</v>
      </c>
      <c r="F36" s="8">
        <v>1.77</v>
      </c>
      <c r="G36" s="12">
        <v>7</v>
      </c>
      <c r="H36" s="8">
        <v>5.93</v>
      </c>
      <c r="I36" s="12">
        <v>0</v>
      </c>
    </row>
    <row r="37" spans="2:9" ht="15" customHeight="1" x14ac:dyDescent="0.15">
      <c r="B37" t="s">
        <v>55</v>
      </c>
      <c r="C37" s="12">
        <v>12</v>
      </c>
      <c r="D37" s="8">
        <v>2.99</v>
      </c>
      <c r="E37" s="12">
        <v>9</v>
      </c>
      <c r="F37" s="8">
        <v>3.19</v>
      </c>
      <c r="G37" s="12">
        <v>3</v>
      </c>
      <c r="H37" s="8">
        <v>2.54</v>
      </c>
      <c r="I37" s="12">
        <v>0</v>
      </c>
    </row>
    <row r="38" spans="2:9" ht="15" customHeight="1" x14ac:dyDescent="0.15">
      <c r="B38" t="s">
        <v>46</v>
      </c>
      <c r="C38" s="12">
        <v>11</v>
      </c>
      <c r="D38" s="8">
        <v>2.74</v>
      </c>
      <c r="E38" s="12">
        <v>7</v>
      </c>
      <c r="F38" s="8">
        <v>2.48</v>
      </c>
      <c r="G38" s="12">
        <v>3</v>
      </c>
      <c r="H38" s="8">
        <v>2.54</v>
      </c>
      <c r="I38" s="12">
        <v>1</v>
      </c>
    </row>
    <row r="39" spans="2:9" ht="15" customHeight="1" x14ac:dyDescent="0.15">
      <c r="B39" t="s">
        <v>60</v>
      </c>
      <c r="C39" s="12">
        <v>11</v>
      </c>
      <c r="D39" s="8">
        <v>2.74</v>
      </c>
      <c r="E39" s="12">
        <v>9</v>
      </c>
      <c r="F39" s="8">
        <v>3.19</v>
      </c>
      <c r="G39" s="12">
        <v>2</v>
      </c>
      <c r="H39" s="8">
        <v>1.69</v>
      </c>
      <c r="I39" s="12">
        <v>0</v>
      </c>
    </row>
    <row r="40" spans="2:9" ht="15" customHeight="1" x14ac:dyDescent="0.15">
      <c r="B40" t="s">
        <v>45</v>
      </c>
      <c r="C40" s="12">
        <v>9</v>
      </c>
      <c r="D40" s="8">
        <v>2.2400000000000002</v>
      </c>
      <c r="E40" s="12">
        <v>3</v>
      </c>
      <c r="F40" s="8">
        <v>1.06</v>
      </c>
      <c r="G40" s="12">
        <v>6</v>
      </c>
      <c r="H40" s="8">
        <v>5.08</v>
      </c>
      <c r="I40" s="12">
        <v>0</v>
      </c>
    </row>
    <row r="41" spans="2:9" ht="15" customHeight="1" x14ac:dyDescent="0.15">
      <c r="B41" t="s">
        <v>77</v>
      </c>
      <c r="C41" s="12">
        <v>7</v>
      </c>
      <c r="D41" s="8">
        <v>1.75</v>
      </c>
      <c r="E41" s="12">
        <v>4</v>
      </c>
      <c r="F41" s="8">
        <v>1.42</v>
      </c>
      <c r="G41" s="12">
        <v>3</v>
      </c>
      <c r="H41" s="8">
        <v>2.54</v>
      </c>
      <c r="I41" s="12">
        <v>0</v>
      </c>
    </row>
    <row r="42" spans="2:9" ht="15" customHeight="1" x14ac:dyDescent="0.15">
      <c r="B42" t="s">
        <v>78</v>
      </c>
      <c r="C42" s="12">
        <v>7</v>
      </c>
      <c r="D42" s="8">
        <v>1.75</v>
      </c>
      <c r="E42" s="12">
        <v>2</v>
      </c>
      <c r="F42" s="8">
        <v>0.71</v>
      </c>
      <c r="G42" s="12">
        <v>5</v>
      </c>
      <c r="H42" s="8">
        <v>4.24</v>
      </c>
      <c r="I42" s="12">
        <v>0</v>
      </c>
    </row>
    <row r="43" spans="2:9" ht="15" customHeight="1" x14ac:dyDescent="0.15">
      <c r="B43" t="s">
        <v>69</v>
      </c>
      <c r="C43" s="12">
        <v>7</v>
      </c>
      <c r="D43" s="8">
        <v>1.75</v>
      </c>
      <c r="E43" s="12">
        <v>5</v>
      </c>
      <c r="F43" s="8">
        <v>1.77</v>
      </c>
      <c r="G43" s="12">
        <v>2</v>
      </c>
      <c r="H43" s="8">
        <v>1.69</v>
      </c>
      <c r="I43" s="12">
        <v>0</v>
      </c>
    </row>
    <row r="44" spans="2:9" ht="15" customHeight="1" x14ac:dyDescent="0.15">
      <c r="B44" t="s">
        <v>76</v>
      </c>
      <c r="C44" s="12">
        <v>6</v>
      </c>
      <c r="D44" s="8">
        <v>1.5</v>
      </c>
      <c r="E44" s="12">
        <v>4</v>
      </c>
      <c r="F44" s="8">
        <v>1.42</v>
      </c>
      <c r="G44" s="12">
        <v>2</v>
      </c>
      <c r="H44" s="8">
        <v>1.69</v>
      </c>
      <c r="I44" s="12">
        <v>0</v>
      </c>
    </row>
    <row r="45" spans="2:9" ht="15" customHeight="1" x14ac:dyDescent="0.15">
      <c r="B45" t="s">
        <v>72</v>
      </c>
      <c r="C45" s="12">
        <v>6</v>
      </c>
      <c r="D45" s="8">
        <v>1.5</v>
      </c>
      <c r="E45" s="12">
        <v>4</v>
      </c>
      <c r="F45" s="8">
        <v>1.42</v>
      </c>
      <c r="G45" s="12">
        <v>2</v>
      </c>
      <c r="H45" s="8">
        <v>1.69</v>
      </c>
      <c r="I45" s="12">
        <v>0</v>
      </c>
    </row>
    <row r="46" spans="2:9" ht="15" customHeight="1" x14ac:dyDescent="0.15">
      <c r="B46" t="s">
        <v>75</v>
      </c>
      <c r="C46" s="12">
        <v>6</v>
      </c>
      <c r="D46" s="8">
        <v>1.5</v>
      </c>
      <c r="E46" s="12">
        <v>4</v>
      </c>
      <c r="F46" s="8">
        <v>1.42</v>
      </c>
      <c r="G46" s="12">
        <v>2</v>
      </c>
      <c r="H46" s="8">
        <v>1.69</v>
      </c>
      <c r="I46" s="12">
        <v>0</v>
      </c>
    </row>
    <row r="47" spans="2:9" ht="15" customHeight="1" x14ac:dyDescent="0.15">
      <c r="B47" t="s">
        <v>48</v>
      </c>
      <c r="C47" s="12">
        <v>6</v>
      </c>
      <c r="D47" s="8">
        <v>1.5</v>
      </c>
      <c r="E47" s="12">
        <v>2</v>
      </c>
      <c r="F47" s="8">
        <v>0.71</v>
      </c>
      <c r="G47" s="12">
        <v>4</v>
      </c>
      <c r="H47" s="8">
        <v>3.39</v>
      </c>
      <c r="I47" s="12">
        <v>0</v>
      </c>
    </row>
    <row r="48" spans="2:9" ht="15" customHeight="1" x14ac:dyDescent="0.15">
      <c r="B48" t="s">
        <v>61</v>
      </c>
      <c r="C48" s="12">
        <v>6</v>
      </c>
      <c r="D48" s="8">
        <v>1.5</v>
      </c>
      <c r="E48" s="12">
        <v>6</v>
      </c>
      <c r="F48" s="8">
        <v>2.13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264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128</v>
      </c>
      <c r="C52" s="12">
        <v>19</v>
      </c>
      <c r="D52" s="8">
        <v>4.74</v>
      </c>
      <c r="E52" s="12">
        <v>18</v>
      </c>
      <c r="F52" s="8">
        <v>6.38</v>
      </c>
      <c r="G52" s="12">
        <v>1</v>
      </c>
      <c r="H52" s="8">
        <v>0.85</v>
      </c>
      <c r="I52" s="12">
        <v>0</v>
      </c>
    </row>
    <row r="53" spans="2:9" ht="15" customHeight="1" x14ac:dyDescent="0.15">
      <c r="B53" t="s">
        <v>135</v>
      </c>
      <c r="C53" s="12">
        <v>18</v>
      </c>
      <c r="D53" s="8">
        <v>4.49</v>
      </c>
      <c r="E53" s="12">
        <v>14</v>
      </c>
      <c r="F53" s="8">
        <v>4.96</v>
      </c>
      <c r="G53" s="12">
        <v>4</v>
      </c>
      <c r="H53" s="8">
        <v>3.39</v>
      </c>
      <c r="I53" s="12">
        <v>0</v>
      </c>
    </row>
    <row r="54" spans="2:9" ht="15" customHeight="1" x14ac:dyDescent="0.15">
      <c r="B54" t="s">
        <v>130</v>
      </c>
      <c r="C54" s="12">
        <v>17</v>
      </c>
      <c r="D54" s="8">
        <v>4.24</v>
      </c>
      <c r="E54" s="12">
        <v>14</v>
      </c>
      <c r="F54" s="8">
        <v>4.96</v>
      </c>
      <c r="G54" s="12">
        <v>3</v>
      </c>
      <c r="H54" s="8">
        <v>2.54</v>
      </c>
      <c r="I54" s="12">
        <v>0</v>
      </c>
    </row>
    <row r="55" spans="2:9" ht="15" customHeight="1" x14ac:dyDescent="0.15">
      <c r="B55" t="s">
        <v>141</v>
      </c>
      <c r="C55" s="12">
        <v>17</v>
      </c>
      <c r="D55" s="8">
        <v>4.24</v>
      </c>
      <c r="E55" s="12">
        <v>17</v>
      </c>
      <c r="F55" s="8">
        <v>6.03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142</v>
      </c>
      <c r="C56" s="12">
        <v>17</v>
      </c>
      <c r="D56" s="8">
        <v>4.24</v>
      </c>
      <c r="E56" s="12">
        <v>16</v>
      </c>
      <c r="F56" s="8">
        <v>5.67</v>
      </c>
      <c r="G56" s="12">
        <v>1</v>
      </c>
      <c r="H56" s="8">
        <v>0.85</v>
      </c>
      <c r="I56" s="12">
        <v>0</v>
      </c>
    </row>
    <row r="57" spans="2:9" ht="15" customHeight="1" x14ac:dyDescent="0.15">
      <c r="B57" t="s">
        <v>131</v>
      </c>
      <c r="C57" s="12">
        <v>12</v>
      </c>
      <c r="D57" s="8">
        <v>2.99</v>
      </c>
      <c r="E57" s="12">
        <v>7</v>
      </c>
      <c r="F57" s="8">
        <v>2.48</v>
      </c>
      <c r="G57" s="12">
        <v>5</v>
      </c>
      <c r="H57" s="8">
        <v>4.24</v>
      </c>
      <c r="I57" s="12">
        <v>0</v>
      </c>
    </row>
    <row r="58" spans="2:9" ht="15" customHeight="1" x14ac:dyDescent="0.15">
      <c r="B58" t="s">
        <v>127</v>
      </c>
      <c r="C58" s="12">
        <v>10</v>
      </c>
      <c r="D58" s="8">
        <v>2.4900000000000002</v>
      </c>
      <c r="E58" s="12">
        <v>9</v>
      </c>
      <c r="F58" s="8">
        <v>3.19</v>
      </c>
      <c r="G58" s="12">
        <v>1</v>
      </c>
      <c r="H58" s="8">
        <v>0.85</v>
      </c>
      <c r="I58" s="12">
        <v>0</v>
      </c>
    </row>
    <row r="59" spans="2:9" ht="15" customHeight="1" x14ac:dyDescent="0.15">
      <c r="B59" t="s">
        <v>155</v>
      </c>
      <c r="C59" s="12">
        <v>10</v>
      </c>
      <c r="D59" s="8">
        <v>2.4900000000000002</v>
      </c>
      <c r="E59" s="12">
        <v>9</v>
      </c>
      <c r="F59" s="8">
        <v>3.19</v>
      </c>
      <c r="G59" s="12">
        <v>1</v>
      </c>
      <c r="H59" s="8">
        <v>0.85</v>
      </c>
      <c r="I59" s="12">
        <v>0</v>
      </c>
    </row>
    <row r="60" spans="2:9" ht="15" customHeight="1" x14ac:dyDescent="0.15">
      <c r="B60" t="s">
        <v>134</v>
      </c>
      <c r="C60" s="12">
        <v>9</v>
      </c>
      <c r="D60" s="8">
        <v>2.2400000000000002</v>
      </c>
      <c r="E60" s="12">
        <v>5</v>
      </c>
      <c r="F60" s="8">
        <v>1.77</v>
      </c>
      <c r="G60" s="12">
        <v>4</v>
      </c>
      <c r="H60" s="8">
        <v>3.39</v>
      </c>
      <c r="I60" s="12">
        <v>0</v>
      </c>
    </row>
    <row r="61" spans="2:9" ht="15" customHeight="1" x14ac:dyDescent="0.15">
      <c r="B61" t="s">
        <v>138</v>
      </c>
      <c r="C61" s="12">
        <v>9</v>
      </c>
      <c r="D61" s="8">
        <v>2.2400000000000002</v>
      </c>
      <c r="E61" s="12">
        <v>7</v>
      </c>
      <c r="F61" s="8">
        <v>2.48</v>
      </c>
      <c r="G61" s="12">
        <v>2</v>
      </c>
      <c r="H61" s="8">
        <v>1.69</v>
      </c>
      <c r="I61" s="12">
        <v>0</v>
      </c>
    </row>
    <row r="62" spans="2:9" ht="15" customHeight="1" x14ac:dyDescent="0.15">
      <c r="B62" t="s">
        <v>165</v>
      </c>
      <c r="C62" s="12">
        <v>8</v>
      </c>
      <c r="D62" s="8">
        <v>2</v>
      </c>
      <c r="E62" s="12">
        <v>5</v>
      </c>
      <c r="F62" s="8">
        <v>1.77</v>
      </c>
      <c r="G62" s="12">
        <v>3</v>
      </c>
      <c r="H62" s="8">
        <v>2.54</v>
      </c>
      <c r="I62" s="12">
        <v>0</v>
      </c>
    </row>
    <row r="63" spans="2:9" ht="15" customHeight="1" x14ac:dyDescent="0.15">
      <c r="B63" t="s">
        <v>129</v>
      </c>
      <c r="C63" s="12">
        <v>8</v>
      </c>
      <c r="D63" s="8">
        <v>2</v>
      </c>
      <c r="E63" s="12">
        <v>6</v>
      </c>
      <c r="F63" s="8">
        <v>2.13</v>
      </c>
      <c r="G63" s="12">
        <v>2</v>
      </c>
      <c r="H63" s="8">
        <v>1.69</v>
      </c>
      <c r="I63" s="12">
        <v>0</v>
      </c>
    </row>
    <row r="64" spans="2:9" ht="15" customHeight="1" x14ac:dyDescent="0.15">
      <c r="B64" t="s">
        <v>169</v>
      </c>
      <c r="C64" s="12">
        <v>7</v>
      </c>
      <c r="D64" s="8">
        <v>1.75</v>
      </c>
      <c r="E64" s="12">
        <v>4</v>
      </c>
      <c r="F64" s="8">
        <v>1.42</v>
      </c>
      <c r="G64" s="12">
        <v>3</v>
      </c>
      <c r="H64" s="8">
        <v>2.54</v>
      </c>
      <c r="I64" s="12">
        <v>0</v>
      </c>
    </row>
    <row r="65" spans="2:9" ht="15" customHeight="1" x14ac:dyDescent="0.15">
      <c r="B65" t="s">
        <v>136</v>
      </c>
      <c r="C65" s="12">
        <v>7</v>
      </c>
      <c r="D65" s="8">
        <v>1.75</v>
      </c>
      <c r="E65" s="12">
        <v>5</v>
      </c>
      <c r="F65" s="8">
        <v>1.77</v>
      </c>
      <c r="G65" s="12">
        <v>2</v>
      </c>
      <c r="H65" s="8">
        <v>1.69</v>
      </c>
      <c r="I65" s="12">
        <v>0</v>
      </c>
    </row>
    <row r="66" spans="2:9" ht="15" customHeight="1" x14ac:dyDescent="0.15">
      <c r="B66" t="s">
        <v>143</v>
      </c>
      <c r="C66" s="12">
        <v>7</v>
      </c>
      <c r="D66" s="8">
        <v>1.75</v>
      </c>
      <c r="E66" s="12">
        <v>7</v>
      </c>
      <c r="F66" s="8">
        <v>2.48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170</v>
      </c>
      <c r="C67" s="12">
        <v>6</v>
      </c>
      <c r="D67" s="8">
        <v>1.5</v>
      </c>
      <c r="E67" s="12">
        <v>2</v>
      </c>
      <c r="F67" s="8">
        <v>0.71</v>
      </c>
      <c r="G67" s="12">
        <v>4</v>
      </c>
      <c r="H67" s="8">
        <v>3.39</v>
      </c>
      <c r="I67" s="12">
        <v>0</v>
      </c>
    </row>
    <row r="68" spans="2:9" ht="15" customHeight="1" x14ac:dyDescent="0.15">
      <c r="B68" t="s">
        <v>133</v>
      </c>
      <c r="C68" s="12">
        <v>6</v>
      </c>
      <c r="D68" s="8">
        <v>1.5</v>
      </c>
      <c r="E68" s="12">
        <v>2</v>
      </c>
      <c r="F68" s="8">
        <v>0.71</v>
      </c>
      <c r="G68" s="12">
        <v>4</v>
      </c>
      <c r="H68" s="8">
        <v>3.39</v>
      </c>
      <c r="I68" s="12">
        <v>0</v>
      </c>
    </row>
    <row r="69" spans="2:9" ht="15" customHeight="1" x14ac:dyDescent="0.15">
      <c r="B69" t="s">
        <v>172</v>
      </c>
      <c r="C69" s="12">
        <v>6</v>
      </c>
      <c r="D69" s="8">
        <v>1.5</v>
      </c>
      <c r="E69" s="12">
        <v>6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173</v>
      </c>
      <c r="C70" s="12">
        <v>6</v>
      </c>
      <c r="D70" s="8">
        <v>1.5</v>
      </c>
      <c r="E70" s="12">
        <v>4</v>
      </c>
      <c r="F70" s="8">
        <v>1.42</v>
      </c>
      <c r="G70" s="12">
        <v>2</v>
      </c>
      <c r="H70" s="8">
        <v>1.69</v>
      </c>
      <c r="I70" s="12">
        <v>0</v>
      </c>
    </row>
    <row r="71" spans="2:9" ht="15" customHeight="1" x14ac:dyDescent="0.15">
      <c r="B71" t="s">
        <v>125</v>
      </c>
      <c r="C71" s="12">
        <v>5</v>
      </c>
      <c r="D71" s="8">
        <v>1.25</v>
      </c>
      <c r="E71" s="12">
        <v>3</v>
      </c>
      <c r="F71" s="8">
        <v>1.06</v>
      </c>
      <c r="G71" s="12">
        <v>2</v>
      </c>
      <c r="H71" s="8">
        <v>1.69</v>
      </c>
      <c r="I71" s="12">
        <v>0</v>
      </c>
    </row>
    <row r="72" spans="2:9" ht="15" customHeight="1" x14ac:dyDescent="0.15">
      <c r="B72" t="s">
        <v>126</v>
      </c>
      <c r="C72" s="12">
        <v>5</v>
      </c>
      <c r="D72" s="8">
        <v>1.25</v>
      </c>
      <c r="E72" s="12">
        <v>2</v>
      </c>
      <c r="F72" s="8">
        <v>0.71</v>
      </c>
      <c r="G72" s="12">
        <v>3</v>
      </c>
      <c r="H72" s="8">
        <v>2.54</v>
      </c>
      <c r="I72" s="12">
        <v>0</v>
      </c>
    </row>
    <row r="73" spans="2:9" ht="15" customHeight="1" x14ac:dyDescent="0.15">
      <c r="B73" t="s">
        <v>151</v>
      </c>
      <c r="C73" s="12">
        <v>5</v>
      </c>
      <c r="D73" s="8">
        <v>1.25</v>
      </c>
      <c r="E73" s="12">
        <v>5</v>
      </c>
      <c r="F73" s="8">
        <v>1.77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166</v>
      </c>
      <c r="C74" s="12">
        <v>5</v>
      </c>
      <c r="D74" s="8">
        <v>1.25</v>
      </c>
      <c r="E74" s="12">
        <v>2</v>
      </c>
      <c r="F74" s="8">
        <v>0.71</v>
      </c>
      <c r="G74" s="12">
        <v>3</v>
      </c>
      <c r="H74" s="8">
        <v>2.54</v>
      </c>
      <c r="I74" s="12">
        <v>0</v>
      </c>
    </row>
    <row r="75" spans="2:9" ht="15" customHeight="1" x14ac:dyDescent="0.15">
      <c r="B75" t="s">
        <v>167</v>
      </c>
      <c r="C75" s="12">
        <v>5</v>
      </c>
      <c r="D75" s="8">
        <v>1.25</v>
      </c>
      <c r="E75" s="12">
        <v>4</v>
      </c>
      <c r="F75" s="8">
        <v>1.42</v>
      </c>
      <c r="G75" s="12">
        <v>1</v>
      </c>
      <c r="H75" s="8">
        <v>0.85</v>
      </c>
      <c r="I75" s="12">
        <v>0</v>
      </c>
    </row>
    <row r="76" spans="2:9" ht="15" customHeight="1" x14ac:dyDescent="0.15">
      <c r="B76" t="s">
        <v>168</v>
      </c>
      <c r="C76" s="12">
        <v>5</v>
      </c>
      <c r="D76" s="8">
        <v>1.25</v>
      </c>
      <c r="E76" s="12">
        <v>3</v>
      </c>
      <c r="F76" s="8">
        <v>1.06</v>
      </c>
      <c r="G76" s="12">
        <v>2</v>
      </c>
      <c r="H76" s="8">
        <v>1.69</v>
      </c>
      <c r="I76" s="12">
        <v>0</v>
      </c>
    </row>
    <row r="77" spans="2:9" ht="15" customHeight="1" x14ac:dyDescent="0.15">
      <c r="B77" t="s">
        <v>171</v>
      </c>
      <c r="C77" s="12">
        <v>5</v>
      </c>
      <c r="D77" s="8">
        <v>1.25</v>
      </c>
      <c r="E77" s="12">
        <v>1</v>
      </c>
      <c r="F77" s="8">
        <v>0.35</v>
      </c>
      <c r="G77" s="12">
        <v>4</v>
      </c>
      <c r="H77" s="8">
        <v>3.39</v>
      </c>
      <c r="I77" s="12">
        <v>0</v>
      </c>
    </row>
    <row r="78" spans="2:9" ht="15" customHeight="1" x14ac:dyDescent="0.15">
      <c r="B78" t="s">
        <v>132</v>
      </c>
      <c r="C78" s="12">
        <v>5</v>
      </c>
      <c r="D78" s="8">
        <v>1.25</v>
      </c>
      <c r="E78" s="12">
        <v>2</v>
      </c>
      <c r="F78" s="8">
        <v>0.71</v>
      </c>
      <c r="G78" s="12">
        <v>3</v>
      </c>
      <c r="H78" s="8">
        <v>2.54</v>
      </c>
      <c r="I78" s="12">
        <v>0</v>
      </c>
    </row>
    <row r="79" spans="2:9" ht="15" customHeight="1" x14ac:dyDescent="0.15">
      <c r="B79" t="s">
        <v>154</v>
      </c>
      <c r="C79" s="12">
        <v>5</v>
      </c>
      <c r="D79" s="8">
        <v>1.25</v>
      </c>
      <c r="E79" s="12">
        <v>5</v>
      </c>
      <c r="F79" s="8">
        <v>1.77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164</v>
      </c>
      <c r="C80" s="12">
        <v>5</v>
      </c>
      <c r="D80" s="8">
        <v>1.25</v>
      </c>
      <c r="E80" s="12">
        <v>2</v>
      </c>
      <c r="F80" s="8">
        <v>0.71</v>
      </c>
      <c r="G80" s="12">
        <v>3</v>
      </c>
      <c r="H80" s="8">
        <v>2.54</v>
      </c>
      <c r="I80" s="12">
        <v>0</v>
      </c>
    </row>
    <row r="81" spans="2:9" ht="15" customHeight="1" x14ac:dyDescent="0.15">
      <c r="B81" t="s">
        <v>140</v>
      </c>
      <c r="C81" s="12">
        <v>5</v>
      </c>
      <c r="D81" s="8">
        <v>1.25</v>
      </c>
      <c r="E81" s="12">
        <v>5</v>
      </c>
      <c r="F81" s="8">
        <v>1.77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144</v>
      </c>
      <c r="C82" s="12">
        <v>5</v>
      </c>
      <c r="D82" s="8">
        <v>1.25</v>
      </c>
      <c r="E82" s="12">
        <v>5</v>
      </c>
      <c r="F82" s="8">
        <v>1.77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265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29</v>
      </c>
      <c r="D6" s="8">
        <v>18.829999999999998</v>
      </c>
      <c r="E6" s="12">
        <v>18</v>
      </c>
      <c r="F6" s="8">
        <v>19.149999999999999</v>
      </c>
      <c r="G6" s="12">
        <v>11</v>
      </c>
      <c r="H6" s="8">
        <v>18.64</v>
      </c>
      <c r="I6" s="12">
        <v>0</v>
      </c>
    </row>
    <row r="7" spans="2:9" ht="15" customHeight="1" x14ac:dyDescent="0.15">
      <c r="B7" t="s">
        <v>22</v>
      </c>
      <c r="C7" s="12">
        <v>20</v>
      </c>
      <c r="D7" s="8">
        <v>12.99</v>
      </c>
      <c r="E7" s="12">
        <v>6</v>
      </c>
      <c r="F7" s="8">
        <v>6.38</v>
      </c>
      <c r="G7" s="12">
        <v>14</v>
      </c>
      <c r="H7" s="8">
        <v>23.73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6</v>
      </c>
      <c r="D10" s="8">
        <v>3.9</v>
      </c>
      <c r="E10" s="12">
        <v>5</v>
      </c>
      <c r="F10" s="8">
        <v>5.32</v>
      </c>
      <c r="G10" s="12">
        <v>1</v>
      </c>
      <c r="H10" s="8">
        <v>1.69</v>
      </c>
      <c r="I10" s="12">
        <v>0</v>
      </c>
    </row>
    <row r="11" spans="2:9" ht="15" customHeight="1" x14ac:dyDescent="0.15">
      <c r="B11" t="s">
        <v>26</v>
      </c>
      <c r="C11" s="12">
        <v>52</v>
      </c>
      <c r="D11" s="8">
        <v>33.770000000000003</v>
      </c>
      <c r="E11" s="12">
        <v>29</v>
      </c>
      <c r="F11" s="8">
        <v>30.85</v>
      </c>
      <c r="G11" s="12">
        <v>22</v>
      </c>
      <c r="H11" s="8">
        <v>37.29</v>
      </c>
      <c r="I11" s="12">
        <v>1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1.3</v>
      </c>
      <c r="E13" s="12">
        <v>1</v>
      </c>
      <c r="F13" s="8">
        <v>1.06</v>
      </c>
      <c r="G13" s="12">
        <v>1</v>
      </c>
      <c r="H13" s="8">
        <v>1.69</v>
      </c>
      <c r="I13" s="12">
        <v>0</v>
      </c>
    </row>
    <row r="14" spans="2:9" ht="15" customHeight="1" x14ac:dyDescent="0.15">
      <c r="B14" t="s">
        <v>29</v>
      </c>
      <c r="C14" s="12">
        <v>7</v>
      </c>
      <c r="D14" s="8">
        <v>4.55</v>
      </c>
      <c r="E14" s="12">
        <v>5</v>
      </c>
      <c r="F14" s="8">
        <v>5.32</v>
      </c>
      <c r="G14" s="12">
        <v>2</v>
      </c>
      <c r="H14" s="8">
        <v>3.39</v>
      </c>
      <c r="I14" s="12">
        <v>0</v>
      </c>
    </row>
    <row r="15" spans="2:9" ht="15" customHeight="1" x14ac:dyDescent="0.15">
      <c r="B15" t="s">
        <v>30</v>
      </c>
      <c r="C15" s="12">
        <v>13</v>
      </c>
      <c r="D15" s="8">
        <v>8.44</v>
      </c>
      <c r="E15" s="12">
        <v>11</v>
      </c>
      <c r="F15" s="8">
        <v>11.7</v>
      </c>
      <c r="G15" s="12">
        <v>2</v>
      </c>
      <c r="H15" s="8">
        <v>3.39</v>
      </c>
      <c r="I15" s="12">
        <v>0</v>
      </c>
    </row>
    <row r="16" spans="2:9" ht="15" customHeight="1" x14ac:dyDescent="0.15">
      <c r="B16" t="s">
        <v>31</v>
      </c>
      <c r="C16" s="12">
        <v>16</v>
      </c>
      <c r="D16" s="8">
        <v>10.39</v>
      </c>
      <c r="E16" s="12">
        <v>14</v>
      </c>
      <c r="F16" s="8">
        <v>14.89</v>
      </c>
      <c r="G16" s="12">
        <v>2</v>
      </c>
      <c r="H16" s="8">
        <v>3.39</v>
      </c>
      <c r="I16" s="12">
        <v>0</v>
      </c>
    </row>
    <row r="17" spans="2:9" ht="15" customHeight="1" x14ac:dyDescent="0.15">
      <c r="B17" t="s">
        <v>32</v>
      </c>
      <c r="C17" s="12">
        <v>1</v>
      </c>
      <c r="D17" s="8">
        <v>0.65</v>
      </c>
      <c r="E17" s="12">
        <v>1</v>
      </c>
      <c r="F17" s="8">
        <v>1.06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6</v>
      </c>
      <c r="D18" s="8">
        <v>3.9</v>
      </c>
      <c r="E18" s="12">
        <v>3</v>
      </c>
      <c r="F18" s="8">
        <v>3.19</v>
      </c>
      <c r="G18" s="12">
        <v>3</v>
      </c>
      <c r="H18" s="8">
        <v>5.08</v>
      </c>
      <c r="I18" s="12">
        <v>0</v>
      </c>
    </row>
    <row r="19" spans="2:9" ht="15" customHeight="1" x14ac:dyDescent="0.15">
      <c r="B19" t="s">
        <v>34</v>
      </c>
      <c r="C19" s="12">
        <v>2</v>
      </c>
      <c r="D19" s="8">
        <v>1.3</v>
      </c>
      <c r="E19" s="12">
        <v>1</v>
      </c>
      <c r="F19" s="8">
        <v>1.06</v>
      </c>
      <c r="G19" s="12">
        <v>1</v>
      </c>
      <c r="H19" s="8">
        <v>1.69</v>
      </c>
      <c r="I19" s="12">
        <v>0</v>
      </c>
    </row>
    <row r="20" spans="2:9" ht="15" customHeight="1" x14ac:dyDescent="0.15">
      <c r="B20" s="9" t="s">
        <v>215</v>
      </c>
      <c r="C20" s="12">
        <f>SUM(LTBL_32386[総数／事業所数])</f>
        <v>154</v>
      </c>
      <c r="E20" s="12">
        <f>SUBTOTAL(109,LTBL_32386[個人／事業所数])</f>
        <v>94</v>
      </c>
      <c r="G20" s="12">
        <f>SUBTOTAL(109,LTBL_32386[法人／事業所数])</f>
        <v>59</v>
      </c>
      <c r="I20" s="12">
        <f>SUBTOTAL(109,LTBL_32386[法人以外の団体／事業所数])</f>
        <v>1</v>
      </c>
    </row>
    <row r="21" spans="2:9" ht="15" customHeight="1" x14ac:dyDescent="0.15">
      <c r="E21" s="11">
        <f>LTBL_32386[[#Totals],[個人／事業所数]]/LTBL_32386[[#Totals],[総数／事業所数]]</f>
        <v>0.61038961038961037</v>
      </c>
      <c r="G21" s="11">
        <f>LTBL_32386[[#Totals],[法人／事業所数]]/LTBL_32386[[#Totals],[総数／事業所数]]</f>
        <v>0.38311688311688313</v>
      </c>
      <c r="I21" s="11">
        <f>LTBL_32386[[#Totals],[法人以外の団体／事業所数]]/LTBL_32386[[#Totals],[総数／事業所数]]</f>
        <v>6.4935064935064939E-3</v>
      </c>
    </row>
    <row r="23" spans="2:9" ht="33" customHeight="1" x14ac:dyDescent="0.15">
      <c r="B23" t="s">
        <v>214</v>
      </c>
      <c r="C23" s="10" t="s">
        <v>36</v>
      </c>
      <c r="D23" s="10" t="s">
        <v>266</v>
      </c>
      <c r="E23" s="10" t="s">
        <v>38</v>
      </c>
      <c r="F23" s="10" t="s">
        <v>267</v>
      </c>
      <c r="G23" s="10" t="s">
        <v>40</v>
      </c>
      <c r="H23" s="10" t="s">
        <v>268</v>
      </c>
      <c r="I23" s="10" t="s">
        <v>42</v>
      </c>
    </row>
    <row r="24" spans="2:9" ht="15" customHeight="1" x14ac:dyDescent="0.15">
      <c r="B24" t="s">
        <v>217</v>
      </c>
      <c r="C24">
        <v>20</v>
      </c>
      <c r="D24" t="s">
        <v>216</v>
      </c>
      <c r="E24">
        <v>0</v>
      </c>
      <c r="F24" t="s">
        <v>218</v>
      </c>
      <c r="G24">
        <v>20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54</v>
      </c>
      <c r="C29" s="12">
        <v>18</v>
      </c>
      <c r="D29" s="8">
        <v>11.69</v>
      </c>
      <c r="E29" s="12">
        <v>13</v>
      </c>
      <c r="F29" s="8">
        <v>13.83</v>
      </c>
      <c r="G29" s="12">
        <v>5</v>
      </c>
      <c r="H29" s="8">
        <v>8.4700000000000006</v>
      </c>
      <c r="I29" s="12">
        <v>0</v>
      </c>
    </row>
    <row r="30" spans="2:9" ht="15" customHeight="1" x14ac:dyDescent="0.15">
      <c r="B30" t="s">
        <v>43</v>
      </c>
      <c r="C30" s="12">
        <v>15</v>
      </c>
      <c r="D30" s="8">
        <v>9.74</v>
      </c>
      <c r="E30" s="12">
        <v>9</v>
      </c>
      <c r="F30" s="8">
        <v>9.57</v>
      </c>
      <c r="G30" s="12">
        <v>6</v>
      </c>
      <c r="H30" s="8">
        <v>10.17</v>
      </c>
      <c r="I30" s="12">
        <v>0</v>
      </c>
    </row>
    <row r="31" spans="2:9" ht="15" customHeight="1" x14ac:dyDescent="0.15">
      <c r="B31" t="s">
        <v>52</v>
      </c>
      <c r="C31" s="12">
        <v>15</v>
      </c>
      <c r="D31" s="8">
        <v>9.74</v>
      </c>
      <c r="E31" s="12">
        <v>10</v>
      </c>
      <c r="F31" s="8">
        <v>10.64</v>
      </c>
      <c r="G31" s="12">
        <v>4</v>
      </c>
      <c r="H31" s="8">
        <v>6.78</v>
      </c>
      <c r="I31" s="12">
        <v>1</v>
      </c>
    </row>
    <row r="32" spans="2:9" ht="15" customHeight="1" x14ac:dyDescent="0.15">
      <c r="B32" t="s">
        <v>59</v>
      </c>
      <c r="C32" s="12">
        <v>14</v>
      </c>
      <c r="D32" s="8">
        <v>9.09</v>
      </c>
      <c r="E32" s="12">
        <v>13</v>
      </c>
      <c r="F32" s="8">
        <v>13.83</v>
      </c>
      <c r="G32" s="12">
        <v>1</v>
      </c>
      <c r="H32" s="8">
        <v>1.69</v>
      </c>
      <c r="I32" s="12">
        <v>0</v>
      </c>
    </row>
    <row r="33" spans="2:9" ht="15" customHeight="1" x14ac:dyDescent="0.15">
      <c r="B33" t="s">
        <v>44</v>
      </c>
      <c r="C33" s="12">
        <v>10</v>
      </c>
      <c r="D33" s="8">
        <v>6.49</v>
      </c>
      <c r="E33" s="12">
        <v>8</v>
      </c>
      <c r="F33" s="8">
        <v>8.51</v>
      </c>
      <c r="G33" s="12">
        <v>2</v>
      </c>
      <c r="H33" s="8">
        <v>3.39</v>
      </c>
      <c r="I33" s="12">
        <v>0</v>
      </c>
    </row>
    <row r="34" spans="2:9" ht="15" customHeight="1" x14ac:dyDescent="0.15">
      <c r="B34" t="s">
        <v>58</v>
      </c>
      <c r="C34" s="12">
        <v>9</v>
      </c>
      <c r="D34" s="8">
        <v>5.84</v>
      </c>
      <c r="E34" s="12">
        <v>8</v>
      </c>
      <c r="F34" s="8">
        <v>8.51</v>
      </c>
      <c r="G34" s="12">
        <v>1</v>
      </c>
      <c r="H34" s="8">
        <v>1.69</v>
      </c>
      <c r="I34" s="12">
        <v>0</v>
      </c>
    </row>
    <row r="35" spans="2:9" ht="15" customHeight="1" x14ac:dyDescent="0.15">
      <c r="B35" t="s">
        <v>53</v>
      </c>
      <c r="C35" s="12">
        <v>6</v>
      </c>
      <c r="D35" s="8">
        <v>3.9</v>
      </c>
      <c r="E35" s="12">
        <v>1</v>
      </c>
      <c r="F35" s="8">
        <v>1.06</v>
      </c>
      <c r="G35" s="12">
        <v>5</v>
      </c>
      <c r="H35" s="8">
        <v>8.4700000000000006</v>
      </c>
      <c r="I35" s="12">
        <v>0</v>
      </c>
    </row>
    <row r="36" spans="2:9" ht="15" customHeight="1" x14ac:dyDescent="0.15">
      <c r="B36" t="s">
        <v>46</v>
      </c>
      <c r="C36" s="12">
        <v>5</v>
      </c>
      <c r="D36" s="8">
        <v>3.25</v>
      </c>
      <c r="E36" s="12">
        <v>1</v>
      </c>
      <c r="F36" s="8">
        <v>1.06</v>
      </c>
      <c r="G36" s="12">
        <v>4</v>
      </c>
      <c r="H36" s="8">
        <v>6.78</v>
      </c>
      <c r="I36" s="12">
        <v>0</v>
      </c>
    </row>
    <row r="37" spans="2:9" ht="15" customHeight="1" x14ac:dyDescent="0.15">
      <c r="B37" t="s">
        <v>80</v>
      </c>
      <c r="C37" s="12">
        <v>5</v>
      </c>
      <c r="D37" s="8">
        <v>3.25</v>
      </c>
      <c r="E37" s="12">
        <v>4</v>
      </c>
      <c r="F37" s="8">
        <v>4.26</v>
      </c>
      <c r="G37" s="12">
        <v>1</v>
      </c>
      <c r="H37" s="8">
        <v>1.69</v>
      </c>
      <c r="I37" s="12">
        <v>0</v>
      </c>
    </row>
    <row r="38" spans="2:9" ht="15" customHeight="1" x14ac:dyDescent="0.15">
      <c r="B38" t="s">
        <v>45</v>
      </c>
      <c r="C38" s="12">
        <v>4</v>
      </c>
      <c r="D38" s="8">
        <v>2.6</v>
      </c>
      <c r="E38" s="12">
        <v>1</v>
      </c>
      <c r="F38" s="8">
        <v>1.06</v>
      </c>
      <c r="G38" s="12">
        <v>3</v>
      </c>
      <c r="H38" s="8">
        <v>5.08</v>
      </c>
      <c r="I38" s="12">
        <v>0</v>
      </c>
    </row>
    <row r="39" spans="2:9" ht="15" customHeight="1" x14ac:dyDescent="0.15">
      <c r="B39" t="s">
        <v>72</v>
      </c>
      <c r="C39" s="12">
        <v>4</v>
      </c>
      <c r="D39" s="8">
        <v>2.6</v>
      </c>
      <c r="E39" s="12">
        <v>3</v>
      </c>
      <c r="F39" s="8">
        <v>3.19</v>
      </c>
      <c r="G39" s="12">
        <v>1</v>
      </c>
      <c r="H39" s="8">
        <v>1.69</v>
      </c>
      <c r="I39" s="12">
        <v>0</v>
      </c>
    </row>
    <row r="40" spans="2:9" ht="15" customHeight="1" x14ac:dyDescent="0.15">
      <c r="B40" t="s">
        <v>51</v>
      </c>
      <c r="C40" s="12">
        <v>4</v>
      </c>
      <c r="D40" s="8">
        <v>2.6</v>
      </c>
      <c r="E40" s="12">
        <v>1</v>
      </c>
      <c r="F40" s="8">
        <v>1.06</v>
      </c>
      <c r="G40" s="12">
        <v>3</v>
      </c>
      <c r="H40" s="8">
        <v>5.08</v>
      </c>
      <c r="I40" s="12">
        <v>0</v>
      </c>
    </row>
    <row r="41" spans="2:9" ht="15" customHeight="1" x14ac:dyDescent="0.15">
      <c r="B41" t="s">
        <v>56</v>
      </c>
      <c r="C41" s="12">
        <v>4</v>
      </c>
      <c r="D41" s="8">
        <v>2.6</v>
      </c>
      <c r="E41" s="12">
        <v>3</v>
      </c>
      <c r="F41" s="8">
        <v>3.19</v>
      </c>
      <c r="G41" s="12">
        <v>1</v>
      </c>
      <c r="H41" s="8">
        <v>1.69</v>
      </c>
      <c r="I41" s="12">
        <v>0</v>
      </c>
    </row>
    <row r="42" spans="2:9" ht="15" customHeight="1" x14ac:dyDescent="0.15">
      <c r="B42" t="s">
        <v>77</v>
      </c>
      <c r="C42" s="12">
        <v>3</v>
      </c>
      <c r="D42" s="8">
        <v>1.95</v>
      </c>
      <c r="E42" s="12">
        <v>0</v>
      </c>
      <c r="F42" s="8">
        <v>0</v>
      </c>
      <c r="G42" s="12">
        <v>3</v>
      </c>
      <c r="H42" s="8">
        <v>5.08</v>
      </c>
      <c r="I42" s="12">
        <v>0</v>
      </c>
    </row>
    <row r="43" spans="2:9" ht="15" customHeight="1" x14ac:dyDescent="0.15">
      <c r="B43" t="s">
        <v>57</v>
      </c>
      <c r="C43" s="12">
        <v>3</v>
      </c>
      <c r="D43" s="8">
        <v>1.95</v>
      </c>
      <c r="E43" s="12">
        <v>2</v>
      </c>
      <c r="F43" s="8">
        <v>2.13</v>
      </c>
      <c r="G43" s="12">
        <v>1</v>
      </c>
      <c r="H43" s="8">
        <v>1.69</v>
      </c>
      <c r="I43" s="12">
        <v>0</v>
      </c>
    </row>
    <row r="44" spans="2:9" ht="15" customHeight="1" x14ac:dyDescent="0.15">
      <c r="B44" t="s">
        <v>64</v>
      </c>
      <c r="C44" s="12">
        <v>3</v>
      </c>
      <c r="D44" s="8">
        <v>1.95</v>
      </c>
      <c r="E44" s="12">
        <v>2</v>
      </c>
      <c r="F44" s="8">
        <v>2.13</v>
      </c>
      <c r="G44" s="12">
        <v>1</v>
      </c>
      <c r="H44" s="8">
        <v>1.69</v>
      </c>
      <c r="I44" s="12">
        <v>0</v>
      </c>
    </row>
    <row r="45" spans="2:9" ht="15" customHeight="1" x14ac:dyDescent="0.15">
      <c r="B45" t="s">
        <v>61</v>
      </c>
      <c r="C45" s="12">
        <v>3</v>
      </c>
      <c r="D45" s="8">
        <v>1.95</v>
      </c>
      <c r="E45" s="12">
        <v>3</v>
      </c>
      <c r="F45" s="8">
        <v>3.19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62</v>
      </c>
      <c r="C46" s="12">
        <v>3</v>
      </c>
      <c r="D46" s="8">
        <v>1.95</v>
      </c>
      <c r="E46" s="12">
        <v>0</v>
      </c>
      <c r="F46" s="8">
        <v>0</v>
      </c>
      <c r="G46" s="12">
        <v>3</v>
      </c>
      <c r="H46" s="8">
        <v>5.08</v>
      </c>
      <c r="I46" s="12">
        <v>0</v>
      </c>
    </row>
    <row r="47" spans="2:9" ht="15" customHeight="1" x14ac:dyDescent="0.15">
      <c r="B47" t="s">
        <v>79</v>
      </c>
      <c r="C47" s="12">
        <v>2</v>
      </c>
      <c r="D47" s="8">
        <v>1.3</v>
      </c>
      <c r="E47" s="12">
        <v>1</v>
      </c>
      <c r="F47" s="8">
        <v>1.06</v>
      </c>
      <c r="G47" s="12">
        <v>1</v>
      </c>
      <c r="H47" s="8">
        <v>1.69</v>
      </c>
      <c r="I47" s="12">
        <v>0</v>
      </c>
    </row>
    <row r="48" spans="2:9" ht="15" customHeight="1" x14ac:dyDescent="0.15">
      <c r="B48" t="s">
        <v>47</v>
      </c>
      <c r="C48" s="12">
        <v>2</v>
      </c>
      <c r="D48" s="8">
        <v>1.3</v>
      </c>
      <c r="E48" s="12">
        <v>1</v>
      </c>
      <c r="F48" s="8">
        <v>1.06</v>
      </c>
      <c r="G48" s="12">
        <v>1</v>
      </c>
      <c r="H48" s="8">
        <v>1.69</v>
      </c>
      <c r="I48" s="12">
        <v>0</v>
      </c>
    </row>
    <row r="49" spans="2:9" ht="15" customHeight="1" x14ac:dyDescent="0.15">
      <c r="B49" t="s">
        <v>49</v>
      </c>
      <c r="C49" s="12">
        <v>2</v>
      </c>
      <c r="D49" s="8">
        <v>1.3</v>
      </c>
      <c r="E49" s="12">
        <v>0</v>
      </c>
      <c r="F49" s="8">
        <v>0</v>
      </c>
      <c r="G49" s="12">
        <v>2</v>
      </c>
      <c r="H49" s="8">
        <v>3.39</v>
      </c>
      <c r="I49" s="12">
        <v>0</v>
      </c>
    </row>
    <row r="50" spans="2:9" ht="15" customHeight="1" x14ac:dyDescent="0.15">
      <c r="B50" t="s">
        <v>73</v>
      </c>
      <c r="C50" s="12">
        <v>2</v>
      </c>
      <c r="D50" s="8">
        <v>1.3</v>
      </c>
      <c r="E50" s="12">
        <v>2</v>
      </c>
      <c r="F50" s="8">
        <v>2.13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65</v>
      </c>
      <c r="C51" s="12">
        <v>2</v>
      </c>
      <c r="D51" s="8">
        <v>1.3</v>
      </c>
      <c r="E51" s="12">
        <v>1</v>
      </c>
      <c r="F51" s="8">
        <v>1.06</v>
      </c>
      <c r="G51" s="12">
        <v>1</v>
      </c>
      <c r="H51" s="8">
        <v>1.69</v>
      </c>
      <c r="I51" s="12">
        <v>0</v>
      </c>
    </row>
    <row r="54" spans="2:9" ht="33" customHeight="1" x14ac:dyDescent="0.15">
      <c r="B54" t="s">
        <v>246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15">
      <c r="B55" t="s">
        <v>130</v>
      </c>
      <c r="C55" s="12">
        <v>9</v>
      </c>
      <c r="D55" s="8">
        <v>5.84</v>
      </c>
      <c r="E55" s="12">
        <v>7</v>
      </c>
      <c r="F55" s="8">
        <v>7.45</v>
      </c>
      <c r="G55" s="12">
        <v>2</v>
      </c>
      <c r="H55" s="8">
        <v>3.39</v>
      </c>
      <c r="I55" s="12">
        <v>0</v>
      </c>
    </row>
    <row r="56" spans="2:9" ht="15" customHeight="1" x14ac:dyDescent="0.15">
      <c r="B56" t="s">
        <v>125</v>
      </c>
      <c r="C56" s="12">
        <v>7</v>
      </c>
      <c r="D56" s="8">
        <v>4.55</v>
      </c>
      <c r="E56" s="12">
        <v>3</v>
      </c>
      <c r="F56" s="8">
        <v>3.19</v>
      </c>
      <c r="G56" s="12">
        <v>4</v>
      </c>
      <c r="H56" s="8">
        <v>6.78</v>
      </c>
      <c r="I56" s="12">
        <v>0</v>
      </c>
    </row>
    <row r="57" spans="2:9" ht="15" customHeight="1" x14ac:dyDescent="0.15">
      <c r="B57" t="s">
        <v>141</v>
      </c>
      <c r="C57" s="12">
        <v>7</v>
      </c>
      <c r="D57" s="8">
        <v>4.55</v>
      </c>
      <c r="E57" s="12">
        <v>7</v>
      </c>
      <c r="F57" s="8">
        <v>7.45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6</v>
      </c>
      <c r="D58" s="8">
        <v>3.9</v>
      </c>
      <c r="E58" s="12">
        <v>5</v>
      </c>
      <c r="F58" s="8">
        <v>5.32</v>
      </c>
      <c r="G58" s="12">
        <v>1</v>
      </c>
      <c r="H58" s="8">
        <v>1.69</v>
      </c>
      <c r="I58" s="12">
        <v>0</v>
      </c>
    </row>
    <row r="59" spans="2:9" ht="15" customHeight="1" x14ac:dyDescent="0.15">
      <c r="B59" t="s">
        <v>164</v>
      </c>
      <c r="C59" s="12">
        <v>6</v>
      </c>
      <c r="D59" s="8">
        <v>3.9</v>
      </c>
      <c r="E59" s="12">
        <v>2</v>
      </c>
      <c r="F59" s="8">
        <v>2.13</v>
      </c>
      <c r="G59" s="12">
        <v>4</v>
      </c>
      <c r="H59" s="8">
        <v>6.78</v>
      </c>
      <c r="I59" s="12">
        <v>0</v>
      </c>
    </row>
    <row r="60" spans="2:9" ht="15" customHeight="1" x14ac:dyDescent="0.15">
      <c r="B60" t="s">
        <v>142</v>
      </c>
      <c r="C60" s="12">
        <v>6</v>
      </c>
      <c r="D60" s="8">
        <v>3.9</v>
      </c>
      <c r="E60" s="12">
        <v>6</v>
      </c>
      <c r="F60" s="8">
        <v>6.38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128</v>
      </c>
      <c r="C61" s="12">
        <v>5</v>
      </c>
      <c r="D61" s="8">
        <v>3.25</v>
      </c>
      <c r="E61" s="12">
        <v>5</v>
      </c>
      <c r="F61" s="8">
        <v>5.32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134</v>
      </c>
      <c r="C62" s="12">
        <v>5</v>
      </c>
      <c r="D62" s="8">
        <v>3.25</v>
      </c>
      <c r="E62" s="12">
        <v>4</v>
      </c>
      <c r="F62" s="8">
        <v>4.26</v>
      </c>
      <c r="G62" s="12">
        <v>1</v>
      </c>
      <c r="H62" s="8">
        <v>1.69</v>
      </c>
      <c r="I62" s="12">
        <v>0</v>
      </c>
    </row>
    <row r="63" spans="2:9" ht="15" customHeight="1" x14ac:dyDescent="0.15">
      <c r="B63" t="s">
        <v>155</v>
      </c>
      <c r="C63" s="12">
        <v>5</v>
      </c>
      <c r="D63" s="8">
        <v>3.25</v>
      </c>
      <c r="E63" s="12">
        <v>5</v>
      </c>
      <c r="F63" s="8">
        <v>5.32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150</v>
      </c>
      <c r="C64" s="12">
        <v>4</v>
      </c>
      <c r="D64" s="8">
        <v>2.6</v>
      </c>
      <c r="E64" s="12">
        <v>3</v>
      </c>
      <c r="F64" s="8">
        <v>3.19</v>
      </c>
      <c r="G64" s="12">
        <v>1</v>
      </c>
      <c r="H64" s="8">
        <v>1.69</v>
      </c>
      <c r="I64" s="12">
        <v>0</v>
      </c>
    </row>
    <row r="65" spans="2:9" ht="15" customHeight="1" x14ac:dyDescent="0.15">
      <c r="B65" t="s">
        <v>151</v>
      </c>
      <c r="C65" s="12">
        <v>3</v>
      </c>
      <c r="D65" s="8">
        <v>1.95</v>
      </c>
      <c r="E65" s="12">
        <v>2</v>
      </c>
      <c r="F65" s="8">
        <v>2.13</v>
      </c>
      <c r="G65" s="12">
        <v>1</v>
      </c>
      <c r="H65" s="8">
        <v>1.69</v>
      </c>
      <c r="I65" s="12">
        <v>0</v>
      </c>
    </row>
    <row r="66" spans="2:9" ht="15" customHeight="1" x14ac:dyDescent="0.15">
      <c r="B66" t="s">
        <v>177</v>
      </c>
      <c r="C66" s="12">
        <v>3</v>
      </c>
      <c r="D66" s="8">
        <v>1.95</v>
      </c>
      <c r="E66" s="12">
        <v>2</v>
      </c>
      <c r="F66" s="8">
        <v>2.13</v>
      </c>
      <c r="G66" s="12">
        <v>1</v>
      </c>
      <c r="H66" s="8">
        <v>1.69</v>
      </c>
      <c r="I66" s="12">
        <v>0</v>
      </c>
    </row>
    <row r="67" spans="2:9" ht="15" customHeight="1" x14ac:dyDescent="0.15">
      <c r="B67" t="s">
        <v>132</v>
      </c>
      <c r="C67" s="12">
        <v>3</v>
      </c>
      <c r="D67" s="8">
        <v>1.95</v>
      </c>
      <c r="E67" s="12">
        <v>0</v>
      </c>
      <c r="F67" s="8">
        <v>0</v>
      </c>
      <c r="G67" s="12">
        <v>3</v>
      </c>
      <c r="H67" s="8">
        <v>5.08</v>
      </c>
      <c r="I67" s="12">
        <v>0</v>
      </c>
    </row>
    <row r="68" spans="2:9" ht="15" customHeight="1" x14ac:dyDescent="0.15">
      <c r="B68" t="s">
        <v>133</v>
      </c>
      <c r="C68" s="12">
        <v>3</v>
      </c>
      <c r="D68" s="8">
        <v>1.95</v>
      </c>
      <c r="E68" s="12">
        <v>1</v>
      </c>
      <c r="F68" s="8">
        <v>1.06</v>
      </c>
      <c r="G68" s="12">
        <v>2</v>
      </c>
      <c r="H68" s="8">
        <v>3.39</v>
      </c>
      <c r="I68" s="12">
        <v>0</v>
      </c>
    </row>
    <row r="69" spans="2:9" ht="15" customHeight="1" x14ac:dyDescent="0.15">
      <c r="B69" t="s">
        <v>156</v>
      </c>
      <c r="C69" s="12">
        <v>3</v>
      </c>
      <c r="D69" s="8">
        <v>1.95</v>
      </c>
      <c r="E69" s="12">
        <v>2</v>
      </c>
      <c r="F69" s="8">
        <v>2.13</v>
      </c>
      <c r="G69" s="12">
        <v>1</v>
      </c>
      <c r="H69" s="8">
        <v>1.69</v>
      </c>
      <c r="I69" s="12">
        <v>0</v>
      </c>
    </row>
    <row r="70" spans="2:9" ht="15" customHeight="1" x14ac:dyDescent="0.15">
      <c r="B70" t="s">
        <v>144</v>
      </c>
      <c r="C70" s="12">
        <v>3</v>
      </c>
      <c r="D70" s="8">
        <v>1.95</v>
      </c>
      <c r="E70" s="12">
        <v>3</v>
      </c>
      <c r="F70" s="8">
        <v>3.19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182</v>
      </c>
      <c r="C71" s="12">
        <v>3</v>
      </c>
      <c r="D71" s="8">
        <v>1.95</v>
      </c>
      <c r="E71" s="12">
        <v>0</v>
      </c>
      <c r="F71" s="8">
        <v>0</v>
      </c>
      <c r="G71" s="12">
        <v>3</v>
      </c>
      <c r="H71" s="8">
        <v>5.08</v>
      </c>
      <c r="I71" s="12">
        <v>0</v>
      </c>
    </row>
    <row r="72" spans="2:9" ht="15" customHeight="1" x14ac:dyDescent="0.15">
      <c r="B72" t="s">
        <v>126</v>
      </c>
      <c r="C72" s="12">
        <v>2</v>
      </c>
      <c r="D72" s="8">
        <v>1.3</v>
      </c>
      <c r="E72" s="12">
        <v>1</v>
      </c>
      <c r="F72" s="8">
        <v>1.06</v>
      </c>
      <c r="G72" s="12">
        <v>1</v>
      </c>
      <c r="H72" s="8">
        <v>1.69</v>
      </c>
      <c r="I72" s="12">
        <v>0</v>
      </c>
    </row>
    <row r="73" spans="2:9" ht="15" customHeight="1" x14ac:dyDescent="0.15">
      <c r="B73" t="s">
        <v>159</v>
      </c>
      <c r="C73" s="12">
        <v>2</v>
      </c>
      <c r="D73" s="8">
        <v>1.3</v>
      </c>
      <c r="E73" s="12">
        <v>0</v>
      </c>
      <c r="F73" s="8">
        <v>0</v>
      </c>
      <c r="G73" s="12">
        <v>2</v>
      </c>
      <c r="H73" s="8">
        <v>3.39</v>
      </c>
      <c r="I73" s="12">
        <v>0</v>
      </c>
    </row>
    <row r="74" spans="2:9" ht="15" customHeight="1" x14ac:dyDescent="0.15">
      <c r="B74" t="s">
        <v>166</v>
      </c>
      <c r="C74" s="12">
        <v>2</v>
      </c>
      <c r="D74" s="8">
        <v>1.3</v>
      </c>
      <c r="E74" s="12">
        <v>1</v>
      </c>
      <c r="F74" s="8">
        <v>1.06</v>
      </c>
      <c r="G74" s="12">
        <v>1</v>
      </c>
      <c r="H74" s="8">
        <v>1.69</v>
      </c>
      <c r="I74" s="12">
        <v>0</v>
      </c>
    </row>
    <row r="75" spans="2:9" ht="15" customHeight="1" x14ac:dyDescent="0.15">
      <c r="B75" t="s">
        <v>174</v>
      </c>
      <c r="C75" s="12">
        <v>2</v>
      </c>
      <c r="D75" s="8">
        <v>1.3</v>
      </c>
      <c r="E75" s="12">
        <v>1</v>
      </c>
      <c r="F75" s="8">
        <v>1.06</v>
      </c>
      <c r="G75" s="12">
        <v>1</v>
      </c>
      <c r="H75" s="8">
        <v>1.69</v>
      </c>
      <c r="I75" s="12">
        <v>0</v>
      </c>
    </row>
    <row r="76" spans="2:9" ht="15" customHeight="1" x14ac:dyDescent="0.15">
      <c r="B76" t="s">
        <v>163</v>
      </c>
      <c r="C76" s="12">
        <v>2</v>
      </c>
      <c r="D76" s="8">
        <v>1.3</v>
      </c>
      <c r="E76" s="12">
        <v>0</v>
      </c>
      <c r="F76" s="8">
        <v>0</v>
      </c>
      <c r="G76" s="12">
        <v>2</v>
      </c>
      <c r="H76" s="8">
        <v>3.39</v>
      </c>
      <c r="I76" s="12">
        <v>0</v>
      </c>
    </row>
    <row r="77" spans="2:9" ht="15" customHeight="1" x14ac:dyDescent="0.15">
      <c r="B77" t="s">
        <v>169</v>
      </c>
      <c r="C77" s="12">
        <v>2</v>
      </c>
      <c r="D77" s="8">
        <v>1.3</v>
      </c>
      <c r="E77" s="12">
        <v>0</v>
      </c>
      <c r="F77" s="8">
        <v>0</v>
      </c>
      <c r="G77" s="12">
        <v>2</v>
      </c>
      <c r="H77" s="8">
        <v>3.39</v>
      </c>
      <c r="I77" s="12">
        <v>0</v>
      </c>
    </row>
    <row r="78" spans="2:9" ht="15" customHeight="1" x14ac:dyDescent="0.15">
      <c r="B78" t="s">
        <v>175</v>
      </c>
      <c r="C78" s="12">
        <v>2</v>
      </c>
      <c r="D78" s="8">
        <v>1.3</v>
      </c>
      <c r="E78" s="12">
        <v>1</v>
      </c>
      <c r="F78" s="8">
        <v>1.06</v>
      </c>
      <c r="G78" s="12">
        <v>1</v>
      </c>
      <c r="H78" s="8">
        <v>1.69</v>
      </c>
      <c r="I78" s="12">
        <v>0</v>
      </c>
    </row>
    <row r="79" spans="2:9" ht="15" customHeight="1" x14ac:dyDescent="0.15">
      <c r="B79" t="s">
        <v>176</v>
      </c>
      <c r="C79" s="12">
        <v>2</v>
      </c>
      <c r="D79" s="8">
        <v>1.3</v>
      </c>
      <c r="E79" s="12">
        <v>2</v>
      </c>
      <c r="F79" s="8">
        <v>2.13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178</v>
      </c>
      <c r="C80" s="12">
        <v>2</v>
      </c>
      <c r="D80" s="8">
        <v>1.3</v>
      </c>
      <c r="E80" s="12">
        <v>1</v>
      </c>
      <c r="F80" s="8">
        <v>1.06</v>
      </c>
      <c r="G80" s="12">
        <v>1</v>
      </c>
      <c r="H80" s="8">
        <v>1.69</v>
      </c>
      <c r="I80" s="12">
        <v>0</v>
      </c>
    </row>
    <row r="81" spans="2:9" ht="15" customHeight="1" x14ac:dyDescent="0.15">
      <c r="B81" t="s">
        <v>179</v>
      </c>
      <c r="C81" s="12">
        <v>2</v>
      </c>
      <c r="D81" s="8">
        <v>1.3</v>
      </c>
      <c r="E81" s="12">
        <v>0</v>
      </c>
      <c r="F81" s="8">
        <v>0</v>
      </c>
      <c r="G81" s="12">
        <v>2</v>
      </c>
      <c r="H81" s="8">
        <v>3.39</v>
      </c>
      <c r="I81" s="12">
        <v>0</v>
      </c>
    </row>
    <row r="82" spans="2:9" ht="15" customHeight="1" x14ac:dyDescent="0.15">
      <c r="B82" t="s">
        <v>129</v>
      </c>
      <c r="C82" s="12">
        <v>2</v>
      </c>
      <c r="D82" s="8">
        <v>1.3</v>
      </c>
      <c r="E82" s="12">
        <v>0</v>
      </c>
      <c r="F82" s="8">
        <v>0</v>
      </c>
      <c r="G82" s="12">
        <v>2</v>
      </c>
      <c r="H82" s="8">
        <v>3.39</v>
      </c>
      <c r="I82" s="12">
        <v>0</v>
      </c>
    </row>
    <row r="83" spans="2:9" ht="15" customHeight="1" x14ac:dyDescent="0.15">
      <c r="B83" t="s">
        <v>145</v>
      </c>
      <c r="C83" s="12">
        <v>2</v>
      </c>
      <c r="D83" s="8">
        <v>1.3</v>
      </c>
      <c r="E83" s="12">
        <v>2</v>
      </c>
      <c r="F83" s="8">
        <v>2.13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131</v>
      </c>
      <c r="C84" s="12">
        <v>2</v>
      </c>
      <c r="D84" s="8">
        <v>1.3</v>
      </c>
      <c r="E84" s="12">
        <v>0</v>
      </c>
      <c r="F84" s="8">
        <v>0</v>
      </c>
      <c r="G84" s="12">
        <v>2</v>
      </c>
      <c r="H84" s="8">
        <v>3.39</v>
      </c>
      <c r="I84" s="12">
        <v>0</v>
      </c>
    </row>
    <row r="85" spans="2:9" ht="15" customHeight="1" x14ac:dyDescent="0.15">
      <c r="B85" t="s">
        <v>180</v>
      </c>
      <c r="C85" s="12">
        <v>2</v>
      </c>
      <c r="D85" s="8">
        <v>1.3</v>
      </c>
      <c r="E85" s="12">
        <v>2</v>
      </c>
      <c r="F85" s="8">
        <v>2.13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181</v>
      </c>
      <c r="C86" s="12">
        <v>2</v>
      </c>
      <c r="D86" s="8">
        <v>1.3</v>
      </c>
      <c r="E86" s="12">
        <v>2</v>
      </c>
      <c r="F86" s="8">
        <v>2.13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139</v>
      </c>
      <c r="C87" s="12">
        <v>2</v>
      </c>
      <c r="D87" s="8">
        <v>1.3</v>
      </c>
      <c r="E87" s="12">
        <v>2</v>
      </c>
      <c r="F87" s="8">
        <v>2.13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140</v>
      </c>
      <c r="C88" s="12">
        <v>2</v>
      </c>
      <c r="D88" s="8">
        <v>1.3</v>
      </c>
      <c r="E88" s="12">
        <v>2</v>
      </c>
      <c r="F88" s="8">
        <v>2.13</v>
      </c>
      <c r="G88" s="12">
        <v>0</v>
      </c>
      <c r="H88" s="8">
        <v>0</v>
      </c>
      <c r="I88" s="12">
        <v>0</v>
      </c>
    </row>
    <row r="90" spans="2:9" ht="15" customHeight="1" x14ac:dyDescent="0.15">
      <c r="B9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269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24</v>
      </c>
      <c r="D6" s="8">
        <v>15.48</v>
      </c>
      <c r="E6" s="12">
        <v>12</v>
      </c>
      <c r="F6" s="8">
        <v>13.04</v>
      </c>
      <c r="G6" s="12">
        <v>12</v>
      </c>
      <c r="H6" s="8">
        <v>19.670000000000002</v>
      </c>
      <c r="I6" s="12">
        <v>0</v>
      </c>
    </row>
    <row r="7" spans="2:9" ht="15" customHeight="1" x14ac:dyDescent="0.15">
      <c r="B7" t="s">
        <v>22</v>
      </c>
      <c r="C7" s="12">
        <v>10</v>
      </c>
      <c r="D7" s="8">
        <v>6.45</v>
      </c>
      <c r="E7" s="12">
        <v>2</v>
      </c>
      <c r="F7" s="8">
        <v>2.17</v>
      </c>
      <c r="G7" s="12">
        <v>8</v>
      </c>
      <c r="H7" s="8">
        <v>13.11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2</v>
      </c>
      <c r="D9" s="8">
        <v>1.29</v>
      </c>
      <c r="E9" s="12">
        <v>0</v>
      </c>
      <c r="F9" s="8">
        <v>0</v>
      </c>
      <c r="G9" s="12">
        <v>2</v>
      </c>
      <c r="H9" s="8">
        <v>3.28</v>
      </c>
      <c r="I9" s="12">
        <v>0</v>
      </c>
    </row>
    <row r="10" spans="2:9" ht="15" customHeight="1" x14ac:dyDescent="0.15">
      <c r="B10" t="s">
        <v>25</v>
      </c>
      <c r="C10" s="12">
        <v>4</v>
      </c>
      <c r="D10" s="8">
        <v>2.58</v>
      </c>
      <c r="E10" s="12">
        <v>0</v>
      </c>
      <c r="F10" s="8">
        <v>0</v>
      </c>
      <c r="G10" s="12">
        <v>4</v>
      </c>
      <c r="H10" s="8">
        <v>6.56</v>
      </c>
      <c r="I10" s="12">
        <v>0</v>
      </c>
    </row>
    <row r="11" spans="2:9" ht="15" customHeight="1" x14ac:dyDescent="0.15">
      <c r="B11" t="s">
        <v>26</v>
      </c>
      <c r="C11" s="12">
        <v>50</v>
      </c>
      <c r="D11" s="8">
        <v>32.26</v>
      </c>
      <c r="E11" s="12">
        <v>35</v>
      </c>
      <c r="F11" s="8">
        <v>38.04</v>
      </c>
      <c r="G11" s="12">
        <v>14</v>
      </c>
      <c r="H11" s="8">
        <v>22.95</v>
      </c>
      <c r="I11" s="12">
        <v>1</v>
      </c>
    </row>
    <row r="12" spans="2:9" ht="15" customHeight="1" x14ac:dyDescent="0.15">
      <c r="B12" t="s">
        <v>27</v>
      </c>
      <c r="C12" s="12">
        <v>1</v>
      </c>
      <c r="D12" s="8">
        <v>0.65</v>
      </c>
      <c r="E12" s="12">
        <v>0</v>
      </c>
      <c r="F12" s="8">
        <v>0</v>
      </c>
      <c r="G12" s="12">
        <v>1</v>
      </c>
      <c r="H12" s="8">
        <v>1.64</v>
      </c>
      <c r="I12" s="12">
        <v>0</v>
      </c>
    </row>
    <row r="13" spans="2:9" ht="15" customHeight="1" x14ac:dyDescent="0.15">
      <c r="B13" t="s">
        <v>28</v>
      </c>
      <c r="C13" s="12">
        <v>5</v>
      </c>
      <c r="D13" s="8">
        <v>3.23</v>
      </c>
      <c r="E13" s="12">
        <v>3</v>
      </c>
      <c r="F13" s="8">
        <v>3.26</v>
      </c>
      <c r="G13" s="12">
        <v>2</v>
      </c>
      <c r="H13" s="8">
        <v>3.28</v>
      </c>
      <c r="I13" s="12">
        <v>0</v>
      </c>
    </row>
    <row r="14" spans="2:9" ht="15" customHeight="1" x14ac:dyDescent="0.15">
      <c r="B14" t="s">
        <v>29</v>
      </c>
      <c r="C14" s="12">
        <v>12</v>
      </c>
      <c r="D14" s="8">
        <v>7.74</v>
      </c>
      <c r="E14" s="12">
        <v>2</v>
      </c>
      <c r="F14" s="8">
        <v>2.17</v>
      </c>
      <c r="G14" s="12">
        <v>10</v>
      </c>
      <c r="H14" s="8">
        <v>16.39</v>
      </c>
      <c r="I14" s="12">
        <v>0</v>
      </c>
    </row>
    <row r="15" spans="2:9" ht="15" customHeight="1" x14ac:dyDescent="0.15">
      <c r="B15" t="s">
        <v>30</v>
      </c>
      <c r="C15" s="12">
        <v>15</v>
      </c>
      <c r="D15" s="8">
        <v>9.68</v>
      </c>
      <c r="E15" s="12">
        <v>14</v>
      </c>
      <c r="F15" s="8">
        <v>15.22</v>
      </c>
      <c r="G15" s="12">
        <v>1</v>
      </c>
      <c r="H15" s="8">
        <v>1.64</v>
      </c>
      <c r="I15" s="12">
        <v>0</v>
      </c>
    </row>
    <row r="16" spans="2:9" ht="15" customHeight="1" x14ac:dyDescent="0.15">
      <c r="B16" t="s">
        <v>31</v>
      </c>
      <c r="C16" s="12">
        <v>21</v>
      </c>
      <c r="D16" s="8">
        <v>13.55</v>
      </c>
      <c r="E16" s="12">
        <v>20</v>
      </c>
      <c r="F16" s="8">
        <v>21.74</v>
      </c>
      <c r="G16" s="12">
        <v>0</v>
      </c>
      <c r="H16" s="8">
        <v>0</v>
      </c>
      <c r="I16" s="12">
        <v>1</v>
      </c>
    </row>
    <row r="17" spans="2:9" ht="15" customHeight="1" x14ac:dyDescent="0.15">
      <c r="B17" t="s">
        <v>32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3.23</v>
      </c>
      <c r="E18" s="12">
        <v>3</v>
      </c>
      <c r="F18" s="8">
        <v>3.26</v>
      </c>
      <c r="G18" s="12">
        <v>2</v>
      </c>
      <c r="H18" s="8">
        <v>3.28</v>
      </c>
      <c r="I18" s="12">
        <v>0</v>
      </c>
    </row>
    <row r="19" spans="2:9" ht="15" customHeight="1" x14ac:dyDescent="0.15">
      <c r="B19" t="s">
        <v>34</v>
      </c>
      <c r="C19" s="12">
        <v>6</v>
      </c>
      <c r="D19" s="8">
        <v>3.87</v>
      </c>
      <c r="E19" s="12">
        <v>1</v>
      </c>
      <c r="F19" s="8">
        <v>1.0900000000000001</v>
      </c>
      <c r="G19" s="12">
        <v>5</v>
      </c>
      <c r="H19" s="8">
        <v>8.1999999999999993</v>
      </c>
      <c r="I19" s="12">
        <v>0</v>
      </c>
    </row>
    <row r="20" spans="2:9" ht="15" customHeight="1" x14ac:dyDescent="0.15">
      <c r="B20" s="9" t="s">
        <v>215</v>
      </c>
      <c r="C20" s="12">
        <f>SUM(LTBL_32441[総数／事業所数])</f>
        <v>155</v>
      </c>
      <c r="E20" s="12">
        <f>SUBTOTAL(109,LTBL_32441[個人／事業所数])</f>
        <v>92</v>
      </c>
      <c r="G20" s="12">
        <f>SUBTOTAL(109,LTBL_32441[法人／事業所数])</f>
        <v>61</v>
      </c>
      <c r="I20" s="12">
        <f>SUBTOTAL(109,LTBL_32441[法人以外の団体／事業所数])</f>
        <v>2</v>
      </c>
    </row>
    <row r="21" spans="2:9" ht="15" customHeight="1" x14ac:dyDescent="0.15">
      <c r="E21" s="11">
        <f>LTBL_32441[[#Totals],[個人／事業所数]]/LTBL_32441[[#Totals],[総数／事業所数]]</f>
        <v>0.59354838709677415</v>
      </c>
      <c r="G21" s="11">
        <f>LTBL_32441[[#Totals],[法人／事業所数]]/LTBL_32441[[#Totals],[総数／事業所数]]</f>
        <v>0.3935483870967742</v>
      </c>
      <c r="I21" s="11">
        <f>LTBL_32441[[#Totals],[法人以外の団体／事業所数]]/LTBL_32441[[#Totals],[総数／事業所数]]</f>
        <v>1.2903225806451613E-2</v>
      </c>
    </row>
    <row r="23" spans="2:9" ht="33" customHeight="1" x14ac:dyDescent="0.15">
      <c r="B23" t="s">
        <v>214</v>
      </c>
      <c r="C23" s="10" t="s">
        <v>36</v>
      </c>
      <c r="D23" s="10" t="s">
        <v>270</v>
      </c>
      <c r="E23" s="10" t="s">
        <v>38</v>
      </c>
      <c r="F23" s="10" t="s">
        <v>244</v>
      </c>
      <c r="G23" s="10" t="s">
        <v>40</v>
      </c>
      <c r="H23" s="10" t="s">
        <v>236</v>
      </c>
      <c r="I23" s="10" t="s">
        <v>42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20</v>
      </c>
      <c r="D29" s="8">
        <v>12.9</v>
      </c>
      <c r="E29" s="12">
        <v>20</v>
      </c>
      <c r="F29" s="8">
        <v>21.74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52</v>
      </c>
      <c r="C30" s="12">
        <v>16</v>
      </c>
      <c r="D30" s="8">
        <v>10.32</v>
      </c>
      <c r="E30" s="12">
        <v>13</v>
      </c>
      <c r="F30" s="8">
        <v>14.13</v>
      </c>
      <c r="G30" s="12">
        <v>2</v>
      </c>
      <c r="H30" s="8">
        <v>3.28</v>
      </c>
      <c r="I30" s="12">
        <v>1</v>
      </c>
    </row>
    <row r="31" spans="2:9" ht="15" customHeight="1" x14ac:dyDescent="0.15">
      <c r="B31" t="s">
        <v>58</v>
      </c>
      <c r="C31" s="12">
        <v>15</v>
      </c>
      <c r="D31" s="8">
        <v>9.68</v>
      </c>
      <c r="E31" s="12">
        <v>14</v>
      </c>
      <c r="F31" s="8">
        <v>15.22</v>
      </c>
      <c r="G31" s="12">
        <v>1</v>
      </c>
      <c r="H31" s="8">
        <v>1.64</v>
      </c>
      <c r="I31" s="12">
        <v>0</v>
      </c>
    </row>
    <row r="32" spans="2:9" ht="15" customHeight="1" x14ac:dyDescent="0.15">
      <c r="B32" t="s">
        <v>54</v>
      </c>
      <c r="C32" s="12">
        <v>14</v>
      </c>
      <c r="D32" s="8">
        <v>9.0299999999999994</v>
      </c>
      <c r="E32" s="12">
        <v>12</v>
      </c>
      <c r="F32" s="8">
        <v>13.04</v>
      </c>
      <c r="G32" s="12">
        <v>2</v>
      </c>
      <c r="H32" s="8">
        <v>3.28</v>
      </c>
      <c r="I32" s="12">
        <v>0</v>
      </c>
    </row>
    <row r="33" spans="2:9" ht="15" customHeight="1" x14ac:dyDescent="0.15">
      <c r="B33" t="s">
        <v>57</v>
      </c>
      <c r="C33" s="12">
        <v>12</v>
      </c>
      <c r="D33" s="8">
        <v>7.74</v>
      </c>
      <c r="E33" s="12">
        <v>2</v>
      </c>
      <c r="F33" s="8">
        <v>2.17</v>
      </c>
      <c r="G33" s="12">
        <v>10</v>
      </c>
      <c r="H33" s="8">
        <v>16.39</v>
      </c>
      <c r="I33" s="12">
        <v>0</v>
      </c>
    </row>
    <row r="34" spans="2:9" ht="15" customHeight="1" x14ac:dyDescent="0.15">
      <c r="B34" t="s">
        <v>43</v>
      </c>
      <c r="C34" s="12">
        <v>10</v>
      </c>
      <c r="D34" s="8">
        <v>6.45</v>
      </c>
      <c r="E34" s="12">
        <v>2</v>
      </c>
      <c r="F34" s="8">
        <v>2.17</v>
      </c>
      <c r="G34" s="12">
        <v>8</v>
      </c>
      <c r="H34" s="8">
        <v>13.11</v>
      </c>
      <c r="I34" s="12">
        <v>0</v>
      </c>
    </row>
    <row r="35" spans="2:9" ht="15" customHeight="1" x14ac:dyDescent="0.15">
      <c r="B35" t="s">
        <v>44</v>
      </c>
      <c r="C35" s="12">
        <v>8</v>
      </c>
      <c r="D35" s="8">
        <v>5.16</v>
      </c>
      <c r="E35" s="12">
        <v>6</v>
      </c>
      <c r="F35" s="8">
        <v>6.52</v>
      </c>
      <c r="G35" s="12">
        <v>2</v>
      </c>
      <c r="H35" s="8">
        <v>3.28</v>
      </c>
      <c r="I35" s="12">
        <v>0</v>
      </c>
    </row>
    <row r="36" spans="2:9" ht="15" customHeight="1" x14ac:dyDescent="0.15">
      <c r="B36" t="s">
        <v>45</v>
      </c>
      <c r="C36" s="12">
        <v>6</v>
      </c>
      <c r="D36" s="8">
        <v>3.87</v>
      </c>
      <c r="E36" s="12">
        <v>4</v>
      </c>
      <c r="F36" s="8">
        <v>4.3499999999999996</v>
      </c>
      <c r="G36" s="12">
        <v>2</v>
      </c>
      <c r="H36" s="8">
        <v>3.28</v>
      </c>
      <c r="I36" s="12">
        <v>0</v>
      </c>
    </row>
    <row r="37" spans="2:9" ht="15" customHeight="1" x14ac:dyDescent="0.15">
      <c r="B37" t="s">
        <v>51</v>
      </c>
      <c r="C37" s="12">
        <v>5</v>
      </c>
      <c r="D37" s="8">
        <v>3.23</v>
      </c>
      <c r="E37" s="12">
        <v>3</v>
      </c>
      <c r="F37" s="8">
        <v>3.26</v>
      </c>
      <c r="G37" s="12">
        <v>2</v>
      </c>
      <c r="H37" s="8">
        <v>3.28</v>
      </c>
      <c r="I37" s="12">
        <v>0</v>
      </c>
    </row>
    <row r="38" spans="2:9" ht="15" customHeight="1" x14ac:dyDescent="0.15">
      <c r="B38" t="s">
        <v>53</v>
      </c>
      <c r="C38" s="12">
        <v>5</v>
      </c>
      <c r="D38" s="8">
        <v>3.23</v>
      </c>
      <c r="E38" s="12">
        <v>1</v>
      </c>
      <c r="F38" s="8">
        <v>1.0900000000000001</v>
      </c>
      <c r="G38" s="12">
        <v>4</v>
      </c>
      <c r="H38" s="8">
        <v>6.56</v>
      </c>
      <c r="I38" s="12">
        <v>0</v>
      </c>
    </row>
    <row r="39" spans="2:9" ht="15" customHeight="1" x14ac:dyDescent="0.15">
      <c r="B39" t="s">
        <v>46</v>
      </c>
      <c r="C39" s="12">
        <v>3</v>
      </c>
      <c r="D39" s="8">
        <v>1.94</v>
      </c>
      <c r="E39" s="12">
        <v>1</v>
      </c>
      <c r="F39" s="8">
        <v>1.0900000000000001</v>
      </c>
      <c r="G39" s="12">
        <v>2</v>
      </c>
      <c r="H39" s="8">
        <v>3.28</v>
      </c>
      <c r="I39" s="12">
        <v>0</v>
      </c>
    </row>
    <row r="40" spans="2:9" ht="15" customHeight="1" x14ac:dyDescent="0.15">
      <c r="B40" t="s">
        <v>73</v>
      </c>
      <c r="C40" s="12">
        <v>3</v>
      </c>
      <c r="D40" s="8">
        <v>1.94</v>
      </c>
      <c r="E40" s="12">
        <v>2</v>
      </c>
      <c r="F40" s="8">
        <v>2.17</v>
      </c>
      <c r="G40" s="12">
        <v>1</v>
      </c>
      <c r="H40" s="8">
        <v>1.64</v>
      </c>
      <c r="I40" s="12">
        <v>0</v>
      </c>
    </row>
    <row r="41" spans="2:9" ht="15" customHeight="1" x14ac:dyDescent="0.15">
      <c r="B41" t="s">
        <v>55</v>
      </c>
      <c r="C41" s="12">
        <v>3</v>
      </c>
      <c r="D41" s="8">
        <v>1.94</v>
      </c>
      <c r="E41" s="12">
        <v>2</v>
      </c>
      <c r="F41" s="8">
        <v>2.17</v>
      </c>
      <c r="G41" s="12">
        <v>1</v>
      </c>
      <c r="H41" s="8">
        <v>1.64</v>
      </c>
      <c r="I41" s="12">
        <v>0</v>
      </c>
    </row>
    <row r="42" spans="2:9" ht="15" customHeight="1" x14ac:dyDescent="0.15">
      <c r="B42" t="s">
        <v>61</v>
      </c>
      <c r="C42" s="12">
        <v>3</v>
      </c>
      <c r="D42" s="8">
        <v>1.94</v>
      </c>
      <c r="E42" s="12">
        <v>3</v>
      </c>
      <c r="F42" s="8">
        <v>3.26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81</v>
      </c>
      <c r="C43" s="12">
        <v>2</v>
      </c>
      <c r="D43" s="8">
        <v>1.29</v>
      </c>
      <c r="E43" s="12">
        <v>0</v>
      </c>
      <c r="F43" s="8">
        <v>0</v>
      </c>
      <c r="G43" s="12">
        <v>2</v>
      </c>
      <c r="H43" s="8">
        <v>3.28</v>
      </c>
      <c r="I43" s="12">
        <v>0</v>
      </c>
    </row>
    <row r="44" spans="2:9" ht="15" customHeight="1" x14ac:dyDescent="0.15">
      <c r="B44" t="s">
        <v>82</v>
      </c>
      <c r="C44" s="12">
        <v>2</v>
      </c>
      <c r="D44" s="8">
        <v>1.29</v>
      </c>
      <c r="E44" s="12">
        <v>0</v>
      </c>
      <c r="F44" s="8">
        <v>0</v>
      </c>
      <c r="G44" s="12">
        <v>2</v>
      </c>
      <c r="H44" s="8">
        <v>3.28</v>
      </c>
      <c r="I44" s="12">
        <v>0</v>
      </c>
    </row>
    <row r="45" spans="2:9" ht="15" customHeight="1" x14ac:dyDescent="0.15">
      <c r="B45" t="s">
        <v>80</v>
      </c>
      <c r="C45" s="12">
        <v>2</v>
      </c>
      <c r="D45" s="8">
        <v>1.29</v>
      </c>
      <c r="E45" s="12">
        <v>0</v>
      </c>
      <c r="F45" s="8">
        <v>0</v>
      </c>
      <c r="G45" s="12">
        <v>2</v>
      </c>
      <c r="H45" s="8">
        <v>3.28</v>
      </c>
      <c r="I45" s="12">
        <v>0</v>
      </c>
    </row>
    <row r="46" spans="2:9" ht="15" customHeight="1" x14ac:dyDescent="0.15">
      <c r="B46" t="s">
        <v>48</v>
      </c>
      <c r="C46" s="12">
        <v>2</v>
      </c>
      <c r="D46" s="8">
        <v>1.29</v>
      </c>
      <c r="E46" s="12">
        <v>1</v>
      </c>
      <c r="F46" s="8">
        <v>1.0900000000000001</v>
      </c>
      <c r="G46" s="12">
        <v>1</v>
      </c>
      <c r="H46" s="8">
        <v>1.64</v>
      </c>
      <c r="I46" s="12">
        <v>0</v>
      </c>
    </row>
    <row r="47" spans="2:9" ht="15" customHeight="1" x14ac:dyDescent="0.15">
      <c r="B47" t="s">
        <v>50</v>
      </c>
      <c r="C47" s="12">
        <v>2</v>
      </c>
      <c r="D47" s="8">
        <v>1.29</v>
      </c>
      <c r="E47" s="12">
        <v>2</v>
      </c>
      <c r="F47" s="8">
        <v>2.17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83</v>
      </c>
      <c r="C48" s="12">
        <v>2</v>
      </c>
      <c r="D48" s="8">
        <v>1.29</v>
      </c>
      <c r="E48" s="12">
        <v>1</v>
      </c>
      <c r="F48" s="8">
        <v>1.0900000000000001</v>
      </c>
      <c r="G48" s="12">
        <v>1</v>
      </c>
      <c r="H48" s="8">
        <v>1.64</v>
      </c>
      <c r="I48" s="12">
        <v>0</v>
      </c>
    </row>
    <row r="49" spans="2:9" ht="15" customHeight="1" x14ac:dyDescent="0.15">
      <c r="B49" t="s">
        <v>62</v>
      </c>
      <c r="C49" s="12">
        <v>2</v>
      </c>
      <c r="D49" s="8">
        <v>1.29</v>
      </c>
      <c r="E49" s="12">
        <v>0</v>
      </c>
      <c r="F49" s="8">
        <v>0</v>
      </c>
      <c r="G49" s="12">
        <v>2</v>
      </c>
      <c r="H49" s="8">
        <v>3.28</v>
      </c>
      <c r="I49" s="12">
        <v>0</v>
      </c>
    </row>
    <row r="50" spans="2:9" ht="15" customHeight="1" x14ac:dyDescent="0.15">
      <c r="B50" t="s">
        <v>70</v>
      </c>
      <c r="C50" s="12">
        <v>2</v>
      </c>
      <c r="D50" s="8">
        <v>1.29</v>
      </c>
      <c r="E50" s="12">
        <v>1</v>
      </c>
      <c r="F50" s="8">
        <v>1.0900000000000001</v>
      </c>
      <c r="G50" s="12">
        <v>1</v>
      </c>
      <c r="H50" s="8">
        <v>1.64</v>
      </c>
      <c r="I50" s="12">
        <v>0</v>
      </c>
    </row>
    <row r="51" spans="2:9" ht="15" customHeight="1" x14ac:dyDescent="0.15">
      <c r="B51" t="s">
        <v>71</v>
      </c>
      <c r="C51" s="12">
        <v>2</v>
      </c>
      <c r="D51" s="8">
        <v>1.29</v>
      </c>
      <c r="E51" s="12">
        <v>0</v>
      </c>
      <c r="F51" s="8">
        <v>0</v>
      </c>
      <c r="G51" s="12">
        <v>2</v>
      </c>
      <c r="H51" s="8">
        <v>3.28</v>
      </c>
      <c r="I51" s="12">
        <v>0</v>
      </c>
    </row>
    <row r="54" spans="2:9" ht="33" customHeight="1" x14ac:dyDescent="0.15">
      <c r="B54" t="s">
        <v>225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15">
      <c r="B55" t="s">
        <v>141</v>
      </c>
      <c r="C55" s="12">
        <v>10</v>
      </c>
      <c r="D55" s="8">
        <v>6.45</v>
      </c>
      <c r="E55" s="12">
        <v>10</v>
      </c>
      <c r="F55" s="8">
        <v>10.87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137</v>
      </c>
      <c r="C56" s="12">
        <v>9</v>
      </c>
      <c r="D56" s="8">
        <v>5.81</v>
      </c>
      <c r="E56" s="12">
        <v>1</v>
      </c>
      <c r="F56" s="8">
        <v>1.0900000000000001</v>
      </c>
      <c r="G56" s="12">
        <v>8</v>
      </c>
      <c r="H56" s="8">
        <v>13.11</v>
      </c>
      <c r="I56" s="12">
        <v>0</v>
      </c>
    </row>
    <row r="57" spans="2:9" ht="15" customHeight="1" x14ac:dyDescent="0.15">
      <c r="B57" t="s">
        <v>142</v>
      </c>
      <c r="C57" s="12">
        <v>9</v>
      </c>
      <c r="D57" s="8">
        <v>5.81</v>
      </c>
      <c r="E57" s="12">
        <v>9</v>
      </c>
      <c r="F57" s="8">
        <v>9.7799999999999994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131</v>
      </c>
      <c r="C58" s="12">
        <v>5</v>
      </c>
      <c r="D58" s="8">
        <v>3.23</v>
      </c>
      <c r="E58" s="12">
        <v>4</v>
      </c>
      <c r="F58" s="8">
        <v>4.3499999999999996</v>
      </c>
      <c r="G58" s="12">
        <v>1</v>
      </c>
      <c r="H58" s="8">
        <v>1.64</v>
      </c>
      <c r="I58" s="12">
        <v>0</v>
      </c>
    </row>
    <row r="59" spans="2:9" ht="15" customHeight="1" x14ac:dyDescent="0.15">
      <c r="B59" t="s">
        <v>125</v>
      </c>
      <c r="C59" s="12">
        <v>4</v>
      </c>
      <c r="D59" s="8">
        <v>2.58</v>
      </c>
      <c r="E59" s="12">
        <v>0</v>
      </c>
      <c r="F59" s="8">
        <v>0</v>
      </c>
      <c r="G59" s="12">
        <v>4</v>
      </c>
      <c r="H59" s="8">
        <v>6.56</v>
      </c>
      <c r="I59" s="12">
        <v>0</v>
      </c>
    </row>
    <row r="60" spans="2:9" ht="15" customHeight="1" x14ac:dyDescent="0.15">
      <c r="B60" t="s">
        <v>151</v>
      </c>
      <c r="C60" s="12">
        <v>4</v>
      </c>
      <c r="D60" s="8">
        <v>2.58</v>
      </c>
      <c r="E60" s="12">
        <v>3</v>
      </c>
      <c r="F60" s="8">
        <v>3.26</v>
      </c>
      <c r="G60" s="12">
        <v>1</v>
      </c>
      <c r="H60" s="8">
        <v>1.64</v>
      </c>
      <c r="I60" s="12">
        <v>0</v>
      </c>
    </row>
    <row r="61" spans="2:9" ht="15" customHeight="1" x14ac:dyDescent="0.15">
      <c r="B61" t="s">
        <v>159</v>
      </c>
      <c r="C61" s="12">
        <v>4</v>
      </c>
      <c r="D61" s="8">
        <v>2.58</v>
      </c>
      <c r="E61" s="12">
        <v>2</v>
      </c>
      <c r="F61" s="8">
        <v>2.17</v>
      </c>
      <c r="G61" s="12">
        <v>2</v>
      </c>
      <c r="H61" s="8">
        <v>3.28</v>
      </c>
      <c r="I61" s="12">
        <v>0</v>
      </c>
    </row>
    <row r="62" spans="2:9" ht="15" customHeight="1" x14ac:dyDescent="0.15">
      <c r="B62" t="s">
        <v>154</v>
      </c>
      <c r="C62" s="12">
        <v>4</v>
      </c>
      <c r="D62" s="8">
        <v>2.58</v>
      </c>
      <c r="E62" s="12">
        <v>4</v>
      </c>
      <c r="F62" s="8">
        <v>4.3499999999999996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139</v>
      </c>
      <c r="C63" s="12">
        <v>4</v>
      </c>
      <c r="D63" s="8">
        <v>2.58</v>
      </c>
      <c r="E63" s="12">
        <v>4</v>
      </c>
      <c r="F63" s="8">
        <v>4.3499999999999996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126</v>
      </c>
      <c r="C64" s="12">
        <v>3</v>
      </c>
      <c r="D64" s="8">
        <v>1.94</v>
      </c>
      <c r="E64" s="12">
        <v>0</v>
      </c>
      <c r="F64" s="8">
        <v>0</v>
      </c>
      <c r="G64" s="12">
        <v>3</v>
      </c>
      <c r="H64" s="8">
        <v>4.92</v>
      </c>
      <c r="I64" s="12">
        <v>0</v>
      </c>
    </row>
    <row r="65" spans="2:9" ht="15" customHeight="1" x14ac:dyDescent="0.15">
      <c r="B65" t="s">
        <v>152</v>
      </c>
      <c r="C65" s="12">
        <v>3</v>
      </c>
      <c r="D65" s="8">
        <v>1.94</v>
      </c>
      <c r="E65" s="12">
        <v>3</v>
      </c>
      <c r="F65" s="8">
        <v>3.26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130</v>
      </c>
      <c r="C66" s="12">
        <v>3</v>
      </c>
      <c r="D66" s="8">
        <v>1.94</v>
      </c>
      <c r="E66" s="12">
        <v>2</v>
      </c>
      <c r="F66" s="8">
        <v>2.17</v>
      </c>
      <c r="G66" s="12">
        <v>1</v>
      </c>
      <c r="H66" s="8">
        <v>1.64</v>
      </c>
      <c r="I66" s="12">
        <v>0</v>
      </c>
    </row>
    <row r="67" spans="2:9" ht="15" customHeight="1" x14ac:dyDescent="0.15">
      <c r="B67" t="s">
        <v>132</v>
      </c>
      <c r="C67" s="12">
        <v>3</v>
      </c>
      <c r="D67" s="8">
        <v>1.94</v>
      </c>
      <c r="E67" s="12">
        <v>0</v>
      </c>
      <c r="F67" s="8">
        <v>0</v>
      </c>
      <c r="G67" s="12">
        <v>3</v>
      </c>
      <c r="H67" s="8">
        <v>4.92</v>
      </c>
      <c r="I67" s="12">
        <v>0</v>
      </c>
    </row>
    <row r="68" spans="2:9" ht="15" customHeight="1" x14ac:dyDescent="0.15">
      <c r="B68" t="s">
        <v>164</v>
      </c>
      <c r="C68" s="12">
        <v>3</v>
      </c>
      <c r="D68" s="8">
        <v>1.94</v>
      </c>
      <c r="E68" s="12">
        <v>1</v>
      </c>
      <c r="F68" s="8">
        <v>1.0900000000000001</v>
      </c>
      <c r="G68" s="12">
        <v>2</v>
      </c>
      <c r="H68" s="8">
        <v>3.28</v>
      </c>
      <c r="I68" s="12">
        <v>0</v>
      </c>
    </row>
    <row r="69" spans="2:9" ht="15" customHeight="1" x14ac:dyDescent="0.15">
      <c r="B69" t="s">
        <v>186</v>
      </c>
      <c r="C69" s="12">
        <v>3</v>
      </c>
      <c r="D69" s="8">
        <v>1.94</v>
      </c>
      <c r="E69" s="12">
        <v>2</v>
      </c>
      <c r="F69" s="8">
        <v>2.17</v>
      </c>
      <c r="G69" s="12">
        <v>1</v>
      </c>
      <c r="H69" s="8">
        <v>1.64</v>
      </c>
      <c r="I69" s="12">
        <v>0</v>
      </c>
    </row>
    <row r="70" spans="2:9" ht="15" customHeight="1" x14ac:dyDescent="0.15">
      <c r="B70" t="s">
        <v>144</v>
      </c>
      <c r="C70" s="12">
        <v>3</v>
      </c>
      <c r="D70" s="8">
        <v>1.94</v>
      </c>
      <c r="E70" s="12">
        <v>3</v>
      </c>
      <c r="F70" s="8">
        <v>3.26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127</v>
      </c>
      <c r="C71" s="12">
        <v>2</v>
      </c>
      <c r="D71" s="8">
        <v>1.29</v>
      </c>
      <c r="E71" s="12">
        <v>2</v>
      </c>
      <c r="F71" s="8">
        <v>2.17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128</v>
      </c>
      <c r="C72" s="12">
        <v>2</v>
      </c>
      <c r="D72" s="8">
        <v>1.29</v>
      </c>
      <c r="E72" s="12">
        <v>1</v>
      </c>
      <c r="F72" s="8">
        <v>1.0900000000000001</v>
      </c>
      <c r="G72" s="12">
        <v>1</v>
      </c>
      <c r="H72" s="8">
        <v>1.64</v>
      </c>
      <c r="I72" s="12">
        <v>0</v>
      </c>
    </row>
    <row r="73" spans="2:9" ht="15" customHeight="1" x14ac:dyDescent="0.15">
      <c r="B73" t="s">
        <v>166</v>
      </c>
      <c r="C73" s="12">
        <v>2</v>
      </c>
      <c r="D73" s="8">
        <v>1.29</v>
      </c>
      <c r="E73" s="12">
        <v>2</v>
      </c>
      <c r="F73" s="8">
        <v>2.17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163</v>
      </c>
      <c r="C74" s="12">
        <v>2</v>
      </c>
      <c r="D74" s="8">
        <v>1.29</v>
      </c>
      <c r="E74" s="12">
        <v>1</v>
      </c>
      <c r="F74" s="8">
        <v>1.0900000000000001</v>
      </c>
      <c r="G74" s="12">
        <v>1</v>
      </c>
      <c r="H74" s="8">
        <v>1.64</v>
      </c>
      <c r="I74" s="12">
        <v>0</v>
      </c>
    </row>
    <row r="75" spans="2:9" ht="15" customHeight="1" x14ac:dyDescent="0.15">
      <c r="B75" t="s">
        <v>183</v>
      </c>
      <c r="C75" s="12">
        <v>2</v>
      </c>
      <c r="D75" s="8">
        <v>1.29</v>
      </c>
      <c r="E75" s="12">
        <v>0</v>
      </c>
      <c r="F75" s="8">
        <v>0</v>
      </c>
      <c r="G75" s="12">
        <v>2</v>
      </c>
      <c r="H75" s="8">
        <v>3.28</v>
      </c>
      <c r="I75" s="12">
        <v>0</v>
      </c>
    </row>
    <row r="76" spans="2:9" ht="15" customHeight="1" x14ac:dyDescent="0.15">
      <c r="B76" t="s">
        <v>184</v>
      </c>
      <c r="C76" s="12">
        <v>2</v>
      </c>
      <c r="D76" s="8">
        <v>1.29</v>
      </c>
      <c r="E76" s="12">
        <v>0</v>
      </c>
      <c r="F76" s="8">
        <v>0</v>
      </c>
      <c r="G76" s="12">
        <v>2</v>
      </c>
      <c r="H76" s="8">
        <v>3.28</v>
      </c>
      <c r="I76" s="12">
        <v>0</v>
      </c>
    </row>
    <row r="77" spans="2:9" ht="15" customHeight="1" x14ac:dyDescent="0.15">
      <c r="B77" t="s">
        <v>177</v>
      </c>
      <c r="C77" s="12">
        <v>2</v>
      </c>
      <c r="D77" s="8">
        <v>1.29</v>
      </c>
      <c r="E77" s="12">
        <v>0</v>
      </c>
      <c r="F77" s="8">
        <v>0</v>
      </c>
      <c r="G77" s="12">
        <v>2</v>
      </c>
      <c r="H77" s="8">
        <v>3.28</v>
      </c>
      <c r="I77" s="12">
        <v>0</v>
      </c>
    </row>
    <row r="78" spans="2:9" ht="15" customHeight="1" x14ac:dyDescent="0.15">
      <c r="B78" t="s">
        <v>185</v>
      </c>
      <c r="C78" s="12">
        <v>2</v>
      </c>
      <c r="D78" s="8">
        <v>1.29</v>
      </c>
      <c r="E78" s="12">
        <v>1</v>
      </c>
      <c r="F78" s="8">
        <v>1.0900000000000001</v>
      </c>
      <c r="G78" s="12">
        <v>1</v>
      </c>
      <c r="H78" s="8">
        <v>1.64</v>
      </c>
      <c r="I78" s="12">
        <v>0</v>
      </c>
    </row>
    <row r="79" spans="2:9" ht="15" customHeight="1" x14ac:dyDescent="0.15">
      <c r="B79" t="s">
        <v>153</v>
      </c>
      <c r="C79" s="12">
        <v>2</v>
      </c>
      <c r="D79" s="8">
        <v>1.29</v>
      </c>
      <c r="E79" s="12">
        <v>2</v>
      </c>
      <c r="F79" s="8">
        <v>2.17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145</v>
      </c>
      <c r="C80" s="12">
        <v>2</v>
      </c>
      <c r="D80" s="8">
        <v>1.29</v>
      </c>
      <c r="E80" s="12">
        <v>2</v>
      </c>
      <c r="F80" s="8">
        <v>2.17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133</v>
      </c>
      <c r="C81" s="12">
        <v>2</v>
      </c>
      <c r="D81" s="8">
        <v>1.29</v>
      </c>
      <c r="E81" s="12">
        <v>1</v>
      </c>
      <c r="F81" s="8">
        <v>1.0900000000000001</v>
      </c>
      <c r="G81" s="12">
        <v>1</v>
      </c>
      <c r="H81" s="8">
        <v>1.64</v>
      </c>
      <c r="I81" s="12">
        <v>0</v>
      </c>
    </row>
    <row r="82" spans="2:9" ht="15" customHeight="1" x14ac:dyDescent="0.15">
      <c r="B82" t="s">
        <v>180</v>
      </c>
      <c r="C82" s="12">
        <v>2</v>
      </c>
      <c r="D82" s="8">
        <v>1.29</v>
      </c>
      <c r="E82" s="12">
        <v>2</v>
      </c>
      <c r="F82" s="8">
        <v>2.17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135</v>
      </c>
      <c r="C83" s="12">
        <v>2</v>
      </c>
      <c r="D83" s="8">
        <v>1.29</v>
      </c>
      <c r="E83" s="12">
        <v>2</v>
      </c>
      <c r="F83" s="8">
        <v>2.17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136</v>
      </c>
      <c r="C84" s="12">
        <v>2</v>
      </c>
      <c r="D84" s="8">
        <v>1.29</v>
      </c>
      <c r="E84" s="12">
        <v>2</v>
      </c>
      <c r="F84" s="8">
        <v>2.17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187</v>
      </c>
      <c r="C85" s="12">
        <v>2</v>
      </c>
      <c r="D85" s="8">
        <v>1.29</v>
      </c>
      <c r="E85" s="12">
        <v>1</v>
      </c>
      <c r="F85" s="8">
        <v>1.0900000000000001</v>
      </c>
      <c r="G85" s="12">
        <v>1</v>
      </c>
      <c r="H85" s="8">
        <v>1.64</v>
      </c>
      <c r="I85" s="12">
        <v>0</v>
      </c>
    </row>
    <row r="86" spans="2:9" ht="15" customHeight="1" x14ac:dyDescent="0.15">
      <c r="B86" t="s">
        <v>188</v>
      </c>
      <c r="C86" s="12">
        <v>2</v>
      </c>
      <c r="D86" s="8">
        <v>1.29</v>
      </c>
      <c r="E86" s="12">
        <v>0</v>
      </c>
      <c r="F86" s="8">
        <v>0</v>
      </c>
      <c r="G86" s="12">
        <v>2</v>
      </c>
      <c r="H86" s="8">
        <v>3.28</v>
      </c>
      <c r="I86" s="12">
        <v>0</v>
      </c>
    </row>
    <row r="87" spans="2:9" ht="15" customHeight="1" x14ac:dyDescent="0.15">
      <c r="B87" t="s">
        <v>150</v>
      </c>
      <c r="C87" s="12">
        <v>2</v>
      </c>
      <c r="D87" s="8">
        <v>1.29</v>
      </c>
      <c r="E87" s="12">
        <v>2</v>
      </c>
      <c r="F87" s="8">
        <v>2.17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138</v>
      </c>
      <c r="C88" s="12">
        <v>2</v>
      </c>
      <c r="D88" s="8">
        <v>1.29</v>
      </c>
      <c r="E88" s="12">
        <v>2</v>
      </c>
      <c r="F88" s="8">
        <v>2.17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189</v>
      </c>
      <c r="C89" s="12">
        <v>2</v>
      </c>
      <c r="D89" s="8">
        <v>1.29</v>
      </c>
      <c r="E89" s="12">
        <v>2</v>
      </c>
      <c r="F89" s="8">
        <v>2.17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140</v>
      </c>
      <c r="C90" s="12">
        <v>2</v>
      </c>
      <c r="D90" s="8">
        <v>1.29</v>
      </c>
      <c r="E90" s="12">
        <v>2</v>
      </c>
      <c r="F90" s="8">
        <v>2.17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148</v>
      </c>
      <c r="C91" s="12">
        <v>2</v>
      </c>
      <c r="D91" s="8">
        <v>1.29</v>
      </c>
      <c r="E91" s="12">
        <v>1</v>
      </c>
      <c r="F91" s="8">
        <v>1.0900000000000001</v>
      </c>
      <c r="G91" s="12">
        <v>1</v>
      </c>
      <c r="H91" s="8">
        <v>1.64</v>
      </c>
      <c r="I91" s="12">
        <v>0</v>
      </c>
    </row>
    <row r="92" spans="2:9" ht="15" customHeight="1" x14ac:dyDescent="0.15">
      <c r="B92" t="s">
        <v>161</v>
      </c>
      <c r="C92" s="12">
        <v>2</v>
      </c>
      <c r="D92" s="8">
        <v>1.29</v>
      </c>
      <c r="E92" s="12">
        <v>1</v>
      </c>
      <c r="F92" s="8">
        <v>1.0900000000000001</v>
      </c>
      <c r="G92" s="12">
        <v>1</v>
      </c>
      <c r="H92" s="8">
        <v>1.64</v>
      </c>
      <c r="I92" s="12">
        <v>0</v>
      </c>
    </row>
    <row r="94" spans="2:9" ht="15" customHeight="1" x14ac:dyDescent="0.15">
      <c r="B9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272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0.64</v>
      </c>
      <c r="E5" s="12">
        <v>0</v>
      </c>
      <c r="F5" s="8">
        <v>0</v>
      </c>
      <c r="G5" s="12">
        <v>1</v>
      </c>
      <c r="H5" s="8">
        <v>1.79</v>
      </c>
      <c r="I5" s="12">
        <v>0</v>
      </c>
    </row>
    <row r="6" spans="2:9" ht="15" customHeight="1" x14ac:dyDescent="0.15">
      <c r="B6" t="s">
        <v>21</v>
      </c>
      <c r="C6" s="12">
        <v>29</v>
      </c>
      <c r="D6" s="8">
        <v>18.47</v>
      </c>
      <c r="E6" s="12">
        <v>16</v>
      </c>
      <c r="F6" s="8">
        <v>16.329999999999998</v>
      </c>
      <c r="G6" s="12">
        <v>13</v>
      </c>
      <c r="H6" s="8">
        <v>23.21</v>
      </c>
      <c r="I6" s="12">
        <v>0</v>
      </c>
    </row>
    <row r="7" spans="2:9" ht="15" customHeight="1" x14ac:dyDescent="0.15">
      <c r="B7" t="s">
        <v>22</v>
      </c>
      <c r="C7" s="12">
        <v>16</v>
      </c>
      <c r="D7" s="8">
        <v>10.19</v>
      </c>
      <c r="E7" s="12">
        <v>8</v>
      </c>
      <c r="F7" s="8">
        <v>8.16</v>
      </c>
      <c r="G7" s="12">
        <v>6</v>
      </c>
      <c r="H7" s="8">
        <v>10.71</v>
      </c>
      <c r="I7" s="12">
        <v>2</v>
      </c>
    </row>
    <row r="8" spans="2:9" ht="15" customHeight="1" x14ac:dyDescent="0.15">
      <c r="B8" t="s">
        <v>23</v>
      </c>
      <c r="C8" s="12">
        <v>2</v>
      </c>
      <c r="D8" s="8">
        <v>1.27</v>
      </c>
      <c r="E8" s="12">
        <v>0</v>
      </c>
      <c r="F8" s="8">
        <v>0</v>
      </c>
      <c r="G8" s="12">
        <v>2</v>
      </c>
      <c r="H8" s="8">
        <v>3.57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5</v>
      </c>
      <c r="D10" s="8">
        <v>3.18</v>
      </c>
      <c r="E10" s="12">
        <v>1</v>
      </c>
      <c r="F10" s="8">
        <v>1.02</v>
      </c>
      <c r="G10" s="12">
        <v>4</v>
      </c>
      <c r="H10" s="8">
        <v>7.14</v>
      </c>
      <c r="I10" s="12">
        <v>0</v>
      </c>
    </row>
    <row r="11" spans="2:9" ht="15" customHeight="1" x14ac:dyDescent="0.15">
      <c r="B11" t="s">
        <v>26</v>
      </c>
      <c r="C11" s="12">
        <v>49</v>
      </c>
      <c r="D11" s="8">
        <v>31.21</v>
      </c>
      <c r="E11" s="12">
        <v>34</v>
      </c>
      <c r="F11" s="8">
        <v>34.69</v>
      </c>
      <c r="G11" s="12">
        <v>14</v>
      </c>
      <c r="H11" s="8">
        <v>25</v>
      </c>
      <c r="I11" s="12">
        <v>1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3</v>
      </c>
      <c r="D13" s="8">
        <v>1.91</v>
      </c>
      <c r="E13" s="12">
        <v>2</v>
      </c>
      <c r="F13" s="8">
        <v>2.04</v>
      </c>
      <c r="G13" s="12">
        <v>1</v>
      </c>
      <c r="H13" s="8">
        <v>1.79</v>
      </c>
      <c r="I13" s="12">
        <v>0</v>
      </c>
    </row>
    <row r="14" spans="2:9" ht="15" customHeight="1" x14ac:dyDescent="0.15">
      <c r="B14" t="s">
        <v>29</v>
      </c>
      <c r="C14" s="12">
        <v>5</v>
      </c>
      <c r="D14" s="8">
        <v>3.18</v>
      </c>
      <c r="E14" s="12">
        <v>2</v>
      </c>
      <c r="F14" s="8">
        <v>2.04</v>
      </c>
      <c r="G14" s="12">
        <v>3</v>
      </c>
      <c r="H14" s="8">
        <v>5.36</v>
      </c>
      <c r="I14" s="12">
        <v>0</v>
      </c>
    </row>
    <row r="15" spans="2:9" ht="15" customHeight="1" x14ac:dyDescent="0.15">
      <c r="B15" t="s">
        <v>30</v>
      </c>
      <c r="C15" s="12">
        <v>11</v>
      </c>
      <c r="D15" s="8">
        <v>7.01</v>
      </c>
      <c r="E15" s="12">
        <v>7</v>
      </c>
      <c r="F15" s="8">
        <v>7.14</v>
      </c>
      <c r="G15" s="12">
        <v>4</v>
      </c>
      <c r="H15" s="8">
        <v>7.14</v>
      </c>
      <c r="I15" s="12">
        <v>0</v>
      </c>
    </row>
    <row r="16" spans="2:9" ht="15" customHeight="1" x14ac:dyDescent="0.15">
      <c r="B16" t="s">
        <v>31</v>
      </c>
      <c r="C16" s="12">
        <v>23</v>
      </c>
      <c r="D16" s="8">
        <v>14.65</v>
      </c>
      <c r="E16" s="12">
        <v>22</v>
      </c>
      <c r="F16" s="8">
        <v>22.45</v>
      </c>
      <c r="G16" s="12">
        <v>1</v>
      </c>
      <c r="H16" s="8">
        <v>1.79</v>
      </c>
      <c r="I16" s="12">
        <v>0</v>
      </c>
    </row>
    <row r="17" spans="2:9" ht="15" customHeight="1" x14ac:dyDescent="0.15">
      <c r="B17" t="s">
        <v>32</v>
      </c>
      <c r="C17" s="12">
        <v>1</v>
      </c>
      <c r="D17" s="8">
        <v>0.64</v>
      </c>
      <c r="E17" s="12">
        <v>1</v>
      </c>
      <c r="F17" s="8">
        <v>1.02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9</v>
      </c>
      <c r="D18" s="8">
        <v>5.73</v>
      </c>
      <c r="E18" s="12">
        <v>3</v>
      </c>
      <c r="F18" s="8">
        <v>3.06</v>
      </c>
      <c r="G18" s="12">
        <v>6</v>
      </c>
      <c r="H18" s="8">
        <v>10.71</v>
      </c>
      <c r="I18" s="12">
        <v>0</v>
      </c>
    </row>
    <row r="19" spans="2:9" ht="15" customHeight="1" x14ac:dyDescent="0.15">
      <c r="B19" t="s">
        <v>34</v>
      </c>
      <c r="C19" s="12">
        <v>3</v>
      </c>
      <c r="D19" s="8">
        <v>1.91</v>
      </c>
      <c r="E19" s="12">
        <v>2</v>
      </c>
      <c r="F19" s="8">
        <v>2.04</v>
      </c>
      <c r="G19" s="12">
        <v>1</v>
      </c>
      <c r="H19" s="8">
        <v>1.79</v>
      </c>
      <c r="I19" s="12">
        <v>0</v>
      </c>
    </row>
    <row r="20" spans="2:9" ht="15" customHeight="1" x14ac:dyDescent="0.15">
      <c r="B20" s="9" t="s">
        <v>215</v>
      </c>
      <c r="C20" s="12">
        <f>SUM(LTBL_32448[総数／事業所数])</f>
        <v>157</v>
      </c>
      <c r="E20" s="12">
        <f>SUBTOTAL(109,LTBL_32448[個人／事業所数])</f>
        <v>98</v>
      </c>
      <c r="G20" s="12">
        <f>SUBTOTAL(109,LTBL_32448[法人／事業所数])</f>
        <v>56</v>
      </c>
      <c r="I20" s="12">
        <f>SUBTOTAL(109,LTBL_32448[法人以外の団体／事業所数])</f>
        <v>3</v>
      </c>
    </row>
    <row r="21" spans="2:9" ht="15" customHeight="1" x14ac:dyDescent="0.15">
      <c r="E21" s="11">
        <f>LTBL_32448[[#Totals],[個人／事業所数]]/LTBL_32448[[#Totals],[総数／事業所数]]</f>
        <v>0.62420382165605093</v>
      </c>
      <c r="G21" s="11">
        <f>LTBL_32448[[#Totals],[法人／事業所数]]/LTBL_32448[[#Totals],[総数／事業所数]]</f>
        <v>0.35668789808917195</v>
      </c>
      <c r="I21" s="11">
        <f>LTBL_32448[[#Totals],[法人以外の団体／事業所数]]/LTBL_32448[[#Totals],[総数／事業所数]]</f>
        <v>1.9108280254777069E-2</v>
      </c>
    </row>
    <row r="23" spans="2:9" ht="33" customHeight="1" x14ac:dyDescent="0.15">
      <c r="B23" t="s">
        <v>214</v>
      </c>
      <c r="C23" s="10" t="s">
        <v>36</v>
      </c>
      <c r="D23" s="10" t="s">
        <v>273</v>
      </c>
      <c r="E23" s="10" t="s">
        <v>38</v>
      </c>
      <c r="F23" s="10" t="s">
        <v>256</v>
      </c>
      <c r="G23" s="10" t="s">
        <v>40</v>
      </c>
      <c r="H23" s="10" t="s">
        <v>274</v>
      </c>
      <c r="I23" s="10" t="s">
        <v>42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22</v>
      </c>
      <c r="D29" s="8">
        <v>14.01</v>
      </c>
      <c r="E29" s="12">
        <v>22</v>
      </c>
      <c r="F29" s="8">
        <v>22.45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54</v>
      </c>
      <c r="C30" s="12">
        <v>18</v>
      </c>
      <c r="D30" s="8">
        <v>11.46</v>
      </c>
      <c r="E30" s="12">
        <v>12</v>
      </c>
      <c r="F30" s="8">
        <v>12.24</v>
      </c>
      <c r="G30" s="12">
        <v>6</v>
      </c>
      <c r="H30" s="8">
        <v>10.71</v>
      </c>
      <c r="I30" s="12">
        <v>0</v>
      </c>
    </row>
    <row r="31" spans="2:9" ht="15" customHeight="1" x14ac:dyDescent="0.15">
      <c r="B31" t="s">
        <v>52</v>
      </c>
      <c r="C31" s="12">
        <v>17</v>
      </c>
      <c r="D31" s="8">
        <v>10.83</v>
      </c>
      <c r="E31" s="12">
        <v>13</v>
      </c>
      <c r="F31" s="8">
        <v>13.27</v>
      </c>
      <c r="G31" s="12">
        <v>3</v>
      </c>
      <c r="H31" s="8">
        <v>5.36</v>
      </c>
      <c r="I31" s="12">
        <v>1</v>
      </c>
    </row>
    <row r="32" spans="2:9" ht="15" customHeight="1" x14ac:dyDescent="0.15">
      <c r="B32" t="s">
        <v>43</v>
      </c>
      <c r="C32" s="12">
        <v>16</v>
      </c>
      <c r="D32" s="8">
        <v>10.19</v>
      </c>
      <c r="E32" s="12">
        <v>6</v>
      </c>
      <c r="F32" s="8">
        <v>6.12</v>
      </c>
      <c r="G32" s="12">
        <v>10</v>
      </c>
      <c r="H32" s="8">
        <v>17.86</v>
      </c>
      <c r="I32" s="12">
        <v>0</v>
      </c>
    </row>
    <row r="33" spans="2:9" ht="15" customHeight="1" x14ac:dyDescent="0.15">
      <c r="B33" t="s">
        <v>45</v>
      </c>
      <c r="C33" s="12">
        <v>7</v>
      </c>
      <c r="D33" s="8">
        <v>4.46</v>
      </c>
      <c r="E33" s="12">
        <v>5</v>
      </c>
      <c r="F33" s="8">
        <v>5.0999999999999996</v>
      </c>
      <c r="G33" s="12">
        <v>2</v>
      </c>
      <c r="H33" s="8">
        <v>3.57</v>
      </c>
      <c r="I33" s="12">
        <v>0</v>
      </c>
    </row>
    <row r="34" spans="2:9" ht="15" customHeight="1" x14ac:dyDescent="0.15">
      <c r="B34" t="s">
        <v>53</v>
      </c>
      <c r="C34" s="12">
        <v>7</v>
      </c>
      <c r="D34" s="8">
        <v>4.46</v>
      </c>
      <c r="E34" s="12">
        <v>5</v>
      </c>
      <c r="F34" s="8">
        <v>5.0999999999999996</v>
      </c>
      <c r="G34" s="12">
        <v>2</v>
      </c>
      <c r="H34" s="8">
        <v>3.57</v>
      </c>
      <c r="I34" s="12">
        <v>0</v>
      </c>
    </row>
    <row r="35" spans="2:9" ht="15" customHeight="1" x14ac:dyDescent="0.15">
      <c r="B35" t="s">
        <v>58</v>
      </c>
      <c r="C35" s="12">
        <v>7</v>
      </c>
      <c r="D35" s="8">
        <v>4.46</v>
      </c>
      <c r="E35" s="12">
        <v>5</v>
      </c>
      <c r="F35" s="8">
        <v>5.0999999999999996</v>
      </c>
      <c r="G35" s="12">
        <v>2</v>
      </c>
      <c r="H35" s="8">
        <v>3.57</v>
      </c>
      <c r="I35" s="12">
        <v>0</v>
      </c>
    </row>
    <row r="36" spans="2:9" ht="15" customHeight="1" x14ac:dyDescent="0.15">
      <c r="B36" t="s">
        <v>44</v>
      </c>
      <c r="C36" s="12">
        <v>6</v>
      </c>
      <c r="D36" s="8">
        <v>3.82</v>
      </c>
      <c r="E36" s="12">
        <v>5</v>
      </c>
      <c r="F36" s="8">
        <v>5.0999999999999996</v>
      </c>
      <c r="G36" s="12">
        <v>1</v>
      </c>
      <c r="H36" s="8">
        <v>1.79</v>
      </c>
      <c r="I36" s="12">
        <v>0</v>
      </c>
    </row>
    <row r="37" spans="2:9" ht="15" customHeight="1" x14ac:dyDescent="0.15">
      <c r="B37" t="s">
        <v>76</v>
      </c>
      <c r="C37" s="12">
        <v>5</v>
      </c>
      <c r="D37" s="8">
        <v>3.18</v>
      </c>
      <c r="E37" s="12">
        <v>3</v>
      </c>
      <c r="F37" s="8">
        <v>3.06</v>
      </c>
      <c r="G37" s="12">
        <v>2</v>
      </c>
      <c r="H37" s="8">
        <v>3.57</v>
      </c>
      <c r="I37" s="12">
        <v>0</v>
      </c>
    </row>
    <row r="38" spans="2:9" ht="15" customHeight="1" x14ac:dyDescent="0.15">
      <c r="B38" t="s">
        <v>62</v>
      </c>
      <c r="C38" s="12">
        <v>5</v>
      </c>
      <c r="D38" s="8">
        <v>3.18</v>
      </c>
      <c r="E38" s="12">
        <v>0</v>
      </c>
      <c r="F38" s="8">
        <v>0</v>
      </c>
      <c r="G38" s="12">
        <v>5</v>
      </c>
      <c r="H38" s="8">
        <v>8.93</v>
      </c>
      <c r="I38" s="12">
        <v>0</v>
      </c>
    </row>
    <row r="39" spans="2:9" ht="15" customHeight="1" x14ac:dyDescent="0.15">
      <c r="B39" t="s">
        <v>46</v>
      </c>
      <c r="C39" s="12">
        <v>4</v>
      </c>
      <c r="D39" s="8">
        <v>2.5499999999999998</v>
      </c>
      <c r="E39" s="12">
        <v>2</v>
      </c>
      <c r="F39" s="8">
        <v>2.04</v>
      </c>
      <c r="G39" s="12">
        <v>1</v>
      </c>
      <c r="H39" s="8">
        <v>1.79</v>
      </c>
      <c r="I39" s="12">
        <v>1</v>
      </c>
    </row>
    <row r="40" spans="2:9" ht="15" customHeight="1" x14ac:dyDescent="0.15">
      <c r="B40" t="s">
        <v>57</v>
      </c>
      <c r="C40" s="12">
        <v>4</v>
      </c>
      <c r="D40" s="8">
        <v>2.5499999999999998</v>
      </c>
      <c r="E40" s="12">
        <v>1</v>
      </c>
      <c r="F40" s="8">
        <v>1.02</v>
      </c>
      <c r="G40" s="12">
        <v>3</v>
      </c>
      <c r="H40" s="8">
        <v>5.36</v>
      </c>
      <c r="I40" s="12">
        <v>0</v>
      </c>
    </row>
    <row r="41" spans="2:9" ht="15" customHeight="1" x14ac:dyDescent="0.15">
      <c r="B41" t="s">
        <v>61</v>
      </c>
      <c r="C41" s="12">
        <v>4</v>
      </c>
      <c r="D41" s="8">
        <v>2.5499999999999998</v>
      </c>
      <c r="E41" s="12">
        <v>3</v>
      </c>
      <c r="F41" s="8">
        <v>3.06</v>
      </c>
      <c r="G41" s="12">
        <v>1</v>
      </c>
      <c r="H41" s="8">
        <v>1.79</v>
      </c>
      <c r="I41" s="12">
        <v>0</v>
      </c>
    </row>
    <row r="42" spans="2:9" ht="15" customHeight="1" x14ac:dyDescent="0.15">
      <c r="B42" t="s">
        <v>48</v>
      </c>
      <c r="C42" s="12">
        <v>3</v>
      </c>
      <c r="D42" s="8">
        <v>1.91</v>
      </c>
      <c r="E42" s="12">
        <v>1</v>
      </c>
      <c r="F42" s="8">
        <v>1.02</v>
      </c>
      <c r="G42" s="12">
        <v>2</v>
      </c>
      <c r="H42" s="8">
        <v>3.57</v>
      </c>
      <c r="I42" s="12">
        <v>0</v>
      </c>
    </row>
    <row r="43" spans="2:9" ht="15" customHeight="1" x14ac:dyDescent="0.15">
      <c r="B43" t="s">
        <v>55</v>
      </c>
      <c r="C43" s="12">
        <v>3</v>
      </c>
      <c r="D43" s="8">
        <v>1.91</v>
      </c>
      <c r="E43" s="12">
        <v>2</v>
      </c>
      <c r="F43" s="8">
        <v>2.04</v>
      </c>
      <c r="G43" s="12">
        <v>1</v>
      </c>
      <c r="H43" s="8">
        <v>1.79</v>
      </c>
      <c r="I43" s="12">
        <v>0</v>
      </c>
    </row>
    <row r="44" spans="2:9" ht="15" customHeight="1" x14ac:dyDescent="0.15">
      <c r="B44" t="s">
        <v>79</v>
      </c>
      <c r="C44" s="12">
        <v>2</v>
      </c>
      <c r="D44" s="8">
        <v>1.27</v>
      </c>
      <c r="E44" s="12">
        <v>0</v>
      </c>
      <c r="F44" s="8">
        <v>0</v>
      </c>
      <c r="G44" s="12">
        <v>1</v>
      </c>
      <c r="H44" s="8">
        <v>1.79</v>
      </c>
      <c r="I44" s="12">
        <v>1</v>
      </c>
    </row>
    <row r="45" spans="2:9" ht="15" customHeight="1" x14ac:dyDescent="0.15">
      <c r="B45" t="s">
        <v>68</v>
      </c>
      <c r="C45" s="12">
        <v>2</v>
      </c>
      <c r="D45" s="8">
        <v>1.27</v>
      </c>
      <c r="E45" s="12">
        <v>1</v>
      </c>
      <c r="F45" s="8">
        <v>1.02</v>
      </c>
      <c r="G45" s="12">
        <v>1</v>
      </c>
      <c r="H45" s="8">
        <v>1.79</v>
      </c>
      <c r="I45" s="12">
        <v>0</v>
      </c>
    </row>
    <row r="46" spans="2:9" ht="15" customHeight="1" x14ac:dyDescent="0.15">
      <c r="B46" t="s">
        <v>84</v>
      </c>
      <c r="C46" s="12">
        <v>2</v>
      </c>
      <c r="D46" s="8">
        <v>1.27</v>
      </c>
      <c r="E46" s="12">
        <v>0</v>
      </c>
      <c r="F46" s="8">
        <v>0</v>
      </c>
      <c r="G46" s="12">
        <v>2</v>
      </c>
      <c r="H46" s="8">
        <v>3.57</v>
      </c>
      <c r="I46" s="12">
        <v>0</v>
      </c>
    </row>
    <row r="47" spans="2:9" ht="15" customHeight="1" x14ac:dyDescent="0.15">
      <c r="B47" t="s">
        <v>85</v>
      </c>
      <c r="C47" s="12">
        <v>2</v>
      </c>
      <c r="D47" s="8">
        <v>1.27</v>
      </c>
      <c r="E47" s="12">
        <v>1</v>
      </c>
      <c r="F47" s="8">
        <v>1.02</v>
      </c>
      <c r="G47" s="12">
        <v>1</v>
      </c>
      <c r="H47" s="8">
        <v>1.79</v>
      </c>
      <c r="I47" s="12">
        <v>0</v>
      </c>
    </row>
    <row r="48" spans="2:9" ht="15" customHeight="1" x14ac:dyDescent="0.15">
      <c r="B48" t="s">
        <v>86</v>
      </c>
      <c r="C48" s="12">
        <v>2</v>
      </c>
      <c r="D48" s="8">
        <v>1.27</v>
      </c>
      <c r="E48" s="12">
        <v>0</v>
      </c>
      <c r="F48" s="8">
        <v>0</v>
      </c>
      <c r="G48" s="12">
        <v>2</v>
      </c>
      <c r="H48" s="8">
        <v>3.57</v>
      </c>
      <c r="I48" s="12">
        <v>0</v>
      </c>
    </row>
    <row r="49" spans="2:9" ht="15" customHeight="1" x14ac:dyDescent="0.15">
      <c r="B49" t="s">
        <v>51</v>
      </c>
      <c r="C49" s="12">
        <v>2</v>
      </c>
      <c r="D49" s="8">
        <v>1.27</v>
      </c>
      <c r="E49" s="12">
        <v>2</v>
      </c>
      <c r="F49" s="8">
        <v>2.04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64</v>
      </c>
      <c r="C50" s="12">
        <v>2</v>
      </c>
      <c r="D50" s="8">
        <v>1.27</v>
      </c>
      <c r="E50" s="12">
        <v>2</v>
      </c>
      <c r="F50" s="8">
        <v>2.04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69</v>
      </c>
      <c r="C51" s="12">
        <v>2</v>
      </c>
      <c r="D51" s="8">
        <v>1.27</v>
      </c>
      <c r="E51" s="12">
        <v>0</v>
      </c>
      <c r="F51" s="8">
        <v>0</v>
      </c>
      <c r="G51" s="12">
        <v>2</v>
      </c>
      <c r="H51" s="8">
        <v>3.57</v>
      </c>
      <c r="I51" s="12">
        <v>0</v>
      </c>
    </row>
    <row r="54" spans="2:9" ht="33" customHeight="1" x14ac:dyDescent="0.15">
      <c r="B54" t="s">
        <v>246</v>
      </c>
      <c r="C54" s="10" t="s">
        <v>36</v>
      </c>
      <c r="D54" s="10" t="s">
        <v>37</v>
      </c>
      <c r="E54" s="10" t="s">
        <v>38</v>
      </c>
      <c r="F54" s="10" t="s">
        <v>39</v>
      </c>
      <c r="G54" s="10" t="s">
        <v>40</v>
      </c>
      <c r="H54" s="10" t="s">
        <v>41</v>
      </c>
      <c r="I54" s="10" t="s">
        <v>42</v>
      </c>
    </row>
    <row r="55" spans="2:9" ht="15" customHeight="1" x14ac:dyDescent="0.15">
      <c r="B55" t="s">
        <v>142</v>
      </c>
      <c r="C55" s="12">
        <v>10</v>
      </c>
      <c r="D55" s="8">
        <v>6.37</v>
      </c>
      <c r="E55" s="12">
        <v>10</v>
      </c>
      <c r="F55" s="8">
        <v>10.199999999999999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125</v>
      </c>
      <c r="C56" s="12">
        <v>8</v>
      </c>
      <c r="D56" s="8">
        <v>5.0999999999999996</v>
      </c>
      <c r="E56" s="12">
        <v>1</v>
      </c>
      <c r="F56" s="8">
        <v>1.02</v>
      </c>
      <c r="G56" s="12">
        <v>7</v>
      </c>
      <c r="H56" s="8">
        <v>12.5</v>
      </c>
      <c r="I56" s="12">
        <v>0</v>
      </c>
    </row>
    <row r="57" spans="2:9" ht="15" customHeight="1" x14ac:dyDescent="0.15">
      <c r="B57" t="s">
        <v>155</v>
      </c>
      <c r="C57" s="12">
        <v>8</v>
      </c>
      <c r="D57" s="8">
        <v>5.0999999999999996</v>
      </c>
      <c r="E57" s="12">
        <v>7</v>
      </c>
      <c r="F57" s="8">
        <v>7.14</v>
      </c>
      <c r="G57" s="12">
        <v>1</v>
      </c>
      <c r="H57" s="8">
        <v>1.79</v>
      </c>
      <c r="I57" s="12">
        <v>0</v>
      </c>
    </row>
    <row r="58" spans="2:9" ht="15" customHeight="1" x14ac:dyDescent="0.15">
      <c r="B58" t="s">
        <v>141</v>
      </c>
      <c r="C58" s="12">
        <v>8</v>
      </c>
      <c r="D58" s="8">
        <v>5.0999999999999996</v>
      </c>
      <c r="E58" s="12">
        <v>8</v>
      </c>
      <c r="F58" s="8">
        <v>8.16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152</v>
      </c>
      <c r="C59" s="12">
        <v>6</v>
      </c>
      <c r="D59" s="8">
        <v>3.82</v>
      </c>
      <c r="E59" s="12">
        <v>6</v>
      </c>
      <c r="F59" s="8">
        <v>6.12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127</v>
      </c>
      <c r="C60" s="12">
        <v>4</v>
      </c>
      <c r="D60" s="8">
        <v>2.5499999999999998</v>
      </c>
      <c r="E60" s="12">
        <v>1</v>
      </c>
      <c r="F60" s="8">
        <v>1.02</v>
      </c>
      <c r="G60" s="12">
        <v>3</v>
      </c>
      <c r="H60" s="8">
        <v>5.36</v>
      </c>
      <c r="I60" s="12">
        <v>0</v>
      </c>
    </row>
    <row r="61" spans="2:9" ht="15" customHeight="1" x14ac:dyDescent="0.15">
      <c r="B61" t="s">
        <v>159</v>
      </c>
      <c r="C61" s="12">
        <v>4</v>
      </c>
      <c r="D61" s="8">
        <v>2.5499999999999998</v>
      </c>
      <c r="E61" s="12">
        <v>3</v>
      </c>
      <c r="F61" s="8">
        <v>3.06</v>
      </c>
      <c r="G61" s="12">
        <v>1</v>
      </c>
      <c r="H61" s="8">
        <v>1.79</v>
      </c>
      <c r="I61" s="12">
        <v>0</v>
      </c>
    </row>
    <row r="62" spans="2:9" ht="15" customHeight="1" x14ac:dyDescent="0.15">
      <c r="B62" t="s">
        <v>168</v>
      </c>
      <c r="C62" s="12">
        <v>4</v>
      </c>
      <c r="D62" s="8">
        <v>2.5499999999999998</v>
      </c>
      <c r="E62" s="12">
        <v>2</v>
      </c>
      <c r="F62" s="8">
        <v>2.04</v>
      </c>
      <c r="G62" s="12">
        <v>2</v>
      </c>
      <c r="H62" s="8">
        <v>3.57</v>
      </c>
      <c r="I62" s="12">
        <v>0</v>
      </c>
    </row>
    <row r="63" spans="2:9" ht="15" customHeight="1" x14ac:dyDescent="0.15">
      <c r="B63" t="s">
        <v>131</v>
      </c>
      <c r="C63" s="12">
        <v>4</v>
      </c>
      <c r="D63" s="8">
        <v>2.5499999999999998</v>
      </c>
      <c r="E63" s="12">
        <v>1</v>
      </c>
      <c r="F63" s="8">
        <v>1.02</v>
      </c>
      <c r="G63" s="12">
        <v>3</v>
      </c>
      <c r="H63" s="8">
        <v>5.36</v>
      </c>
      <c r="I63" s="12">
        <v>0</v>
      </c>
    </row>
    <row r="64" spans="2:9" ht="15" customHeight="1" x14ac:dyDescent="0.15">
      <c r="B64" t="s">
        <v>133</v>
      </c>
      <c r="C64" s="12">
        <v>4</v>
      </c>
      <c r="D64" s="8">
        <v>2.5499999999999998</v>
      </c>
      <c r="E64" s="12">
        <v>3</v>
      </c>
      <c r="F64" s="8">
        <v>3.06</v>
      </c>
      <c r="G64" s="12">
        <v>1</v>
      </c>
      <c r="H64" s="8">
        <v>1.79</v>
      </c>
      <c r="I64" s="12">
        <v>0</v>
      </c>
    </row>
    <row r="65" spans="2:9" ht="15" customHeight="1" x14ac:dyDescent="0.15">
      <c r="B65" t="s">
        <v>126</v>
      </c>
      <c r="C65" s="12">
        <v>3</v>
      </c>
      <c r="D65" s="8">
        <v>1.91</v>
      </c>
      <c r="E65" s="12">
        <v>3</v>
      </c>
      <c r="F65" s="8">
        <v>3.06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3</v>
      </c>
      <c r="D66" s="8">
        <v>1.91</v>
      </c>
      <c r="E66" s="12">
        <v>2</v>
      </c>
      <c r="F66" s="8">
        <v>2.04</v>
      </c>
      <c r="G66" s="12">
        <v>1</v>
      </c>
      <c r="H66" s="8">
        <v>1.79</v>
      </c>
      <c r="I66" s="12">
        <v>0</v>
      </c>
    </row>
    <row r="67" spans="2:9" ht="15" customHeight="1" x14ac:dyDescent="0.15">
      <c r="B67" t="s">
        <v>130</v>
      </c>
      <c r="C67" s="12">
        <v>3</v>
      </c>
      <c r="D67" s="8">
        <v>1.91</v>
      </c>
      <c r="E67" s="12">
        <v>3</v>
      </c>
      <c r="F67" s="8">
        <v>3.06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132</v>
      </c>
      <c r="C68" s="12">
        <v>3</v>
      </c>
      <c r="D68" s="8">
        <v>1.91</v>
      </c>
      <c r="E68" s="12">
        <v>2</v>
      </c>
      <c r="F68" s="8">
        <v>2.04</v>
      </c>
      <c r="G68" s="12">
        <v>1</v>
      </c>
      <c r="H68" s="8">
        <v>1.79</v>
      </c>
      <c r="I68" s="12">
        <v>0</v>
      </c>
    </row>
    <row r="69" spans="2:9" ht="15" customHeight="1" x14ac:dyDescent="0.15">
      <c r="B69" t="s">
        <v>164</v>
      </c>
      <c r="C69" s="12">
        <v>3</v>
      </c>
      <c r="D69" s="8">
        <v>1.91</v>
      </c>
      <c r="E69" s="12">
        <v>1</v>
      </c>
      <c r="F69" s="8">
        <v>1.02</v>
      </c>
      <c r="G69" s="12">
        <v>2</v>
      </c>
      <c r="H69" s="8">
        <v>3.57</v>
      </c>
      <c r="I69" s="12">
        <v>0</v>
      </c>
    </row>
    <row r="70" spans="2:9" ht="15" customHeight="1" x14ac:dyDescent="0.15">
      <c r="B70" t="s">
        <v>137</v>
      </c>
      <c r="C70" s="12">
        <v>3</v>
      </c>
      <c r="D70" s="8">
        <v>1.91</v>
      </c>
      <c r="E70" s="12">
        <v>1</v>
      </c>
      <c r="F70" s="8">
        <v>1.02</v>
      </c>
      <c r="G70" s="12">
        <v>2</v>
      </c>
      <c r="H70" s="8">
        <v>3.57</v>
      </c>
      <c r="I70" s="12">
        <v>0</v>
      </c>
    </row>
    <row r="71" spans="2:9" ht="15" customHeight="1" x14ac:dyDescent="0.15">
      <c r="B71" t="s">
        <v>140</v>
      </c>
      <c r="C71" s="12">
        <v>3</v>
      </c>
      <c r="D71" s="8">
        <v>1.91</v>
      </c>
      <c r="E71" s="12">
        <v>2</v>
      </c>
      <c r="F71" s="8">
        <v>2.04</v>
      </c>
      <c r="G71" s="12">
        <v>1</v>
      </c>
      <c r="H71" s="8">
        <v>1.79</v>
      </c>
      <c r="I71" s="12">
        <v>0</v>
      </c>
    </row>
    <row r="72" spans="2:9" ht="15" customHeight="1" x14ac:dyDescent="0.15">
      <c r="B72" t="s">
        <v>198</v>
      </c>
      <c r="C72" s="12">
        <v>3</v>
      </c>
      <c r="D72" s="8">
        <v>1.91</v>
      </c>
      <c r="E72" s="12">
        <v>0</v>
      </c>
      <c r="F72" s="8">
        <v>0</v>
      </c>
      <c r="G72" s="12">
        <v>3</v>
      </c>
      <c r="H72" s="8">
        <v>5.36</v>
      </c>
      <c r="I72" s="12">
        <v>0</v>
      </c>
    </row>
    <row r="73" spans="2:9" ht="15" customHeight="1" x14ac:dyDescent="0.15">
      <c r="B73" t="s">
        <v>190</v>
      </c>
      <c r="C73" s="12">
        <v>2</v>
      </c>
      <c r="D73" s="8">
        <v>1.27</v>
      </c>
      <c r="E73" s="12">
        <v>2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163</v>
      </c>
      <c r="C74" s="12">
        <v>2</v>
      </c>
      <c r="D74" s="8">
        <v>1.27</v>
      </c>
      <c r="E74" s="12">
        <v>0</v>
      </c>
      <c r="F74" s="8">
        <v>0</v>
      </c>
      <c r="G74" s="12">
        <v>1</v>
      </c>
      <c r="H74" s="8">
        <v>1.79</v>
      </c>
      <c r="I74" s="12">
        <v>1</v>
      </c>
    </row>
    <row r="75" spans="2:9" ht="15" customHeight="1" x14ac:dyDescent="0.15">
      <c r="B75" t="s">
        <v>191</v>
      </c>
      <c r="C75" s="12">
        <v>2</v>
      </c>
      <c r="D75" s="8">
        <v>1.27</v>
      </c>
      <c r="E75" s="12">
        <v>0</v>
      </c>
      <c r="F75" s="8">
        <v>0</v>
      </c>
      <c r="G75" s="12">
        <v>2</v>
      </c>
      <c r="H75" s="8">
        <v>3.57</v>
      </c>
      <c r="I75" s="12">
        <v>0</v>
      </c>
    </row>
    <row r="76" spans="2:9" ht="15" customHeight="1" x14ac:dyDescent="0.15">
      <c r="B76" t="s">
        <v>192</v>
      </c>
      <c r="C76" s="12">
        <v>2</v>
      </c>
      <c r="D76" s="8">
        <v>1.27</v>
      </c>
      <c r="E76" s="12">
        <v>1</v>
      </c>
      <c r="F76" s="8">
        <v>1.02</v>
      </c>
      <c r="G76" s="12">
        <v>1</v>
      </c>
      <c r="H76" s="8">
        <v>1.79</v>
      </c>
      <c r="I76" s="12">
        <v>0</v>
      </c>
    </row>
    <row r="77" spans="2:9" ht="15" customHeight="1" x14ac:dyDescent="0.15">
      <c r="B77" t="s">
        <v>193</v>
      </c>
      <c r="C77" s="12">
        <v>2</v>
      </c>
      <c r="D77" s="8">
        <v>1.27</v>
      </c>
      <c r="E77" s="12">
        <v>0</v>
      </c>
      <c r="F77" s="8">
        <v>0</v>
      </c>
      <c r="G77" s="12">
        <v>2</v>
      </c>
      <c r="H77" s="8">
        <v>3.57</v>
      </c>
      <c r="I77" s="12">
        <v>0</v>
      </c>
    </row>
    <row r="78" spans="2:9" ht="15" customHeight="1" x14ac:dyDescent="0.15">
      <c r="B78" t="s">
        <v>194</v>
      </c>
      <c r="C78" s="12">
        <v>2</v>
      </c>
      <c r="D78" s="8">
        <v>1.27</v>
      </c>
      <c r="E78" s="12">
        <v>1</v>
      </c>
      <c r="F78" s="8">
        <v>1.02</v>
      </c>
      <c r="G78" s="12">
        <v>1</v>
      </c>
      <c r="H78" s="8">
        <v>1.79</v>
      </c>
      <c r="I78" s="12">
        <v>0</v>
      </c>
    </row>
    <row r="79" spans="2:9" ht="15" customHeight="1" x14ac:dyDescent="0.15">
      <c r="B79" t="s">
        <v>145</v>
      </c>
      <c r="C79" s="12">
        <v>2</v>
      </c>
      <c r="D79" s="8">
        <v>1.27</v>
      </c>
      <c r="E79" s="12">
        <v>2</v>
      </c>
      <c r="F79" s="8">
        <v>2.04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195</v>
      </c>
      <c r="C80" s="12">
        <v>2</v>
      </c>
      <c r="D80" s="8">
        <v>1.27</v>
      </c>
      <c r="E80" s="12">
        <v>2</v>
      </c>
      <c r="F80" s="8">
        <v>2.04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135</v>
      </c>
      <c r="C81" s="12">
        <v>2</v>
      </c>
      <c r="D81" s="8">
        <v>1.27</v>
      </c>
      <c r="E81" s="12">
        <v>1</v>
      </c>
      <c r="F81" s="8">
        <v>1.02</v>
      </c>
      <c r="G81" s="12">
        <v>1</v>
      </c>
      <c r="H81" s="8">
        <v>1.79</v>
      </c>
      <c r="I81" s="12">
        <v>0</v>
      </c>
    </row>
    <row r="82" spans="2:9" ht="15" customHeight="1" x14ac:dyDescent="0.15">
      <c r="B82" t="s">
        <v>156</v>
      </c>
      <c r="C82" s="12">
        <v>2</v>
      </c>
      <c r="D82" s="8">
        <v>1.27</v>
      </c>
      <c r="E82" s="12">
        <v>2</v>
      </c>
      <c r="F82" s="8">
        <v>2.04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173</v>
      </c>
      <c r="C83" s="12">
        <v>2</v>
      </c>
      <c r="D83" s="8">
        <v>1.27</v>
      </c>
      <c r="E83" s="12">
        <v>0</v>
      </c>
      <c r="F83" s="8">
        <v>0</v>
      </c>
      <c r="G83" s="12">
        <v>2</v>
      </c>
      <c r="H83" s="8">
        <v>3.57</v>
      </c>
      <c r="I83" s="12">
        <v>0</v>
      </c>
    </row>
    <row r="84" spans="2:9" ht="15" customHeight="1" x14ac:dyDescent="0.15">
      <c r="B84" t="s">
        <v>196</v>
      </c>
      <c r="C84" s="12">
        <v>2</v>
      </c>
      <c r="D84" s="8">
        <v>1.27</v>
      </c>
      <c r="E84" s="12">
        <v>2</v>
      </c>
      <c r="F84" s="8">
        <v>2.04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197</v>
      </c>
      <c r="C85" s="12">
        <v>2</v>
      </c>
      <c r="D85" s="8">
        <v>1.27</v>
      </c>
      <c r="E85" s="12">
        <v>2</v>
      </c>
      <c r="F85" s="8">
        <v>2.04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182</v>
      </c>
      <c r="C86" s="12">
        <v>2</v>
      </c>
      <c r="D86" s="8">
        <v>1.27</v>
      </c>
      <c r="E86" s="12">
        <v>0</v>
      </c>
      <c r="F86" s="8">
        <v>0</v>
      </c>
      <c r="G86" s="12">
        <v>2</v>
      </c>
      <c r="H86" s="8">
        <v>3.57</v>
      </c>
      <c r="I86" s="12">
        <v>0</v>
      </c>
    </row>
    <row r="88" spans="2:9" ht="15" customHeight="1" x14ac:dyDescent="0.15">
      <c r="B8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275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0.26</v>
      </c>
      <c r="E5" s="12">
        <v>1</v>
      </c>
      <c r="F5" s="8">
        <v>0.4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60</v>
      </c>
      <c r="D6" s="8">
        <v>15.83</v>
      </c>
      <c r="E6" s="12">
        <v>39</v>
      </c>
      <c r="F6" s="8">
        <v>15.42</v>
      </c>
      <c r="G6" s="12">
        <v>21</v>
      </c>
      <c r="H6" s="8">
        <v>16.8</v>
      </c>
      <c r="I6" s="12">
        <v>0</v>
      </c>
    </row>
    <row r="7" spans="2:9" ht="15" customHeight="1" x14ac:dyDescent="0.15">
      <c r="B7" t="s">
        <v>22</v>
      </c>
      <c r="C7" s="12">
        <v>36</v>
      </c>
      <c r="D7" s="8">
        <v>9.5</v>
      </c>
      <c r="E7" s="12">
        <v>13</v>
      </c>
      <c r="F7" s="8">
        <v>5.14</v>
      </c>
      <c r="G7" s="12">
        <v>23</v>
      </c>
      <c r="H7" s="8">
        <v>18.399999999999999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0.8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0.26</v>
      </c>
      <c r="E9" s="12">
        <v>0</v>
      </c>
      <c r="F9" s="8">
        <v>0</v>
      </c>
      <c r="G9" s="12">
        <v>1</v>
      </c>
      <c r="H9" s="8">
        <v>0.8</v>
      </c>
      <c r="I9" s="12">
        <v>0</v>
      </c>
    </row>
    <row r="10" spans="2:9" ht="15" customHeight="1" x14ac:dyDescent="0.15">
      <c r="B10" t="s">
        <v>25</v>
      </c>
      <c r="C10" s="12">
        <v>10</v>
      </c>
      <c r="D10" s="8">
        <v>2.64</v>
      </c>
      <c r="E10" s="12">
        <v>4</v>
      </c>
      <c r="F10" s="8">
        <v>1.58</v>
      </c>
      <c r="G10" s="12">
        <v>6</v>
      </c>
      <c r="H10" s="8">
        <v>4.8</v>
      </c>
      <c r="I10" s="12">
        <v>0</v>
      </c>
    </row>
    <row r="11" spans="2:9" ht="15" customHeight="1" x14ac:dyDescent="0.15">
      <c r="B11" t="s">
        <v>26</v>
      </c>
      <c r="C11" s="12">
        <v>116</v>
      </c>
      <c r="D11" s="8">
        <v>30.61</v>
      </c>
      <c r="E11" s="12">
        <v>77</v>
      </c>
      <c r="F11" s="8">
        <v>30.43</v>
      </c>
      <c r="G11" s="12">
        <v>38</v>
      </c>
      <c r="H11" s="8">
        <v>30.4</v>
      </c>
      <c r="I11" s="12">
        <v>1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6</v>
      </c>
      <c r="D13" s="8">
        <v>1.58</v>
      </c>
      <c r="E13" s="12">
        <v>5</v>
      </c>
      <c r="F13" s="8">
        <v>1.98</v>
      </c>
      <c r="G13" s="12">
        <v>1</v>
      </c>
      <c r="H13" s="8">
        <v>0.8</v>
      </c>
      <c r="I13" s="12">
        <v>0</v>
      </c>
    </row>
    <row r="14" spans="2:9" ht="15" customHeight="1" x14ac:dyDescent="0.15">
      <c r="B14" t="s">
        <v>29</v>
      </c>
      <c r="C14" s="12">
        <v>20</v>
      </c>
      <c r="D14" s="8">
        <v>5.28</v>
      </c>
      <c r="E14" s="12">
        <v>11</v>
      </c>
      <c r="F14" s="8">
        <v>4.3499999999999996</v>
      </c>
      <c r="G14" s="12">
        <v>9</v>
      </c>
      <c r="H14" s="8">
        <v>7.2</v>
      </c>
      <c r="I14" s="12">
        <v>0</v>
      </c>
    </row>
    <row r="15" spans="2:9" ht="15" customHeight="1" x14ac:dyDescent="0.15">
      <c r="B15" t="s">
        <v>30</v>
      </c>
      <c r="C15" s="12">
        <v>41</v>
      </c>
      <c r="D15" s="8">
        <v>10.82</v>
      </c>
      <c r="E15" s="12">
        <v>36</v>
      </c>
      <c r="F15" s="8">
        <v>14.23</v>
      </c>
      <c r="G15" s="12">
        <v>5</v>
      </c>
      <c r="H15" s="8">
        <v>4</v>
      </c>
      <c r="I15" s="12">
        <v>0</v>
      </c>
    </row>
    <row r="16" spans="2:9" ht="15" customHeight="1" x14ac:dyDescent="0.15">
      <c r="B16" t="s">
        <v>31</v>
      </c>
      <c r="C16" s="12">
        <v>42</v>
      </c>
      <c r="D16" s="8">
        <v>11.08</v>
      </c>
      <c r="E16" s="12">
        <v>39</v>
      </c>
      <c r="F16" s="8">
        <v>15.42</v>
      </c>
      <c r="G16" s="12">
        <v>3</v>
      </c>
      <c r="H16" s="8">
        <v>2.4</v>
      </c>
      <c r="I16" s="12">
        <v>0</v>
      </c>
    </row>
    <row r="17" spans="2:9" ht="15" customHeight="1" x14ac:dyDescent="0.15">
      <c r="B17" t="s">
        <v>32</v>
      </c>
      <c r="C17" s="12">
        <v>6</v>
      </c>
      <c r="D17" s="8">
        <v>1.58</v>
      </c>
      <c r="E17" s="12">
        <v>5</v>
      </c>
      <c r="F17" s="8">
        <v>1.98</v>
      </c>
      <c r="G17" s="12">
        <v>1</v>
      </c>
      <c r="H17" s="8">
        <v>0.8</v>
      </c>
      <c r="I17" s="12">
        <v>0</v>
      </c>
    </row>
    <row r="18" spans="2:9" ht="15" customHeight="1" x14ac:dyDescent="0.15">
      <c r="B18" t="s">
        <v>33</v>
      </c>
      <c r="C18" s="12">
        <v>21</v>
      </c>
      <c r="D18" s="8">
        <v>5.54</v>
      </c>
      <c r="E18" s="12">
        <v>9</v>
      </c>
      <c r="F18" s="8">
        <v>3.56</v>
      </c>
      <c r="G18" s="12">
        <v>12</v>
      </c>
      <c r="H18" s="8">
        <v>9.6</v>
      </c>
      <c r="I18" s="12">
        <v>0</v>
      </c>
    </row>
    <row r="19" spans="2:9" ht="15" customHeight="1" x14ac:dyDescent="0.15">
      <c r="B19" t="s">
        <v>34</v>
      </c>
      <c r="C19" s="12">
        <v>18</v>
      </c>
      <c r="D19" s="8">
        <v>4.75</v>
      </c>
      <c r="E19" s="12">
        <v>14</v>
      </c>
      <c r="F19" s="8">
        <v>5.53</v>
      </c>
      <c r="G19" s="12">
        <v>4</v>
      </c>
      <c r="H19" s="8">
        <v>3.2</v>
      </c>
      <c r="I19" s="12">
        <v>0</v>
      </c>
    </row>
    <row r="20" spans="2:9" ht="15" customHeight="1" x14ac:dyDescent="0.15">
      <c r="B20" s="9" t="s">
        <v>215</v>
      </c>
      <c r="C20" s="12">
        <f>SUM(LTBL_32449[総数／事業所数])</f>
        <v>379</v>
      </c>
      <c r="E20" s="12">
        <f>SUBTOTAL(109,LTBL_32449[個人／事業所数])</f>
        <v>253</v>
      </c>
      <c r="G20" s="12">
        <f>SUBTOTAL(109,LTBL_32449[法人／事業所数])</f>
        <v>125</v>
      </c>
      <c r="I20" s="12">
        <f>SUBTOTAL(109,LTBL_32449[法人以外の団体／事業所数])</f>
        <v>1</v>
      </c>
    </row>
    <row r="21" spans="2:9" ht="15" customHeight="1" x14ac:dyDescent="0.15">
      <c r="E21" s="11">
        <f>LTBL_32449[[#Totals],[個人／事業所数]]/LTBL_32449[[#Totals],[総数／事業所数]]</f>
        <v>0.66754617414248019</v>
      </c>
      <c r="G21" s="11">
        <f>LTBL_32449[[#Totals],[法人／事業所数]]/LTBL_32449[[#Totals],[総数／事業所数]]</f>
        <v>0.32981530343007914</v>
      </c>
      <c r="I21" s="11">
        <f>LTBL_32449[[#Totals],[法人以外の団体／事業所数]]/LTBL_32449[[#Totals],[総数／事業所数]]</f>
        <v>2.6385224274406332E-3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244</v>
      </c>
      <c r="G23" s="10" t="s">
        <v>40</v>
      </c>
      <c r="H23" s="10" t="s">
        <v>276</v>
      </c>
      <c r="I23" s="10" t="s">
        <v>42</v>
      </c>
    </row>
    <row r="24" spans="2:9" ht="15" customHeight="1" x14ac:dyDescent="0.15">
      <c r="B24" t="s">
        <v>217</v>
      </c>
      <c r="C24">
        <v>20</v>
      </c>
      <c r="D24" t="s">
        <v>216</v>
      </c>
      <c r="E24">
        <v>0</v>
      </c>
      <c r="F24" t="s">
        <v>218</v>
      </c>
      <c r="G24">
        <v>20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54</v>
      </c>
      <c r="C29" s="12">
        <v>52</v>
      </c>
      <c r="D29" s="8">
        <v>13.72</v>
      </c>
      <c r="E29" s="12">
        <v>30</v>
      </c>
      <c r="F29" s="8">
        <v>11.86</v>
      </c>
      <c r="G29" s="12">
        <v>22</v>
      </c>
      <c r="H29" s="8">
        <v>17.600000000000001</v>
      </c>
      <c r="I29" s="12">
        <v>0</v>
      </c>
    </row>
    <row r="30" spans="2:9" ht="15" customHeight="1" x14ac:dyDescent="0.15">
      <c r="B30" t="s">
        <v>59</v>
      </c>
      <c r="C30" s="12">
        <v>36</v>
      </c>
      <c r="D30" s="8">
        <v>9.5</v>
      </c>
      <c r="E30" s="12">
        <v>36</v>
      </c>
      <c r="F30" s="8">
        <v>14.23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43</v>
      </c>
      <c r="C31" s="12">
        <v>35</v>
      </c>
      <c r="D31" s="8">
        <v>9.23</v>
      </c>
      <c r="E31" s="12">
        <v>20</v>
      </c>
      <c r="F31" s="8">
        <v>7.91</v>
      </c>
      <c r="G31" s="12">
        <v>15</v>
      </c>
      <c r="H31" s="8">
        <v>12</v>
      </c>
      <c r="I31" s="12">
        <v>0</v>
      </c>
    </row>
    <row r="32" spans="2:9" ht="15" customHeight="1" x14ac:dyDescent="0.15">
      <c r="B32" t="s">
        <v>52</v>
      </c>
      <c r="C32" s="12">
        <v>34</v>
      </c>
      <c r="D32" s="8">
        <v>8.9700000000000006</v>
      </c>
      <c r="E32" s="12">
        <v>25</v>
      </c>
      <c r="F32" s="8">
        <v>9.8800000000000008</v>
      </c>
      <c r="G32" s="12">
        <v>9</v>
      </c>
      <c r="H32" s="8">
        <v>7.2</v>
      </c>
      <c r="I32" s="12">
        <v>0</v>
      </c>
    </row>
    <row r="33" spans="2:9" ht="15" customHeight="1" x14ac:dyDescent="0.15">
      <c r="B33" t="s">
        <v>58</v>
      </c>
      <c r="C33" s="12">
        <v>31</v>
      </c>
      <c r="D33" s="8">
        <v>8.18</v>
      </c>
      <c r="E33" s="12">
        <v>26</v>
      </c>
      <c r="F33" s="8">
        <v>10.28</v>
      </c>
      <c r="G33" s="12">
        <v>5</v>
      </c>
      <c r="H33" s="8">
        <v>4</v>
      </c>
      <c r="I33" s="12">
        <v>0</v>
      </c>
    </row>
    <row r="34" spans="2:9" ht="15" customHeight="1" x14ac:dyDescent="0.15">
      <c r="B34" t="s">
        <v>44</v>
      </c>
      <c r="C34" s="12">
        <v>15</v>
      </c>
      <c r="D34" s="8">
        <v>3.96</v>
      </c>
      <c r="E34" s="12">
        <v>12</v>
      </c>
      <c r="F34" s="8">
        <v>4.74</v>
      </c>
      <c r="G34" s="12">
        <v>3</v>
      </c>
      <c r="H34" s="8">
        <v>2.4</v>
      </c>
      <c r="I34" s="12">
        <v>0</v>
      </c>
    </row>
    <row r="35" spans="2:9" ht="15" customHeight="1" x14ac:dyDescent="0.15">
      <c r="B35" t="s">
        <v>53</v>
      </c>
      <c r="C35" s="12">
        <v>14</v>
      </c>
      <c r="D35" s="8">
        <v>3.69</v>
      </c>
      <c r="E35" s="12">
        <v>13</v>
      </c>
      <c r="F35" s="8">
        <v>5.14</v>
      </c>
      <c r="G35" s="12">
        <v>1</v>
      </c>
      <c r="H35" s="8">
        <v>0.8</v>
      </c>
      <c r="I35" s="12">
        <v>0</v>
      </c>
    </row>
    <row r="36" spans="2:9" ht="15" customHeight="1" x14ac:dyDescent="0.15">
      <c r="B36" t="s">
        <v>46</v>
      </c>
      <c r="C36" s="12">
        <v>11</v>
      </c>
      <c r="D36" s="8">
        <v>2.9</v>
      </c>
      <c r="E36" s="12">
        <v>3</v>
      </c>
      <c r="F36" s="8">
        <v>1.19</v>
      </c>
      <c r="G36" s="12">
        <v>8</v>
      </c>
      <c r="H36" s="8">
        <v>6.4</v>
      </c>
      <c r="I36" s="12">
        <v>0</v>
      </c>
    </row>
    <row r="37" spans="2:9" ht="15" customHeight="1" x14ac:dyDescent="0.15">
      <c r="B37" t="s">
        <v>62</v>
      </c>
      <c r="C37" s="12">
        <v>11</v>
      </c>
      <c r="D37" s="8">
        <v>2.9</v>
      </c>
      <c r="E37" s="12">
        <v>0</v>
      </c>
      <c r="F37" s="8">
        <v>0</v>
      </c>
      <c r="G37" s="12">
        <v>11</v>
      </c>
      <c r="H37" s="8">
        <v>8.8000000000000007</v>
      </c>
      <c r="I37" s="12">
        <v>0</v>
      </c>
    </row>
    <row r="38" spans="2:9" ht="15" customHeight="1" x14ac:dyDescent="0.15">
      <c r="B38" t="s">
        <v>45</v>
      </c>
      <c r="C38" s="12">
        <v>10</v>
      </c>
      <c r="D38" s="8">
        <v>2.64</v>
      </c>
      <c r="E38" s="12">
        <v>7</v>
      </c>
      <c r="F38" s="8">
        <v>2.77</v>
      </c>
      <c r="G38" s="12">
        <v>3</v>
      </c>
      <c r="H38" s="8">
        <v>2.4</v>
      </c>
      <c r="I38" s="12">
        <v>0</v>
      </c>
    </row>
    <row r="39" spans="2:9" ht="15" customHeight="1" x14ac:dyDescent="0.15">
      <c r="B39" t="s">
        <v>56</v>
      </c>
      <c r="C39" s="12">
        <v>10</v>
      </c>
      <c r="D39" s="8">
        <v>2.64</v>
      </c>
      <c r="E39" s="12">
        <v>9</v>
      </c>
      <c r="F39" s="8">
        <v>3.56</v>
      </c>
      <c r="G39" s="12">
        <v>1</v>
      </c>
      <c r="H39" s="8">
        <v>0.8</v>
      </c>
      <c r="I39" s="12">
        <v>0</v>
      </c>
    </row>
    <row r="40" spans="2:9" ht="15" customHeight="1" x14ac:dyDescent="0.15">
      <c r="B40" t="s">
        <v>57</v>
      </c>
      <c r="C40" s="12">
        <v>10</v>
      </c>
      <c r="D40" s="8">
        <v>2.64</v>
      </c>
      <c r="E40" s="12">
        <v>2</v>
      </c>
      <c r="F40" s="8">
        <v>0.79</v>
      </c>
      <c r="G40" s="12">
        <v>8</v>
      </c>
      <c r="H40" s="8">
        <v>6.4</v>
      </c>
      <c r="I40" s="12">
        <v>0</v>
      </c>
    </row>
    <row r="41" spans="2:9" ht="15" customHeight="1" x14ac:dyDescent="0.15">
      <c r="B41" t="s">
        <v>64</v>
      </c>
      <c r="C41" s="12">
        <v>10</v>
      </c>
      <c r="D41" s="8">
        <v>2.64</v>
      </c>
      <c r="E41" s="12">
        <v>10</v>
      </c>
      <c r="F41" s="8">
        <v>3.95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61</v>
      </c>
      <c r="C42" s="12">
        <v>10</v>
      </c>
      <c r="D42" s="8">
        <v>2.64</v>
      </c>
      <c r="E42" s="12">
        <v>9</v>
      </c>
      <c r="F42" s="8">
        <v>3.56</v>
      </c>
      <c r="G42" s="12">
        <v>1</v>
      </c>
      <c r="H42" s="8">
        <v>0.8</v>
      </c>
      <c r="I42" s="12">
        <v>0</v>
      </c>
    </row>
    <row r="43" spans="2:9" ht="15" customHeight="1" x14ac:dyDescent="0.15">
      <c r="B43" t="s">
        <v>70</v>
      </c>
      <c r="C43" s="12">
        <v>10</v>
      </c>
      <c r="D43" s="8">
        <v>2.64</v>
      </c>
      <c r="E43" s="12">
        <v>8</v>
      </c>
      <c r="F43" s="8">
        <v>3.16</v>
      </c>
      <c r="G43" s="12">
        <v>2</v>
      </c>
      <c r="H43" s="8">
        <v>1.6</v>
      </c>
      <c r="I43" s="12">
        <v>0</v>
      </c>
    </row>
    <row r="44" spans="2:9" ht="15" customHeight="1" x14ac:dyDescent="0.15">
      <c r="B44" t="s">
        <v>77</v>
      </c>
      <c r="C44" s="12">
        <v>8</v>
      </c>
      <c r="D44" s="8">
        <v>2.11</v>
      </c>
      <c r="E44" s="12">
        <v>4</v>
      </c>
      <c r="F44" s="8">
        <v>1.58</v>
      </c>
      <c r="G44" s="12">
        <v>4</v>
      </c>
      <c r="H44" s="8">
        <v>3.2</v>
      </c>
      <c r="I44" s="12">
        <v>0</v>
      </c>
    </row>
    <row r="45" spans="2:9" ht="15" customHeight="1" x14ac:dyDescent="0.15">
      <c r="B45" t="s">
        <v>60</v>
      </c>
      <c r="C45" s="12">
        <v>6</v>
      </c>
      <c r="D45" s="8">
        <v>1.58</v>
      </c>
      <c r="E45" s="12">
        <v>5</v>
      </c>
      <c r="F45" s="8">
        <v>1.98</v>
      </c>
      <c r="G45" s="12">
        <v>1</v>
      </c>
      <c r="H45" s="8">
        <v>0.8</v>
      </c>
      <c r="I45" s="12">
        <v>0</v>
      </c>
    </row>
    <row r="46" spans="2:9" ht="15" customHeight="1" x14ac:dyDescent="0.15">
      <c r="B46" t="s">
        <v>51</v>
      </c>
      <c r="C46" s="12">
        <v>5</v>
      </c>
      <c r="D46" s="8">
        <v>1.32</v>
      </c>
      <c r="E46" s="12">
        <v>4</v>
      </c>
      <c r="F46" s="8">
        <v>1.58</v>
      </c>
      <c r="G46" s="12">
        <v>1</v>
      </c>
      <c r="H46" s="8">
        <v>0.8</v>
      </c>
      <c r="I46" s="12">
        <v>0</v>
      </c>
    </row>
    <row r="47" spans="2:9" ht="15" customHeight="1" x14ac:dyDescent="0.15">
      <c r="B47" t="s">
        <v>68</v>
      </c>
      <c r="C47" s="12">
        <v>4</v>
      </c>
      <c r="D47" s="8">
        <v>1.06</v>
      </c>
      <c r="E47" s="12">
        <v>0</v>
      </c>
      <c r="F47" s="8">
        <v>0</v>
      </c>
      <c r="G47" s="12">
        <v>4</v>
      </c>
      <c r="H47" s="8">
        <v>3.2</v>
      </c>
      <c r="I47" s="12">
        <v>0</v>
      </c>
    </row>
    <row r="48" spans="2:9" ht="15" customHeight="1" x14ac:dyDescent="0.15">
      <c r="B48" t="s">
        <v>86</v>
      </c>
      <c r="C48" s="12">
        <v>4</v>
      </c>
      <c r="D48" s="8">
        <v>1.06</v>
      </c>
      <c r="E48" s="12">
        <v>0</v>
      </c>
      <c r="F48" s="8">
        <v>0</v>
      </c>
      <c r="G48" s="12">
        <v>4</v>
      </c>
      <c r="H48" s="8">
        <v>3.2</v>
      </c>
      <c r="I48" s="12">
        <v>0</v>
      </c>
    </row>
    <row r="49" spans="2:9" ht="15" customHeight="1" x14ac:dyDescent="0.15">
      <c r="B49" t="s">
        <v>55</v>
      </c>
      <c r="C49" s="12">
        <v>4</v>
      </c>
      <c r="D49" s="8">
        <v>1.06</v>
      </c>
      <c r="E49" s="12">
        <v>4</v>
      </c>
      <c r="F49" s="8">
        <v>1.58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67</v>
      </c>
      <c r="C50" s="12">
        <v>4</v>
      </c>
      <c r="D50" s="8">
        <v>1.06</v>
      </c>
      <c r="E50" s="12">
        <v>3</v>
      </c>
      <c r="F50" s="8">
        <v>1.19</v>
      </c>
      <c r="G50" s="12">
        <v>1</v>
      </c>
      <c r="H50" s="8">
        <v>0.8</v>
      </c>
      <c r="I50" s="12">
        <v>0</v>
      </c>
    </row>
    <row r="51" spans="2:9" ht="15" customHeight="1" x14ac:dyDescent="0.15">
      <c r="B51" t="s">
        <v>74</v>
      </c>
      <c r="C51" s="12">
        <v>4</v>
      </c>
      <c r="D51" s="8">
        <v>1.06</v>
      </c>
      <c r="E51" s="12">
        <v>4</v>
      </c>
      <c r="F51" s="8">
        <v>1.58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71</v>
      </c>
      <c r="C52" s="12">
        <v>4</v>
      </c>
      <c r="D52" s="8">
        <v>1.06</v>
      </c>
      <c r="E52" s="12">
        <v>2</v>
      </c>
      <c r="F52" s="8">
        <v>0.79</v>
      </c>
      <c r="G52" s="12">
        <v>2</v>
      </c>
      <c r="H52" s="8">
        <v>1.6</v>
      </c>
      <c r="I52" s="12">
        <v>0</v>
      </c>
    </row>
    <row r="55" spans="2:9" ht="33" customHeight="1" x14ac:dyDescent="0.15">
      <c r="B55" t="s">
        <v>246</v>
      </c>
      <c r="C55" s="10" t="s">
        <v>36</v>
      </c>
      <c r="D55" s="10" t="s">
        <v>37</v>
      </c>
      <c r="E55" s="10" t="s">
        <v>38</v>
      </c>
      <c r="F55" s="10" t="s">
        <v>39</v>
      </c>
      <c r="G55" s="10" t="s">
        <v>40</v>
      </c>
      <c r="H55" s="10" t="s">
        <v>41</v>
      </c>
      <c r="I55" s="10" t="s">
        <v>42</v>
      </c>
    </row>
    <row r="56" spans="2:9" ht="15" customHeight="1" x14ac:dyDescent="0.15">
      <c r="B56" t="s">
        <v>142</v>
      </c>
      <c r="C56" s="12">
        <v>19</v>
      </c>
      <c r="D56" s="8">
        <v>5.01</v>
      </c>
      <c r="E56" s="12">
        <v>19</v>
      </c>
      <c r="F56" s="8">
        <v>7.51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135</v>
      </c>
      <c r="C57" s="12">
        <v>15</v>
      </c>
      <c r="D57" s="8">
        <v>3.96</v>
      </c>
      <c r="E57" s="12">
        <v>11</v>
      </c>
      <c r="F57" s="8">
        <v>4.3499999999999996</v>
      </c>
      <c r="G57" s="12">
        <v>4</v>
      </c>
      <c r="H57" s="8">
        <v>3.2</v>
      </c>
      <c r="I57" s="12">
        <v>0</v>
      </c>
    </row>
    <row r="58" spans="2:9" ht="15" customHeight="1" x14ac:dyDescent="0.15">
      <c r="B58" t="s">
        <v>141</v>
      </c>
      <c r="C58" s="12">
        <v>15</v>
      </c>
      <c r="D58" s="8">
        <v>3.96</v>
      </c>
      <c r="E58" s="12">
        <v>15</v>
      </c>
      <c r="F58" s="8">
        <v>5.93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152</v>
      </c>
      <c r="C59" s="12">
        <v>13</v>
      </c>
      <c r="D59" s="8">
        <v>3.43</v>
      </c>
      <c r="E59" s="12">
        <v>10</v>
      </c>
      <c r="F59" s="8">
        <v>3.95</v>
      </c>
      <c r="G59" s="12">
        <v>3</v>
      </c>
      <c r="H59" s="8">
        <v>2.4</v>
      </c>
      <c r="I59" s="12">
        <v>0</v>
      </c>
    </row>
    <row r="60" spans="2:9" ht="15" customHeight="1" x14ac:dyDescent="0.15">
      <c r="B60" t="s">
        <v>125</v>
      </c>
      <c r="C60" s="12">
        <v>12</v>
      </c>
      <c r="D60" s="8">
        <v>3.17</v>
      </c>
      <c r="E60" s="12">
        <v>5</v>
      </c>
      <c r="F60" s="8">
        <v>1.98</v>
      </c>
      <c r="G60" s="12">
        <v>7</v>
      </c>
      <c r="H60" s="8">
        <v>5.6</v>
      </c>
      <c r="I60" s="12">
        <v>0</v>
      </c>
    </row>
    <row r="61" spans="2:9" ht="15" customHeight="1" x14ac:dyDescent="0.15">
      <c r="B61" t="s">
        <v>164</v>
      </c>
      <c r="C61" s="12">
        <v>12</v>
      </c>
      <c r="D61" s="8">
        <v>3.17</v>
      </c>
      <c r="E61" s="12">
        <v>2</v>
      </c>
      <c r="F61" s="8">
        <v>0.79</v>
      </c>
      <c r="G61" s="12">
        <v>10</v>
      </c>
      <c r="H61" s="8">
        <v>8</v>
      </c>
      <c r="I61" s="12">
        <v>0</v>
      </c>
    </row>
    <row r="62" spans="2:9" ht="15" customHeight="1" x14ac:dyDescent="0.15">
      <c r="B62" t="s">
        <v>138</v>
      </c>
      <c r="C62" s="12">
        <v>11</v>
      </c>
      <c r="D62" s="8">
        <v>2.9</v>
      </c>
      <c r="E62" s="12">
        <v>7</v>
      </c>
      <c r="F62" s="8">
        <v>2.77</v>
      </c>
      <c r="G62" s="12">
        <v>4</v>
      </c>
      <c r="H62" s="8">
        <v>3.2</v>
      </c>
      <c r="I62" s="12">
        <v>0</v>
      </c>
    </row>
    <row r="63" spans="2:9" ht="15" customHeight="1" x14ac:dyDescent="0.15">
      <c r="B63" t="s">
        <v>127</v>
      </c>
      <c r="C63" s="12">
        <v>10</v>
      </c>
      <c r="D63" s="8">
        <v>2.64</v>
      </c>
      <c r="E63" s="12">
        <v>8</v>
      </c>
      <c r="F63" s="8">
        <v>3.16</v>
      </c>
      <c r="G63" s="12">
        <v>2</v>
      </c>
      <c r="H63" s="8">
        <v>1.6</v>
      </c>
      <c r="I63" s="12">
        <v>0</v>
      </c>
    </row>
    <row r="64" spans="2:9" ht="15" customHeight="1" x14ac:dyDescent="0.15">
      <c r="B64" t="s">
        <v>156</v>
      </c>
      <c r="C64" s="12">
        <v>10</v>
      </c>
      <c r="D64" s="8">
        <v>2.64</v>
      </c>
      <c r="E64" s="12">
        <v>10</v>
      </c>
      <c r="F64" s="8">
        <v>3.95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161</v>
      </c>
      <c r="C65" s="12">
        <v>10</v>
      </c>
      <c r="D65" s="8">
        <v>2.64</v>
      </c>
      <c r="E65" s="12">
        <v>8</v>
      </c>
      <c r="F65" s="8">
        <v>3.16</v>
      </c>
      <c r="G65" s="12">
        <v>2</v>
      </c>
      <c r="H65" s="8">
        <v>1.6</v>
      </c>
      <c r="I65" s="12">
        <v>0</v>
      </c>
    </row>
    <row r="66" spans="2:9" ht="15" customHeight="1" x14ac:dyDescent="0.15">
      <c r="B66" t="s">
        <v>126</v>
      </c>
      <c r="C66" s="12">
        <v>9</v>
      </c>
      <c r="D66" s="8">
        <v>2.37</v>
      </c>
      <c r="E66" s="12">
        <v>5</v>
      </c>
      <c r="F66" s="8">
        <v>1.98</v>
      </c>
      <c r="G66" s="12">
        <v>4</v>
      </c>
      <c r="H66" s="8">
        <v>3.2</v>
      </c>
      <c r="I66" s="12">
        <v>0</v>
      </c>
    </row>
    <row r="67" spans="2:9" ht="15" customHeight="1" x14ac:dyDescent="0.15">
      <c r="B67" t="s">
        <v>131</v>
      </c>
      <c r="C67" s="12">
        <v>9</v>
      </c>
      <c r="D67" s="8">
        <v>2.37</v>
      </c>
      <c r="E67" s="12">
        <v>7</v>
      </c>
      <c r="F67" s="8">
        <v>2.77</v>
      </c>
      <c r="G67" s="12">
        <v>2</v>
      </c>
      <c r="H67" s="8">
        <v>1.6</v>
      </c>
      <c r="I67" s="12">
        <v>0</v>
      </c>
    </row>
    <row r="68" spans="2:9" ht="15" customHeight="1" x14ac:dyDescent="0.15">
      <c r="B68" t="s">
        <v>132</v>
      </c>
      <c r="C68" s="12">
        <v>8</v>
      </c>
      <c r="D68" s="8">
        <v>2.11</v>
      </c>
      <c r="E68" s="12">
        <v>8</v>
      </c>
      <c r="F68" s="8">
        <v>3.16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144</v>
      </c>
      <c r="C69" s="12">
        <v>8</v>
      </c>
      <c r="D69" s="8">
        <v>2.11</v>
      </c>
      <c r="E69" s="12">
        <v>8</v>
      </c>
      <c r="F69" s="8">
        <v>3.16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154</v>
      </c>
      <c r="C70" s="12">
        <v>7</v>
      </c>
      <c r="D70" s="8">
        <v>1.85</v>
      </c>
      <c r="E70" s="12">
        <v>6</v>
      </c>
      <c r="F70" s="8">
        <v>2.37</v>
      </c>
      <c r="G70" s="12">
        <v>1</v>
      </c>
      <c r="H70" s="8">
        <v>0.8</v>
      </c>
      <c r="I70" s="12">
        <v>0</v>
      </c>
    </row>
    <row r="71" spans="2:9" ht="15" customHeight="1" x14ac:dyDescent="0.15">
      <c r="B71" t="s">
        <v>181</v>
      </c>
      <c r="C71" s="12">
        <v>7</v>
      </c>
      <c r="D71" s="8">
        <v>1.85</v>
      </c>
      <c r="E71" s="12">
        <v>7</v>
      </c>
      <c r="F71" s="8">
        <v>2.77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137</v>
      </c>
      <c r="C72" s="12">
        <v>7</v>
      </c>
      <c r="D72" s="8">
        <v>1.85</v>
      </c>
      <c r="E72" s="12">
        <v>1</v>
      </c>
      <c r="F72" s="8">
        <v>0.4</v>
      </c>
      <c r="G72" s="12">
        <v>6</v>
      </c>
      <c r="H72" s="8">
        <v>4.8</v>
      </c>
      <c r="I72" s="12">
        <v>0</v>
      </c>
    </row>
    <row r="73" spans="2:9" ht="15" customHeight="1" x14ac:dyDescent="0.15">
      <c r="B73" t="s">
        <v>182</v>
      </c>
      <c r="C73" s="12">
        <v>7</v>
      </c>
      <c r="D73" s="8">
        <v>1.85</v>
      </c>
      <c r="E73" s="12">
        <v>0</v>
      </c>
      <c r="F73" s="8">
        <v>0</v>
      </c>
      <c r="G73" s="12">
        <v>7</v>
      </c>
      <c r="H73" s="8">
        <v>5.6</v>
      </c>
      <c r="I73" s="12">
        <v>0</v>
      </c>
    </row>
    <row r="74" spans="2:9" ht="15" customHeight="1" x14ac:dyDescent="0.15">
      <c r="B74" t="s">
        <v>169</v>
      </c>
      <c r="C74" s="12">
        <v>6</v>
      </c>
      <c r="D74" s="8">
        <v>1.58</v>
      </c>
      <c r="E74" s="12">
        <v>2</v>
      </c>
      <c r="F74" s="8">
        <v>0.79</v>
      </c>
      <c r="G74" s="12">
        <v>4</v>
      </c>
      <c r="H74" s="8">
        <v>3.2</v>
      </c>
      <c r="I74" s="12">
        <v>0</v>
      </c>
    </row>
    <row r="75" spans="2:9" ht="15" customHeight="1" x14ac:dyDescent="0.15">
      <c r="B75" t="s">
        <v>130</v>
      </c>
      <c r="C75" s="12">
        <v>6</v>
      </c>
      <c r="D75" s="8">
        <v>1.58</v>
      </c>
      <c r="E75" s="12">
        <v>6</v>
      </c>
      <c r="F75" s="8">
        <v>2.37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133</v>
      </c>
      <c r="C76" s="12">
        <v>6</v>
      </c>
      <c r="D76" s="8">
        <v>1.58</v>
      </c>
      <c r="E76" s="12">
        <v>5</v>
      </c>
      <c r="F76" s="8">
        <v>1.98</v>
      </c>
      <c r="G76" s="12">
        <v>1</v>
      </c>
      <c r="H76" s="8">
        <v>0.8</v>
      </c>
      <c r="I76" s="12">
        <v>0</v>
      </c>
    </row>
    <row r="77" spans="2:9" ht="15" customHeight="1" x14ac:dyDescent="0.15">
      <c r="B77" t="s">
        <v>150</v>
      </c>
      <c r="C77" s="12">
        <v>6</v>
      </c>
      <c r="D77" s="8">
        <v>1.58</v>
      </c>
      <c r="E77" s="12">
        <v>6</v>
      </c>
      <c r="F77" s="8">
        <v>2.37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148</v>
      </c>
      <c r="C78" s="12">
        <v>6</v>
      </c>
      <c r="D78" s="8">
        <v>1.58</v>
      </c>
      <c r="E78" s="12">
        <v>5</v>
      </c>
      <c r="F78" s="8">
        <v>1.98</v>
      </c>
      <c r="G78" s="12">
        <v>1</v>
      </c>
      <c r="H78" s="8">
        <v>0.8</v>
      </c>
      <c r="I78" s="12">
        <v>0</v>
      </c>
    </row>
    <row r="80" spans="2:9" ht="15" customHeight="1" x14ac:dyDescent="0.15">
      <c r="B8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277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0.36</v>
      </c>
      <c r="E5" s="12">
        <v>1</v>
      </c>
      <c r="F5" s="8">
        <v>0.6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33</v>
      </c>
      <c r="D6" s="8">
        <v>12.04</v>
      </c>
      <c r="E6" s="12">
        <v>13</v>
      </c>
      <c r="F6" s="8">
        <v>7.83</v>
      </c>
      <c r="G6" s="12">
        <v>20</v>
      </c>
      <c r="H6" s="8">
        <v>18.52</v>
      </c>
      <c r="I6" s="12">
        <v>0</v>
      </c>
    </row>
    <row r="7" spans="2:9" ht="15" customHeight="1" x14ac:dyDescent="0.15">
      <c r="B7" t="s">
        <v>22</v>
      </c>
      <c r="C7" s="12">
        <v>28</v>
      </c>
      <c r="D7" s="8">
        <v>10.220000000000001</v>
      </c>
      <c r="E7" s="12">
        <v>11</v>
      </c>
      <c r="F7" s="8">
        <v>6.63</v>
      </c>
      <c r="G7" s="12">
        <v>17</v>
      </c>
      <c r="H7" s="8">
        <v>15.74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0.93</v>
      </c>
      <c r="I9" s="12">
        <v>0</v>
      </c>
    </row>
    <row r="10" spans="2:9" ht="15" customHeight="1" x14ac:dyDescent="0.15">
      <c r="B10" t="s">
        <v>25</v>
      </c>
      <c r="C10" s="12">
        <v>6</v>
      </c>
      <c r="D10" s="8">
        <v>2.19</v>
      </c>
      <c r="E10" s="12">
        <v>0</v>
      </c>
      <c r="F10" s="8">
        <v>0</v>
      </c>
      <c r="G10" s="12">
        <v>6</v>
      </c>
      <c r="H10" s="8">
        <v>5.56</v>
      </c>
      <c r="I10" s="12">
        <v>0</v>
      </c>
    </row>
    <row r="11" spans="2:9" ht="15" customHeight="1" x14ac:dyDescent="0.15">
      <c r="B11" t="s">
        <v>26</v>
      </c>
      <c r="C11" s="12">
        <v>96</v>
      </c>
      <c r="D11" s="8">
        <v>35.04</v>
      </c>
      <c r="E11" s="12">
        <v>58</v>
      </c>
      <c r="F11" s="8">
        <v>34.94</v>
      </c>
      <c r="G11" s="12">
        <v>38</v>
      </c>
      <c r="H11" s="8">
        <v>35.19</v>
      </c>
      <c r="I11" s="12">
        <v>0</v>
      </c>
    </row>
    <row r="12" spans="2:9" ht="15" customHeight="1" x14ac:dyDescent="0.15">
      <c r="B12" t="s">
        <v>27</v>
      </c>
      <c r="C12" s="12">
        <v>3</v>
      </c>
      <c r="D12" s="8">
        <v>1.0900000000000001</v>
      </c>
      <c r="E12" s="12">
        <v>0</v>
      </c>
      <c r="F12" s="8">
        <v>0</v>
      </c>
      <c r="G12" s="12">
        <v>3</v>
      </c>
      <c r="H12" s="8">
        <v>2.78</v>
      </c>
      <c r="I12" s="12">
        <v>0</v>
      </c>
    </row>
    <row r="13" spans="2:9" ht="15" customHeight="1" x14ac:dyDescent="0.15">
      <c r="B13" t="s">
        <v>28</v>
      </c>
      <c r="C13" s="12">
        <v>7</v>
      </c>
      <c r="D13" s="8">
        <v>2.5499999999999998</v>
      </c>
      <c r="E13" s="12">
        <v>4</v>
      </c>
      <c r="F13" s="8">
        <v>2.41</v>
      </c>
      <c r="G13" s="12">
        <v>3</v>
      </c>
      <c r="H13" s="8">
        <v>2.78</v>
      </c>
      <c r="I13" s="12">
        <v>0</v>
      </c>
    </row>
    <row r="14" spans="2:9" ht="15" customHeight="1" x14ac:dyDescent="0.15">
      <c r="B14" t="s">
        <v>29</v>
      </c>
      <c r="C14" s="12">
        <v>6</v>
      </c>
      <c r="D14" s="8">
        <v>2.19</v>
      </c>
      <c r="E14" s="12">
        <v>5</v>
      </c>
      <c r="F14" s="8">
        <v>3.01</v>
      </c>
      <c r="G14" s="12">
        <v>1</v>
      </c>
      <c r="H14" s="8">
        <v>0.93</v>
      </c>
      <c r="I14" s="12">
        <v>0</v>
      </c>
    </row>
    <row r="15" spans="2:9" ht="15" customHeight="1" x14ac:dyDescent="0.15">
      <c r="B15" t="s">
        <v>30</v>
      </c>
      <c r="C15" s="12">
        <v>36</v>
      </c>
      <c r="D15" s="8">
        <v>13.14</v>
      </c>
      <c r="E15" s="12">
        <v>30</v>
      </c>
      <c r="F15" s="8">
        <v>18.07</v>
      </c>
      <c r="G15" s="12">
        <v>6</v>
      </c>
      <c r="H15" s="8">
        <v>5.56</v>
      </c>
      <c r="I15" s="12">
        <v>0</v>
      </c>
    </row>
    <row r="16" spans="2:9" ht="15" customHeight="1" x14ac:dyDescent="0.15">
      <c r="B16" t="s">
        <v>31</v>
      </c>
      <c r="C16" s="12">
        <v>37</v>
      </c>
      <c r="D16" s="8">
        <v>13.5</v>
      </c>
      <c r="E16" s="12">
        <v>34</v>
      </c>
      <c r="F16" s="8">
        <v>20.48</v>
      </c>
      <c r="G16" s="12">
        <v>3</v>
      </c>
      <c r="H16" s="8">
        <v>2.78</v>
      </c>
      <c r="I16" s="12">
        <v>0</v>
      </c>
    </row>
    <row r="17" spans="2:9" ht="15" customHeight="1" x14ac:dyDescent="0.15">
      <c r="B17" t="s">
        <v>32</v>
      </c>
      <c r="C17" s="12">
        <v>8</v>
      </c>
      <c r="D17" s="8">
        <v>2.92</v>
      </c>
      <c r="E17" s="12">
        <v>5</v>
      </c>
      <c r="F17" s="8">
        <v>3.01</v>
      </c>
      <c r="G17" s="12">
        <v>3</v>
      </c>
      <c r="H17" s="8">
        <v>2.78</v>
      </c>
      <c r="I17" s="12">
        <v>0</v>
      </c>
    </row>
    <row r="18" spans="2:9" ht="15" customHeight="1" x14ac:dyDescent="0.15">
      <c r="B18" t="s">
        <v>33</v>
      </c>
      <c r="C18" s="12">
        <v>6</v>
      </c>
      <c r="D18" s="8">
        <v>2.19</v>
      </c>
      <c r="E18" s="12">
        <v>5</v>
      </c>
      <c r="F18" s="8">
        <v>3.01</v>
      </c>
      <c r="G18" s="12">
        <v>1</v>
      </c>
      <c r="H18" s="8">
        <v>0.93</v>
      </c>
      <c r="I18" s="12">
        <v>0</v>
      </c>
    </row>
    <row r="19" spans="2:9" ht="15" customHeight="1" x14ac:dyDescent="0.15">
      <c r="B19" t="s">
        <v>34</v>
      </c>
      <c r="C19" s="12">
        <v>6</v>
      </c>
      <c r="D19" s="8">
        <v>2.19</v>
      </c>
      <c r="E19" s="12">
        <v>0</v>
      </c>
      <c r="F19" s="8">
        <v>0</v>
      </c>
      <c r="G19" s="12">
        <v>6</v>
      </c>
      <c r="H19" s="8">
        <v>5.56</v>
      </c>
      <c r="I19" s="12">
        <v>0</v>
      </c>
    </row>
    <row r="20" spans="2:9" ht="15" customHeight="1" x14ac:dyDescent="0.15">
      <c r="B20" s="9" t="s">
        <v>215</v>
      </c>
      <c r="C20" s="12">
        <f>SUM(LTBL_32501[総数／事業所数])</f>
        <v>274</v>
      </c>
      <c r="E20" s="12">
        <f>SUBTOTAL(109,LTBL_32501[個人／事業所数])</f>
        <v>166</v>
      </c>
      <c r="G20" s="12">
        <f>SUBTOTAL(109,LTBL_32501[法人／事業所数])</f>
        <v>108</v>
      </c>
      <c r="I20" s="12">
        <f>SUBTOTAL(109,LTBL_32501[法人以外の団体／事業所数])</f>
        <v>0</v>
      </c>
    </row>
    <row r="21" spans="2:9" ht="15" customHeight="1" x14ac:dyDescent="0.15">
      <c r="E21" s="11">
        <f>LTBL_32501[[#Totals],[個人／事業所数]]/LTBL_32501[[#Totals],[総数／事業所数]]</f>
        <v>0.6058394160583942</v>
      </c>
      <c r="G21" s="11">
        <f>LTBL_32501[[#Totals],[法人／事業所数]]/LTBL_32501[[#Totals],[総数／事業所数]]</f>
        <v>0.39416058394160586</v>
      </c>
      <c r="I21" s="11">
        <f>LTBL_32501[[#Totals],[法人以外の団体／事業所数]]/LTBL_32501[[#Totals],[総数／事業所数]]</f>
        <v>0</v>
      </c>
    </row>
    <row r="23" spans="2:9" ht="33" customHeight="1" x14ac:dyDescent="0.15">
      <c r="B23" t="s">
        <v>214</v>
      </c>
      <c r="C23" s="10" t="s">
        <v>36</v>
      </c>
      <c r="D23" s="10" t="s">
        <v>278</v>
      </c>
      <c r="E23" s="10" t="s">
        <v>38</v>
      </c>
      <c r="F23" s="10" t="s">
        <v>279</v>
      </c>
      <c r="G23" s="10" t="s">
        <v>40</v>
      </c>
      <c r="H23" s="10" t="s">
        <v>280</v>
      </c>
      <c r="I23" s="10" t="s">
        <v>42</v>
      </c>
    </row>
    <row r="24" spans="2:9" ht="15" customHeight="1" x14ac:dyDescent="0.15">
      <c r="B24" t="s">
        <v>217</v>
      </c>
      <c r="C24">
        <v>6</v>
      </c>
      <c r="D24" t="s">
        <v>216</v>
      </c>
      <c r="E24">
        <v>0</v>
      </c>
      <c r="F24" t="s">
        <v>218</v>
      </c>
      <c r="G24">
        <v>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54</v>
      </c>
      <c r="C29" s="12">
        <v>45</v>
      </c>
      <c r="D29" s="8">
        <v>16.420000000000002</v>
      </c>
      <c r="E29" s="12">
        <v>25</v>
      </c>
      <c r="F29" s="8">
        <v>15.06</v>
      </c>
      <c r="G29" s="12">
        <v>20</v>
      </c>
      <c r="H29" s="8">
        <v>18.52</v>
      </c>
      <c r="I29" s="12">
        <v>0</v>
      </c>
    </row>
    <row r="30" spans="2:9" ht="15" customHeight="1" x14ac:dyDescent="0.15">
      <c r="B30" t="s">
        <v>59</v>
      </c>
      <c r="C30" s="12">
        <v>32</v>
      </c>
      <c r="D30" s="8">
        <v>11.68</v>
      </c>
      <c r="E30" s="12">
        <v>32</v>
      </c>
      <c r="F30" s="8">
        <v>19.28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58</v>
      </c>
      <c r="C31" s="12">
        <v>29</v>
      </c>
      <c r="D31" s="8">
        <v>10.58</v>
      </c>
      <c r="E31" s="12">
        <v>25</v>
      </c>
      <c r="F31" s="8">
        <v>15.06</v>
      </c>
      <c r="G31" s="12">
        <v>4</v>
      </c>
      <c r="H31" s="8">
        <v>3.7</v>
      </c>
      <c r="I31" s="12">
        <v>0</v>
      </c>
    </row>
    <row r="32" spans="2:9" ht="15" customHeight="1" x14ac:dyDescent="0.15">
      <c r="B32" t="s">
        <v>52</v>
      </c>
      <c r="C32" s="12">
        <v>27</v>
      </c>
      <c r="D32" s="8">
        <v>9.85</v>
      </c>
      <c r="E32" s="12">
        <v>15</v>
      </c>
      <c r="F32" s="8">
        <v>9.0399999999999991</v>
      </c>
      <c r="G32" s="12">
        <v>12</v>
      </c>
      <c r="H32" s="8">
        <v>11.11</v>
      </c>
      <c r="I32" s="12">
        <v>0</v>
      </c>
    </row>
    <row r="33" spans="2:9" ht="15" customHeight="1" x14ac:dyDescent="0.15">
      <c r="B33" t="s">
        <v>43</v>
      </c>
      <c r="C33" s="12">
        <v>18</v>
      </c>
      <c r="D33" s="8">
        <v>6.57</v>
      </c>
      <c r="E33" s="12">
        <v>5</v>
      </c>
      <c r="F33" s="8">
        <v>3.01</v>
      </c>
      <c r="G33" s="12">
        <v>13</v>
      </c>
      <c r="H33" s="8">
        <v>12.04</v>
      </c>
      <c r="I33" s="12">
        <v>0</v>
      </c>
    </row>
    <row r="34" spans="2:9" ht="15" customHeight="1" x14ac:dyDescent="0.15">
      <c r="B34" t="s">
        <v>51</v>
      </c>
      <c r="C34" s="12">
        <v>13</v>
      </c>
      <c r="D34" s="8">
        <v>4.74</v>
      </c>
      <c r="E34" s="12">
        <v>11</v>
      </c>
      <c r="F34" s="8">
        <v>6.63</v>
      </c>
      <c r="G34" s="12">
        <v>2</v>
      </c>
      <c r="H34" s="8">
        <v>1.85</v>
      </c>
      <c r="I34" s="12">
        <v>0</v>
      </c>
    </row>
    <row r="35" spans="2:9" ht="15" customHeight="1" x14ac:dyDescent="0.15">
      <c r="B35" t="s">
        <v>44</v>
      </c>
      <c r="C35" s="12">
        <v>12</v>
      </c>
      <c r="D35" s="8">
        <v>4.38</v>
      </c>
      <c r="E35" s="12">
        <v>8</v>
      </c>
      <c r="F35" s="8">
        <v>4.82</v>
      </c>
      <c r="G35" s="12">
        <v>4</v>
      </c>
      <c r="H35" s="8">
        <v>3.7</v>
      </c>
      <c r="I35" s="12">
        <v>0</v>
      </c>
    </row>
    <row r="36" spans="2:9" ht="15" customHeight="1" x14ac:dyDescent="0.15">
      <c r="B36" t="s">
        <v>46</v>
      </c>
      <c r="C36" s="12">
        <v>8</v>
      </c>
      <c r="D36" s="8">
        <v>2.92</v>
      </c>
      <c r="E36" s="12">
        <v>4</v>
      </c>
      <c r="F36" s="8">
        <v>2.41</v>
      </c>
      <c r="G36" s="12">
        <v>4</v>
      </c>
      <c r="H36" s="8">
        <v>3.7</v>
      </c>
      <c r="I36" s="12">
        <v>0</v>
      </c>
    </row>
    <row r="37" spans="2:9" ht="15" customHeight="1" x14ac:dyDescent="0.15">
      <c r="B37" t="s">
        <v>60</v>
      </c>
      <c r="C37" s="12">
        <v>8</v>
      </c>
      <c r="D37" s="8">
        <v>2.92</v>
      </c>
      <c r="E37" s="12">
        <v>5</v>
      </c>
      <c r="F37" s="8">
        <v>3.01</v>
      </c>
      <c r="G37" s="12">
        <v>3</v>
      </c>
      <c r="H37" s="8">
        <v>2.78</v>
      </c>
      <c r="I37" s="12">
        <v>0</v>
      </c>
    </row>
    <row r="38" spans="2:9" ht="15" customHeight="1" x14ac:dyDescent="0.15">
      <c r="B38" t="s">
        <v>79</v>
      </c>
      <c r="C38" s="12">
        <v>7</v>
      </c>
      <c r="D38" s="8">
        <v>2.5499999999999998</v>
      </c>
      <c r="E38" s="12">
        <v>3</v>
      </c>
      <c r="F38" s="8">
        <v>1.81</v>
      </c>
      <c r="G38" s="12">
        <v>4</v>
      </c>
      <c r="H38" s="8">
        <v>3.7</v>
      </c>
      <c r="I38" s="12">
        <v>0</v>
      </c>
    </row>
    <row r="39" spans="2:9" ht="15" customHeight="1" x14ac:dyDescent="0.15">
      <c r="B39" t="s">
        <v>64</v>
      </c>
      <c r="C39" s="12">
        <v>7</v>
      </c>
      <c r="D39" s="8">
        <v>2.5499999999999998</v>
      </c>
      <c r="E39" s="12">
        <v>5</v>
      </c>
      <c r="F39" s="8">
        <v>3.01</v>
      </c>
      <c r="G39" s="12">
        <v>2</v>
      </c>
      <c r="H39" s="8">
        <v>1.85</v>
      </c>
      <c r="I39" s="12">
        <v>0</v>
      </c>
    </row>
    <row r="40" spans="2:9" ht="15" customHeight="1" x14ac:dyDescent="0.15">
      <c r="B40" t="s">
        <v>53</v>
      </c>
      <c r="C40" s="12">
        <v>6</v>
      </c>
      <c r="D40" s="8">
        <v>2.19</v>
      </c>
      <c r="E40" s="12">
        <v>5</v>
      </c>
      <c r="F40" s="8">
        <v>3.01</v>
      </c>
      <c r="G40" s="12">
        <v>1</v>
      </c>
      <c r="H40" s="8">
        <v>0.93</v>
      </c>
      <c r="I40" s="12">
        <v>0</v>
      </c>
    </row>
    <row r="41" spans="2:9" ht="15" customHeight="1" x14ac:dyDescent="0.15">
      <c r="B41" t="s">
        <v>55</v>
      </c>
      <c r="C41" s="12">
        <v>6</v>
      </c>
      <c r="D41" s="8">
        <v>2.19</v>
      </c>
      <c r="E41" s="12">
        <v>4</v>
      </c>
      <c r="F41" s="8">
        <v>2.41</v>
      </c>
      <c r="G41" s="12">
        <v>2</v>
      </c>
      <c r="H41" s="8">
        <v>1.85</v>
      </c>
      <c r="I41" s="12">
        <v>0</v>
      </c>
    </row>
    <row r="42" spans="2:9" ht="15" customHeight="1" x14ac:dyDescent="0.15">
      <c r="B42" t="s">
        <v>61</v>
      </c>
      <c r="C42" s="12">
        <v>6</v>
      </c>
      <c r="D42" s="8">
        <v>2.19</v>
      </c>
      <c r="E42" s="12">
        <v>5</v>
      </c>
      <c r="F42" s="8">
        <v>3.01</v>
      </c>
      <c r="G42" s="12">
        <v>1</v>
      </c>
      <c r="H42" s="8">
        <v>0.93</v>
      </c>
      <c r="I42" s="12">
        <v>0</v>
      </c>
    </row>
    <row r="43" spans="2:9" ht="15" customHeight="1" x14ac:dyDescent="0.15">
      <c r="B43" t="s">
        <v>67</v>
      </c>
      <c r="C43" s="12">
        <v>5</v>
      </c>
      <c r="D43" s="8">
        <v>1.82</v>
      </c>
      <c r="E43" s="12">
        <v>2</v>
      </c>
      <c r="F43" s="8">
        <v>1.2</v>
      </c>
      <c r="G43" s="12">
        <v>3</v>
      </c>
      <c r="H43" s="8">
        <v>2.78</v>
      </c>
      <c r="I43" s="12">
        <v>0</v>
      </c>
    </row>
    <row r="44" spans="2:9" ht="15" customHeight="1" x14ac:dyDescent="0.15">
      <c r="B44" t="s">
        <v>72</v>
      </c>
      <c r="C44" s="12">
        <v>4</v>
      </c>
      <c r="D44" s="8">
        <v>1.46</v>
      </c>
      <c r="E44" s="12">
        <v>3</v>
      </c>
      <c r="F44" s="8">
        <v>1.81</v>
      </c>
      <c r="G44" s="12">
        <v>1</v>
      </c>
      <c r="H44" s="8">
        <v>0.93</v>
      </c>
      <c r="I44" s="12">
        <v>0</v>
      </c>
    </row>
    <row r="45" spans="2:9" ht="15" customHeight="1" x14ac:dyDescent="0.15">
      <c r="B45" t="s">
        <v>57</v>
      </c>
      <c r="C45" s="12">
        <v>4</v>
      </c>
      <c r="D45" s="8">
        <v>1.46</v>
      </c>
      <c r="E45" s="12">
        <v>3</v>
      </c>
      <c r="F45" s="8">
        <v>1.81</v>
      </c>
      <c r="G45" s="12">
        <v>1</v>
      </c>
      <c r="H45" s="8">
        <v>0.93</v>
      </c>
      <c r="I45" s="12">
        <v>0</v>
      </c>
    </row>
    <row r="46" spans="2:9" ht="15" customHeight="1" x14ac:dyDescent="0.15">
      <c r="B46" t="s">
        <v>45</v>
      </c>
      <c r="C46" s="12">
        <v>3</v>
      </c>
      <c r="D46" s="8">
        <v>1.0900000000000001</v>
      </c>
      <c r="E46" s="12">
        <v>0</v>
      </c>
      <c r="F46" s="8">
        <v>0</v>
      </c>
      <c r="G46" s="12">
        <v>3</v>
      </c>
      <c r="H46" s="8">
        <v>2.78</v>
      </c>
      <c r="I46" s="12">
        <v>0</v>
      </c>
    </row>
    <row r="47" spans="2:9" ht="15" customHeight="1" x14ac:dyDescent="0.15">
      <c r="B47" t="s">
        <v>77</v>
      </c>
      <c r="C47" s="12">
        <v>3</v>
      </c>
      <c r="D47" s="8">
        <v>1.0900000000000001</v>
      </c>
      <c r="E47" s="12">
        <v>0</v>
      </c>
      <c r="F47" s="8">
        <v>0</v>
      </c>
      <c r="G47" s="12">
        <v>3</v>
      </c>
      <c r="H47" s="8">
        <v>2.78</v>
      </c>
      <c r="I47" s="12">
        <v>0</v>
      </c>
    </row>
    <row r="48" spans="2:9" ht="15" customHeight="1" x14ac:dyDescent="0.15">
      <c r="B48" t="s">
        <v>86</v>
      </c>
      <c r="C48" s="12">
        <v>3</v>
      </c>
      <c r="D48" s="8">
        <v>1.0900000000000001</v>
      </c>
      <c r="E48" s="12">
        <v>0</v>
      </c>
      <c r="F48" s="8">
        <v>0</v>
      </c>
      <c r="G48" s="12">
        <v>3</v>
      </c>
      <c r="H48" s="8">
        <v>2.78</v>
      </c>
      <c r="I48" s="12">
        <v>0</v>
      </c>
    </row>
    <row r="49" spans="2:9" ht="15" customHeight="1" x14ac:dyDescent="0.15">
      <c r="B49" t="s">
        <v>66</v>
      </c>
      <c r="C49" s="12">
        <v>3</v>
      </c>
      <c r="D49" s="8">
        <v>1.0900000000000001</v>
      </c>
      <c r="E49" s="12">
        <v>0</v>
      </c>
      <c r="F49" s="8">
        <v>0</v>
      </c>
      <c r="G49" s="12">
        <v>3</v>
      </c>
      <c r="H49" s="8">
        <v>2.78</v>
      </c>
      <c r="I49" s="12">
        <v>0</v>
      </c>
    </row>
    <row r="52" spans="2:9" ht="33" customHeight="1" x14ac:dyDescent="0.15">
      <c r="B52" t="s">
        <v>281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142</v>
      </c>
      <c r="C53" s="12">
        <v>17</v>
      </c>
      <c r="D53" s="8">
        <v>6.2</v>
      </c>
      <c r="E53" s="12">
        <v>17</v>
      </c>
      <c r="F53" s="8">
        <v>10.24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135</v>
      </c>
      <c r="C54" s="12">
        <v>14</v>
      </c>
      <c r="D54" s="8">
        <v>5.1100000000000003</v>
      </c>
      <c r="E54" s="12">
        <v>8</v>
      </c>
      <c r="F54" s="8">
        <v>4.82</v>
      </c>
      <c r="G54" s="12">
        <v>6</v>
      </c>
      <c r="H54" s="8">
        <v>5.56</v>
      </c>
      <c r="I54" s="12">
        <v>0</v>
      </c>
    </row>
    <row r="55" spans="2:9" ht="15" customHeight="1" x14ac:dyDescent="0.15">
      <c r="B55" t="s">
        <v>141</v>
      </c>
      <c r="C55" s="12">
        <v>12</v>
      </c>
      <c r="D55" s="8">
        <v>4.38</v>
      </c>
      <c r="E55" s="12">
        <v>12</v>
      </c>
      <c r="F55" s="8">
        <v>7.23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125</v>
      </c>
      <c r="C56" s="12">
        <v>8</v>
      </c>
      <c r="D56" s="8">
        <v>2.92</v>
      </c>
      <c r="E56" s="12">
        <v>2</v>
      </c>
      <c r="F56" s="8">
        <v>1.2</v>
      </c>
      <c r="G56" s="12">
        <v>6</v>
      </c>
      <c r="H56" s="8">
        <v>5.56</v>
      </c>
      <c r="I56" s="12">
        <v>0</v>
      </c>
    </row>
    <row r="57" spans="2:9" ht="15" customHeight="1" x14ac:dyDescent="0.15">
      <c r="B57" t="s">
        <v>129</v>
      </c>
      <c r="C57" s="12">
        <v>8</v>
      </c>
      <c r="D57" s="8">
        <v>2.92</v>
      </c>
      <c r="E57" s="12">
        <v>7</v>
      </c>
      <c r="F57" s="8">
        <v>4.22</v>
      </c>
      <c r="G57" s="12">
        <v>1</v>
      </c>
      <c r="H57" s="8">
        <v>0.93</v>
      </c>
      <c r="I57" s="12">
        <v>0</v>
      </c>
    </row>
    <row r="58" spans="2:9" ht="15" customHeight="1" x14ac:dyDescent="0.15">
      <c r="B58" t="s">
        <v>152</v>
      </c>
      <c r="C58" s="12">
        <v>7</v>
      </c>
      <c r="D58" s="8">
        <v>2.5499999999999998</v>
      </c>
      <c r="E58" s="12">
        <v>3</v>
      </c>
      <c r="F58" s="8">
        <v>1.81</v>
      </c>
      <c r="G58" s="12">
        <v>4</v>
      </c>
      <c r="H58" s="8">
        <v>3.7</v>
      </c>
      <c r="I58" s="12">
        <v>0</v>
      </c>
    </row>
    <row r="59" spans="2:9" ht="15" customHeight="1" x14ac:dyDescent="0.15">
      <c r="B59" t="s">
        <v>130</v>
      </c>
      <c r="C59" s="12">
        <v>7</v>
      </c>
      <c r="D59" s="8">
        <v>2.5499999999999998</v>
      </c>
      <c r="E59" s="12">
        <v>5</v>
      </c>
      <c r="F59" s="8">
        <v>3.01</v>
      </c>
      <c r="G59" s="12">
        <v>2</v>
      </c>
      <c r="H59" s="8">
        <v>1.85</v>
      </c>
      <c r="I59" s="12">
        <v>0</v>
      </c>
    </row>
    <row r="60" spans="2:9" ht="15" customHeight="1" x14ac:dyDescent="0.15">
      <c r="B60" t="s">
        <v>145</v>
      </c>
      <c r="C60" s="12">
        <v>7</v>
      </c>
      <c r="D60" s="8">
        <v>2.5499999999999998</v>
      </c>
      <c r="E60" s="12">
        <v>2</v>
      </c>
      <c r="F60" s="8">
        <v>1.2</v>
      </c>
      <c r="G60" s="12">
        <v>5</v>
      </c>
      <c r="H60" s="8">
        <v>4.63</v>
      </c>
      <c r="I60" s="12">
        <v>0</v>
      </c>
    </row>
    <row r="61" spans="2:9" ht="15" customHeight="1" x14ac:dyDescent="0.15">
      <c r="B61" t="s">
        <v>156</v>
      </c>
      <c r="C61" s="12">
        <v>7</v>
      </c>
      <c r="D61" s="8">
        <v>2.5499999999999998</v>
      </c>
      <c r="E61" s="12">
        <v>5</v>
      </c>
      <c r="F61" s="8">
        <v>3.01</v>
      </c>
      <c r="G61" s="12">
        <v>2</v>
      </c>
      <c r="H61" s="8">
        <v>1.85</v>
      </c>
      <c r="I61" s="12">
        <v>0</v>
      </c>
    </row>
    <row r="62" spans="2:9" ht="15" customHeight="1" x14ac:dyDescent="0.15">
      <c r="B62" t="s">
        <v>138</v>
      </c>
      <c r="C62" s="12">
        <v>7</v>
      </c>
      <c r="D62" s="8">
        <v>2.5499999999999998</v>
      </c>
      <c r="E62" s="12">
        <v>5</v>
      </c>
      <c r="F62" s="8">
        <v>3.01</v>
      </c>
      <c r="G62" s="12">
        <v>2</v>
      </c>
      <c r="H62" s="8">
        <v>1.85</v>
      </c>
      <c r="I62" s="12">
        <v>0</v>
      </c>
    </row>
    <row r="63" spans="2:9" ht="15" customHeight="1" x14ac:dyDescent="0.15">
      <c r="B63" t="s">
        <v>172</v>
      </c>
      <c r="C63" s="12">
        <v>6</v>
      </c>
      <c r="D63" s="8">
        <v>2.19</v>
      </c>
      <c r="E63" s="12">
        <v>6</v>
      </c>
      <c r="F63" s="8">
        <v>3.61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164</v>
      </c>
      <c r="C64" s="12">
        <v>6</v>
      </c>
      <c r="D64" s="8">
        <v>2.19</v>
      </c>
      <c r="E64" s="12">
        <v>0</v>
      </c>
      <c r="F64" s="8">
        <v>0</v>
      </c>
      <c r="G64" s="12">
        <v>6</v>
      </c>
      <c r="H64" s="8">
        <v>5.56</v>
      </c>
      <c r="I64" s="12">
        <v>0</v>
      </c>
    </row>
    <row r="65" spans="2:9" ht="15" customHeight="1" x14ac:dyDescent="0.15">
      <c r="B65" t="s">
        <v>139</v>
      </c>
      <c r="C65" s="12">
        <v>6</v>
      </c>
      <c r="D65" s="8">
        <v>2.19</v>
      </c>
      <c r="E65" s="12">
        <v>6</v>
      </c>
      <c r="F65" s="8">
        <v>3.61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148</v>
      </c>
      <c r="C66" s="12">
        <v>6</v>
      </c>
      <c r="D66" s="8">
        <v>2.19</v>
      </c>
      <c r="E66" s="12">
        <v>5</v>
      </c>
      <c r="F66" s="8">
        <v>3.01</v>
      </c>
      <c r="G66" s="12">
        <v>1</v>
      </c>
      <c r="H66" s="8">
        <v>0.93</v>
      </c>
      <c r="I66" s="12">
        <v>0</v>
      </c>
    </row>
    <row r="67" spans="2:9" ht="15" customHeight="1" x14ac:dyDescent="0.15">
      <c r="B67" t="s">
        <v>126</v>
      </c>
      <c r="C67" s="12">
        <v>5</v>
      </c>
      <c r="D67" s="8">
        <v>1.82</v>
      </c>
      <c r="E67" s="12">
        <v>2</v>
      </c>
      <c r="F67" s="8">
        <v>1.2</v>
      </c>
      <c r="G67" s="12">
        <v>3</v>
      </c>
      <c r="H67" s="8">
        <v>2.78</v>
      </c>
      <c r="I67" s="12">
        <v>0</v>
      </c>
    </row>
    <row r="68" spans="2:9" ht="15" customHeight="1" x14ac:dyDescent="0.15">
      <c r="B68" t="s">
        <v>134</v>
      </c>
      <c r="C68" s="12">
        <v>5</v>
      </c>
      <c r="D68" s="8">
        <v>1.82</v>
      </c>
      <c r="E68" s="12">
        <v>2</v>
      </c>
      <c r="F68" s="8">
        <v>1.2</v>
      </c>
      <c r="G68" s="12">
        <v>3</v>
      </c>
      <c r="H68" s="8">
        <v>2.78</v>
      </c>
      <c r="I68" s="12">
        <v>0</v>
      </c>
    </row>
    <row r="69" spans="2:9" ht="15" customHeight="1" x14ac:dyDescent="0.15">
      <c r="B69" t="s">
        <v>143</v>
      </c>
      <c r="C69" s="12">
        <v>5</v>
      </c>
      <c r="D69" s="8">
        <v>1.82</v>
      </c>
      <c r="E69" s="12">
        <v>5</v>
      </c>
      <c r="F69" s="8">
        <v>3.01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167</v>
      </c>
      <c r="C70" s="12">
        <v>4</v>
      </c>
      <c r="D70" s="8">
        <v>1.46</v>
      </c>
      <c r="E70" s="12">
        <v>2</v>
      </c>
      <c r="F70" s="8">
        <v>1.2</v>
      </c>
      <c r="G70" s="12">
        <v>2</v>
      </c>
      <c r="H70" s="8">
        <v>1.85</v>
      </c>
      <c r="I70" s="12">
        <v>0</v>
      </c>
    </row>
    <row r="71" spans="2:9" ht="15" customHeight="1" x14ac:dyDescent="0.15">
      <c r="B71" t="s">
        <v>199</v>
      </c>
      <c r="C71" s="12">
        <v>4</v>
      </c>
      <c r="D71" s="8">
        <v>1.46</v>
      </c>
      <c r="E71" s="12">
        <v>0</v>
      </c>
      <c r="F71" s="8">
        <v>0</v>
      </c>
      <c r="G71" s="12">
        <v>4</v>
      </c>
      <c r="H71" s="8">
        <v>3.7</v>
      </c>
      <c r="I71" s="12">
        <v>0</v>
      </c>
    </row>
    <row r="72" spans="2:9" ht="15" customHeight="1" x14ac:dyDescent="0.15">
      <c r="B72" t="s">
        <v>131</v>
      </c>
      <c r="C72" s="12">
        <v>4</v>
      </c>
      <c r="D72" s="8">
        <v>1.46</v>
      </c>
      <c r="E72" s="12">
        <v>3</v>
      </c>
      <c r="F72" s="8">
        <v>1.81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133</v>
      </c>
      <c r="C73" s="12">
        <v>4</v>
      </c>
      <c r="D73" s="8">
        <v>1.46</v>
      </c>
      <c r="E73" s="12">
        <v>3</v>
      </c>
      <c r="F73" s="8">
        <v>1.81</v>
      </c>
      <c r="G73" s="12">
        <v>1</v>
      </c>
      <c r="H73" s="8">
        <v>0.93</v>
      </c>
      <c r="I73" s="12">
        <v>0</v>
      </c>
    </row>
    <row r="74" spans="2:9" ht="15" customHeight="1" x14ac:dyDescent="0.15">
      <c r="B74" t="s">
        <v>160</v>
      </c>
      <c r="C74" s="12">
        <v>4</v>
      </c>
      <c r="D74" s="8">
        <v>1.46</v>
      </c>
      <c r="E74" s="12">
        <v>1</v>
      </c>
      <c r="F74" s="8">
        <v>0.6</v>
      </c>
      <c r="G74" s="12">
        <v>3</v>
      </c>
      <c r="H74" s="8">
        <v>2.78</v>
      </c>
      <c r="I74" s="12">
        <v>0</v>
      </c>
    </row>
    <row r="75" spans="2:9" ht="15" customHeight="1" x14ac:dyDescent="0.15">
      <c r="B75" t="s">
        <v>144</v>
      </c>
      <c r="C75" s="12">
        <v>4</v>
      </c>
      <c r="D75" s="8">
        <v>1.46</v>
      </c>
      <c r="E75" s="12">
        <v>3</v>
      </c>
      <c r="F75" s="8">
        <v>1.81</v>
      </c>
      <c r="G75" s="12">
        <v>1</v>
      </c>
      <c r="H75" s="8">
        <v>0.93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15">
      <c r="A2" s="1" t="s">
        <v>0</v>
      </c>
      <c r="B2" s="4">
        <v>20237</v>
      </c>
      <c r="C2" s="5">
        <v>99.989999999999981</v>
      </c>
      <c r="D2" s="4">
        <v>12367</v>
      </c>
      <c r="E2" s="5">
        <v>100.00999999999998</v>
      </c>
      <c r="F2" s="4">
        <v>7749</v>
      </c>
      <c r="G2" s="5">
        <v>100.01000000000002</v>
      </c>
      <c r="H2" s="4">
        <v>121</v>
      </c>
    </row>
    <row r="3" spans="1:8" x14ac:dyDescent="0.15">
      <c r="A3" s="2" t="s">
        <v>20</v>
      </c>
      <c r="B3" s="4">
        <v>13</v>
      </c>
      <c r="C3" s="5">
        <v>0.06</v>
      </c>
      <c r="D3" s="4">
        <v>2</v>
      </c>
      <c r="E3" s="5">
        <v>0.02</v>
      </c>
      <c r="F3" s="4">
        <v>11</v>
      </c>
      <c r="G3" s="5">
        <v>0.14000000000000001</v>
      </c>
      <c r="H3" s="4">
        <v>0</v>
      </c>
    </row>
    <row r="4" spans="1:8" x14ac:dyDescent="0.15">
      <c r="A4" s="2" t="s">
        <v>21</v>
      </c>
      <c r="B4" s="4">
        <v>2978</v>
      </c>
      <c r="C4" s="5">
        <v>14.72</v>
      </c>
      <c r="D4" s="4">
        <v>1543</v>
      </c>
      <c r="E4" s="5">
        <v>12.48</v>
      </c>
      <c r="F4" s="4">
        <v>1435</v>
      </c>
      <c r="G4" s="5">
        <v>18.52</v>
      </c>
      <c r="H4" s="4">
        <v>0</v>
      </c>
    </row>
    <row r="5" spans="1:8" x14ac:dyDescent="0.15">
      <c r="A5" s="2" t="s">
        <v>22</v>
      </c>
      <c r="B5" s="4">
        <v>1526</v>
      </c>
      <c r="C5" s="5">
        <v>7.54</v>
      </c>
      <c r="D5" s="4">
        <v>735</v>
      </c>
      <c r="E5" s="5">
        <v>5.94</v>
      </c>
      <c r="F5" s="4">
        <v>777</v>
      </c>
      <c r="G5" s="5">
        <v>10.029999999999999</v>
      </c>
      <c r="H5" s="4">
        <v>14</v>
      </c>
    </row>
    <row r="6" spans="1:8" x14ac:dyDescent="0.15">
      <c r="A6" s="2" t="s">
        <v>23</v>
      </c>
      <c r="B6" s="4">
        <v>11</v>
      </c>
      <c r="C6" s="5">
        <v>0.05</v>
      </c>
      <c r="D6" s="4">
        <v>0</v>
      </c>
      <c r="E6" s="5">
        <v>0</v>
      </c>
      <c r="F6" s="4">
        <v>11</v>
      </c>
      <c r="G6" s="5">
        <v>0.14000000000000001</v>
      </c>
      <c r="H6" s="4">
        <v>0</v>
      </c>
    </row>
    <row r="7" spans="1:8" x14ac:dyDescent="0.15">
      <c r="A7" s="2" t="s">
        <v>24</v>
      </c>
      <c r="B7" s="4">
        <v>136</v>
      </c>
      <c r="C7" s="5">
        <v>0.67</v>
      </c>
      <c r="D7" s="4">
        <v>12</v>
      </c>
      <c r="E7" s="5">
        <v>0.1</v>
      </c>
      <c r="F7" s="4">
        <v>123</v>
      </c>
      <c r="G7" s="5">
        <v>1.59</v>
      </c>
      <c r="H7" s="4">
        <v>1</v>
      </c>
    </row>
    <row r="8" spans="1:8" x14ac:dyDescent="0.15">
      <c r="A8" s="2" t="s">
        <v>25</v>
      </c>
      <c r="B8" s="4">
        <v>260</v>
      </c>
      <c r="C8" s="5">
        <v>1.28</v>
      </c>
      <c r="D8" s="4">
        <v>80</v>
      </c>
      <c r="E8" s="5">
        <v>0.65</v>
      </c>
      <c r="F8" s="4">
        <v>175</v>
      </c>
      <c r="G8" s="5">
        <v>2.2599999999999998</v>
      </c>
      <c r="H8" s="4">
        <v>5</v>
      </c>
    </row>
    <row r="9" spans="1:8" x14ac:dyDescent="0.15">
      <c r="A9" s="2" t="s">
        <v>26</v>
      </c>
      <c r="B9" s="4">
        <v>5803</v>
      </c>
      <c r="C9" s="5">
        <v>28.68</v>
      </c>
      <c r="D9" s="4">
        <v>3257</v>
      </c>
      <c r="E9" s="5">
        <v>26.34</v>
      </c>
      <c r="F9" s="4">
        <v>2524</v>
      </c>
      <c r="G9" s="5">
        <v>32.57</v>
      </c>
      <c r="H9" s="4">
        <v>22</v>
      </c>
    </row>
    <row r="10" spans="1:8" x14ac:dyDescent="0.15">
      <c r="A10" s="2" t="s">
        <v>27</v>
      </c>
      <c r="B10" s="4">
        <v>168</v>
      </c>
      <c r="C10" s="5">
        <v>0.83</v>
      </c>
      <c r="D10" s="4">
        <v>32</v>
      </c>
      <c r="E10" s="5">
        <v>0.26</v>
      </c>
      <c r="F10" s="4">
        <v>136</v>
      </c>
      <c r="G10" s="5">
        <v>1.76</v>
      </c>
      <c r="H10" s="4">
        <v>0</v>
      </c>
    </row>
    <row r="11" spans="1:8" x14ac:dyDescent="0.15">
      <c r="A11" s="2" t="s">
        <v>28</v>
      </c>
      <c r="B11" s="4">
        <v>1484</v>
      </c>
      <c r="C11" s="5">
        <v>7.33</v>
      </c>
      <c r="D11" s="4">
        <v>875</v>
      </c>
      <c r="E11" s="5">
        <v>7.08</v>
      </c>
      <c r="F11" s="4">
        <v>607</v>
      </c>
      <c r="G11" s="5">
        <v>7.83</v>
      </c>
      <c r="H11" s="4">
        <v>2</v>
      </c>
    </row>
    <row r="12" spans="1:8" x14ac:dyDescent="0.15">
      <c r="A12" s="2" t="s">
        <v>29</v>
      </c>
      <c r="B12" s="4">
        <v>976</v>
      </c>
      <c r="C12" s="5">
        <v>4.82</v>
      </c>
      <c r="D12" s="4">
        <v>584</v>
      </c>
      <c r="E12" s="5">
        <v>4.72</v>
      </c>
      <c r="F12" s="4">
        <v>392</v>
      </c>
      <c r="G12" s="5">
        <v>5.0599999999999996</v>
      </c>
      <c r="H12" s="4">
        <v>0</v>
      </c>
    </row>
    <row r="13" spans="1:8" x14ac:dyDescent="0.15">
      <c r="A13" s="2" t="s">
        <v>30</v>
      </c>
      <c r="B13" s="4">
        <v>2296</v>
      </c>
      <c r="C13" s="5">
        <v>11.35</v>
      </c>
      <c r="D13" s="4">
        <v>1876</v>
      </c>
      <c r="E13" s="5">
        <v>15.17</v>
      </c>
      <c r="F13" s="4">
        <v>416</v>
      </c>
      <c r="G13" s="5">
        <v>5.37</v>
      </c>
      <c r="H13" s="4">
        <v>4</v>
      </c>
    </row>
    <row r="14" spans="1:8" x14ac:dyDescent="0.15">
      <c r="A14" s="2" t="s">
        <v>31</v>
      </c>
      <c r="B14" s="4">
        <v>2722</v>
      </c>
      <c r="C14" s="5">
        <v>13.45</v>
      </c>
      <c r="D14" s="4">
        <v>2267</v>
      </c>
      <c r="E14" s="5">
        <v>18.329999999999998</v>
      </c>
      <c r="F14" s="4">
        <v>444</v>
      </c>
      <c r="G14" s="5">
        <v>5.73</v>
      </c>
      <c r="H14" s="4">
        <v>11</v>
      </c>
    </row>
    <row r="15" spans="1:8" x14ac:dyDescent="0.15">
      <c r="A15" s="2" t="s">
        <v>32</v>
      </c>
      <c r="B15" s="4">
        <v>583</v>
      </c>
      <c r="C15" s="5">
        <v>2.88</v>
      </c>
      <c r="D15" s="4">
        <v>432</v>
      </c>
      <c r="E15" s="5">
        <v>3.49</v>
      </c>
      <c r="F15" s="4">
        <v>113</v>
      </c>
      <c r="G15" s="5">
        <v>1.46</v>
      </c>
      <c r="H15" s="4">
        <v>38</v>
      </c>
    </row>
    <row r="16" spans="1:8" x14ac:dyDescent="0.15">
      <c r="A16" s="2" t="s">
        <v>33</v>
      </c>
      <c r="B16" s="4">
        <v>708</v>
      </c>
      <c r="C16" s="5">
        <v>3.5</v>
      </c>
      <c r="D16" s="4">
        <v>428</v>
      </c>
      <c r="E16" s="5">
        <v>3.46</v>
      </c>
      <c r="F16" s="4">
        <v>270</v>
      </c>
      <c r="G16" s="5">
        <v>3.48</v>
      </c>
      <c r="H16" s="4">
        <v>10</v>
      </c>
    </row>
    <row r="17" spans="1:8" x14ac:dyDescent="0.15">
      <c r="A17" s="2" t="s">
        <v>34</v>
      </c>
      <c r="B17" s="4">
        <v>573</v>
      </c>
      <c r="C17" s="5">
        <v>2.83</v>
      </c>
      <c r="D17" s="4">
        <v>244</v>
      </c>
      <c r="E17" s="5">
        <v>1.97</v>
      </c>
      <c r="F17" s="4">
        <v>315</v>
      </c>
      <c r="G17" s="5">
        <v>4.07</v>
      </c>
      <c r="H17" s="4">
        <v>14</v>
      </c>
    </row>
    <row r="18" spans="1:8" x14ac:dyDescent="0.15">
      <c r="A18" s="1" t="s">
        <v>1</v>
      </c>
      <c r="B18" s="4">
        <v>5487</v>
      </c>
      <c r="C18" s="5">
        <v>100.00999999999999</v>
      </c>
      <c r="D18" s="4">
        <v>2983</v>
      </c>
      <c r="E18" s="5">
        <v>99.99</v>
      </c>
      <c r="F18" s="4">
        <v>2463</v>
      </c>
      <c r="G18" s="5">
        <v>99.999999999999986</v>
      </c>
      <c r="H18" s="4">
        <v>41</v>
      </c>
    </row>
    <row r="19" spans="1:8" x14ac:dyDescent="0.15">
      <c r="A19" s="2" t="s">
        <v>20</v>
      </c>
      <c r="B19" s="4">
        <v>1</v>
      </c>
      <c r="C19" s="5">
        <v>0.02</v>
      </c>
      <c r="D19" s="4">
        <v>0</v>
      </c>
      <c r="E19" s="5">
        <v>0</v>
      </c>
      <c r="F19" s="4">
        <v>1</v>
      </c>
      <c r="G19" s="5">
        <v>0.04</v>
      </c>
      <c r="H19" s="4">
        <v>0</v>
      </c>
    </row>
    <row r="20" spans="1:8" x14ac:dyDescent="0.15">
      <c r="A20" s="2" t="s">
        <v>21</v>
      </c>
      <c r="B20" s="4">
        <v>683</v>
      </c>
      <c r="C20" s="5">
        <v>12.45</v>
      </c>
      <c r="D20" s="4">
        <v>265</v>
      </c>
      <c r="E20" s="5">
        <v>8.8800000000000008</v>
      </c>
      <c r="F20" s="4">
        <v>418</v>
      </c>
      <c r="G20" s="5">
        <v>16.97</v>
      </c>
      <c r="H20" s="4">
        <v>0</v>
      </c>
    </row>
    <row r="21" spans="1:8" x14ac:dyDescent="0.15">
      <c r="A21" s="2" t="s">
        <v>22</v>
      </c>
      <c r="B21" s="4">
        <v>319</v>
      </c>
      <c r="C21" s="5">
        <v>5.81</v>
      </c>
      <c r="D21" s="4">
        <v>132</v>
      </c>
      <c r="E21" s="5">
        <v>4.43</v>
      </c>
      <c r="F21" s="4">
        <v>183</v>
      </c>
      <c r="G21" s="5">
        <v>7.43</v>
      </c>
      <c r="H21" s="4">
        <v>4</v>
      </c>
    </row>
    <row r="22" spans="1:8" x14ac:dyDescent="0.15">
      <c r="A22" s="2" t="s">
        <v>23</v>
      </c>
      <c r="B22" s="4">
        <v>1</v>
      </c>
      <c r="C22" s="5">
        <v>0.02</v>
      </c>
      <c r="D22" s="4">
        <v>0</v>
      </c>
      <c r="E22" s="5">
        <v>0</v>
      </c>
      <c r="F22" s="4">
        <v>1</v>
      </c>
      <c r="G22" s="5">
        <v>0.04</v>
      </c>
      <c r="H22" s="4">
        <v>0</v>
      </c>
    </row>
    <row r="23" spans="1:8" x14ac:dyDescent="0.15">
      <c r="A23" s="2" t="s">
        <v>24</v>
      </c>
      <c r="B23" s="4">
        <v>56</v>
      </c>
      <c r="C23" s="5">
        <v>1.02</v>
      </c>
      <c r="D23" s="4">
        <v>4</v>
      </c>
      <c r="E23" s="5">
        <v>0.13</v>
      </c>
      <c r="F23" s="4">
        <v>52</v>
      </c>
      <c r="G23" s="5">
        <v>2.11</v>
      </c>
      <c r="H23" s="4">
        <v>0</v>
      </c>
    </row>
    <row r="24" spans="1:8" x14ac:dyDescent="0.15">
      <c r="A24" s="2" t="s">
        <v>25</v>
      </c>
      <c r="B24" s="4">
        <v>49</v>
      </c>
      <c r="C24" s="5">
        <v>0.89</v>
      </c>
      <c r="D24" s="4">
        <v>12</v>
      </c>
      <c r="E24" s="5">
        <v>0.4</v>
      </c>
      <c r="F24" s="4">
        <v>37</v>
      </c>
      <c r="G24" s="5">
        <v>1.5</v>
      </c>
      <c r="H24" s="4">
        <v>0</v>
      </c>
    </row>
    <row r="25" spans="1:8" x14ac:dyDescent="0.15">
      <c r="A25" s="2" t="s">
        <v>26</v>
      </c>
      <c r="B25" s="4">
        <v>1459</v>
      </c>
      <c r="C25" s="5">
        <v>26.59</v>
      </c>
      <c r="D25" s="4">
        <v>691</v>
      </c>
      <c r="E25" s="5">
        <v>23.16</v>
      </c>
      <c r="F25" s="4">
        <v>765</v>
      </c>
      <c r="G25" s="5">
        <v>31.06</v>
      </c>
      <c r="H25" s="4">
        <v>3</v>
      </c>
    </row>
    <row r="26" spans="1:8" x14ac:dyDescent="0.15">
      <c r="A26" s="2" t="s">
        <v>27</v>
      </c>
      <c r="B26" s="4">
        <v>57</v>
      </c>
      <c r="C26" s="5">
        <v>1.04</v>
      </c>
      <c r="D26" s="4">
        <v>5</v>
      </c>
      <c r="E26" s="5">
        <v>0.17</v>
      </c>
      <c r="F26" s="4">
        <v>52</v>
      </c>
      <c r="G26" s="5">
        <v>2.11</v>
      </c>
      <c r="H26" s="4">
        <v>0</v>
      </c>
    </row>
    <row r="27" spans="1:8" x14ac:dyDescent="0.15">
      <c r="A27" s="2" t="s">
        <v>28</v>
      </c>
      <c r="B27" s="4">
        <v>578</v>
      </c>
      <c r="C27" s="5">
        <v>10.53</v>
      </c>
      <c r="D27" s="4">
        <v>288</v>
      </c>
      <c r="E27" s="5">
        <v>9.65</v>
      </c>
      <c r="F27" s="4">
        <v>290</v>
      </c>
      <c r="G27" s="5">
        <v>11.77</v>
      </c>
      <c r="H27" s="4">
        <v>0</v>
      </c>
    </row>
    <row r="28" spans="1:8" x14ac:dyDescent="0.15">
      <c r="A28" s="2" t="s">
        <v>29</v>
      </c>
      <c r="B28" s="4">
        <v>323</v>
      </c>
      <c r="C28" s="5">
        <v>5.89</v>
      </c>
      <c r="D28" s="4">
        <v>195</v>
      </c>
      <c r="E28" s="5">
        <v>6.54</v>
      </c>
      <c r="F28" s="4">
        <v>128</v>
      </c>
      <c r="G28" s="5">
        <v>5.2</v>
      </c>
      <c r="H28" s="4">
        <v>0</v>
      </c>
    </row>
    <row r="29" spans="1:8" x14ac:dyDescent="0.15">
      <c r="A29" s="2" t="s">
        <v>30</v>
      </c>
      <c r="B29" s="4">
        <v>660</v>
      </c>
      <c r="C29" s="5">
        <v>12.03</v>
      </c>
      <c r="D29" s="4">
        <v>512</v>
      </c>
      <c r="E29" s="5">
        <v>17.16</v>
      </c>
      <c r="F29" s="4">
        <v>148</v>
      </c>
      <c r="G29" s="5">
        <v>6.01</v>
      </c>
      <c r="H29" s="4">
        <v>0</v>
      </c>
    </row>
    <row r="30" spans="1:8" x14ac:dyDescent="0.15">
      <c r="A30" s="2" t="s">
        <v>31</v>
      </c>
      <c r="B30" s="4">
        <v>728</v>
      </c>
      <c r="C30" s="5">
        <v>13.27</v>
      </c>
      <c r="D30" s="4">
        <v>577</v>
      </c>
      <c r="E30" s="5">
        <v>19.34</v>
      </c>
      <c r="F30" s="4">
        <v>146</v>
      </c>
      <c r="G30" s="5">
        <v>5.93</v>
      </c>
      <c r="H30" s="4">
        <v>5</v>
      </c>
    </row>
    <row r="31" spans="1:8" x14ac:dyDescent="0.15">
      <c r="A31" s="2" t="s">
        <v>32</v>
      </c>
      <c r="B31" s="4">
        <v>192</v>
      </c>
      <c r="C31" s="5">
        <v>3.5</v>
      </c>
      <c r="D31" s="4">
        <v>121</v>
      </c>
      <c r="E31" s="5">
        <v>4.0599999999999996</v>
      </c>
      <c r="F31" s="4">
        <v>49</v>
      </c>
      <c r="G31" s="5">
        <v>1.99</v>
      </c>
      <c r="H31" s="4">
        <v>22</v>
      </c>
    </row>
    <row r="32" spans="1:8" x14ac:dyDescent="0.15">
      <c r="A32" s="2" t="s">
        <v>33</v>
      </c>
      <c r="B32" s="4">
        <v>198</v>
      </c>
      <c r="C32" s="5">
        <v>3.61</v>
      </c>
      <c r="D32" s="4">
        <v>119</v>
      </c>
      <c r="E32" s="5">
        <v>3.99</v>
      </c>
      <c r="F32" s="4">
        <v>76</v>
      </c>
      <c r="G32" s="5">
        <v>3.09</v>
      </c>
      <c r="H32" s="4">
        <v>3</v>
      </c>
    </row>
    <row r="33" spans="1:8" x14ac:dyDescent="0.15">
      <c r="A33" s="2" t="s">
        <v>34</v>
      </c>
      <c r="B33" s="4">
        <v>183</v>
      </c>
      <c r="C33" s="5">
        <v>3.34</v>
      </c>
      <c r="D33" s="4">
        <v>62</v>
      </c>
      <c r="E33" s="5">
        <v>2.08</v>
      </c>
      <c r="F33" s="4">
        <v>117</v>
      </c>
      <c r="G33" s="5">
        <v>4.75</v>
      </c>
      <c r="H33" s="4">
        <v>4</v>
      </c>
    </row>
    <row r="34" spans="1:8" x14ac:dyDescent="0.15">
      <c r="A34" s="1" t="s">
        <v>2</v>
      </c>
      <c r="B34" s="4">
        <v>1830</v>
      </c>
      <c r="C34" s="5">
        <v>99.99</v>
      </c>
      <c r="D34" s="4">
        <v>1098</v>
      </c>
      <c r="E34" s="5">
        <v>99.990000000000009</v>
      </c>
      <c r="F34" s="4">
        <v>728</v>
      </c>
      <c r="G34" s="5">
        <v>99.99</v>
      </c>
      <c r="H34" s="4">
        <v>4</v>
      </c>
    </row>
    <row r="35" spans="1:8" x14ac:dyDescent="0.15">
      <c r="A35" s="2" t="s">
        <v>20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21</v>
      </c>
      <c r="B36" s="4">
        <v>235</v>
      </c>
      <c r="C36" s="5">
        <v>12.84</v>
      </c>
      <c r="D36" s="4">
        <v>107</v>
      </c>
      <c r="E36" s="5">
        <v>9.74</v>
      </c>
      <c r="F36" s="4">
        <v>128</v>
      </c>
      <c r="G36" s="5">
        <v>17.579999999999998</v>
      </c>
      <c r="H36" s="4">
        <v>0</v>
      </c>
    </row>
    <row r="37" spans="1:8" x14ac:dyDescent="0.15">
      <c r="A37" s="2" t="s">
        <v>22</v>
      </c>
      <c r="B37" s="4">
        <v>127</v>
      </c>
      <c r="C37" s="5">
        <v>6.94</v>
      </c>
      <c r="D37" s="4">
        <v>61</v>
      </c>
      <c r="E37" s="5">
        <v>5.56</v>
      </c>
      <c r="F37" s="4">
        <v>66</v>
      </c>
      <c r="G37" s="5">
        <v>9.07</v>
      </c>
      <c r="H37" s="4">
        <v>0</v>
      </c>
    </row>
    <row r="38" spans="1:8" x14ac:dyDescent="0.15">
      <c r="A38" s="2" t="s">
        <v>23</v>
      </c>
      <c r="B38" s="4">
        <v>1</v>
      </c>
      <c r="C38" s="5">
        <v>0.05</v>
      </c>
      <c r="D38" s="4">
        <v>0</v>
      </c>
      <c r="E38" s="5">
        <v>0</v>
      </c>
      <c r="F38" s="4">
        <v>1</v>
      </c>
      <c r="G38" s="5">
        <v>0.14000000000000001</v>
      </c>
      <c r="H38" s="4">
        <v>0</v>
      </c>
    </row>
    <row r="39" spans="1:8" x14ac:dyDescent="0.15">
      <c r="A39" s="2" t="s">
        <v>24</v>
      </c>
      <c r="B39" s="4">
        <v>14</v>
      </c>
      <c r="C39" s="5">
        <v>0.77</v>
      </c>
      <c r="D39" s="4">
        <v>0</v>
      </c>
      <c r="E39" s="5">
        <v>0</v>
      </c>
      <c r="F39" s="4">
        <v>14</v>
      </c>
      <c r="G39" s="5">
        <v>1.92</v>
      </c>
      <c r="H39" s="4">
        <v>0</v>
      </c>
    </row>
    <row r="40" spans="1:8" x14ac:dyDescent="0.15">
      <c r="A40" s="2" t="s">
        <v>25</v>
      </c>
      <c r="B40" s="4">
        <v>33</v>
      </c>
      <c r="C40" s="5">
        <v>1.8</v>
      </c>
      <c r="D40" s="4">
        <v>12</v>
      </c>
      <c r="E40" s="5">
        <v>1.0900000000000001</v>
      </c>
      <c r="F40" s="4">
        <v>21</v>
      </c>
      <c r="G40" s="5">
        <v>2.88</v>
      </c>
      <c r="H40" s="4">
        <v>0</v>
      </c>
    </row>
    <row r="41" spans="1:8" x14ac:dyDescent="0.15">
      <c r="A41" s="2" t="s">
        <v>26</v>
      </c>
      <c r="B41" s="4">
        <v>528</v>
      </c>
      <c r="C41" s="5">
        <v>28.85</v>
      </c>
      <c r="D41" s="4">
        <v>273</v>
      </c>
      <c r="E41" s="5">
        <v>24.86</v>
      </c>
      <c r="F41" s="4">
        <v>254</v>
      </c>
      <c r="G41" s="5">
        <v>34.89</v>
      </c>
      <c r="H41" s="4">
        <v>1</v>
      </c>
    </row>
    <row r="42" spans="1:8" x14ac:dyDescent="0.15">
      <c r="A42" s="2" t="s">
        <v>27</v>
      </c>
      <c r="B42" s="4">
        <v>18</v>
      </c>
      <c r="C42" s="5">
        <v>0.98</v>
      </c>
      <c r="D42" s="4">
        <v>4</v>
      </c>
      <c r="E42" s="5">
        <v>0.36</v>
      </c>
      <c r="F42" s="4">
        <v>14</v>
      </c>
      <c r="G42" s="5">
        <v>1.92</v>
      </c>
      <c r="H42" s="4">
        <v>0</v>
      </c>
    </row>
    <row r="43" spans="1:8" x14ac:dyDescent="0.15">
      <c r="A43" s="2" t="s">
        <v>28</v>
      </c>
      <c r="B43" s="4">
        <v>151</v>
      </c>
      <c r="C43" s="5">
        <v>8.25</v>
      </c>
      <c r="D43" s="4">
        <v>101</v>
      </c>
      <c r="E43" s="5">
        <v>9.1999999999999993</v>
      </c>
      <c r="F43" s="4">
        <v>50</v>
      </c>
      <c r="G43" s="5">
        <v>6.87</v>
      </c>
      <c r="H43" s="4">
        <v>0</v>
      </c>
    </row>
    <row r="44" spans="1:8" x14ac:dyDescent="0.15">
      <c r="A44" s="2" t="s">
        <v>29</v>
      </c>
      <c r="B44" s="4">
        <v>78</v>
      </c>
      <c r="C44" s="5">
        <v>4.26</v>
      </c>
      <c r="D44" s="4">
        <v>40</v>
      </c>
      <c r="E44" s="5">
        <v>3.64</v>
      </c>
      <c r="F44" s="4">
        <v>38</v>
      </c>
      <c r="G44" s="5">
        <v>5.22</v>
      </c>
      <c r="H44" s="4">
        <v>0</v>
      </c>
    </row>
    <row r="45" spans="1:8" x14ac:dyDescent="0.15">
      <c r="A45" s="2" t="s">
        <v>30</v>
      </c>
      <c r="B45" s="4">
        <v>218</v>
      </c>
      <c r="C45" s="5">
        <v>11.91</v>
      </c>
      <c r="D45" s="4">
        <v>181</v>
      </c>
      <c r="E45" s="5">
        <v>16.48</v>
      </c>
      <c r="F45" s="4">
        <v>37</v>
      </c>
      <c r="G45" s="5">
        <v>5.08</v>
      </c>
      <c r="H45" s="4">
        <v>0</v>
      </c>
    </row>
    <row r="46" spans="1:8" x14ac:dyDescent="0.15">
      <c r="A46" s="2" t="s">
        <v>31</v>
      </c>
      <c r="B46" s="4">
        <v>266</v>
      </c>
      <c r="C46" s="5">
        <v>14.54</v>
      </c>
      <c r="D46" s="4">
        <v>216</v>
      </c>
      <c r="E46" s="5">
        <v>19.670000000000002</v>
      </c>
      <c r="F46" s="4">
        <v>50</v>
      </c>
      <c r="G46" s="5">
        <v>6.87</v>
      </c>
      <c r="H46" s="4">
        <v>0</v>
      </c>
    </row>
    <row r="47" spans="1:8" x14ac:dyDescent="0.15">
      <c r="A47" s="2" t="s">
        <v>32</v>
      </c>
      <c r="B47" s="4">
        <v>52</v>
      </c>
      <c r="C47" s="5">
        <v>2.84</v>
      </c>
      <c r="D47" s="4">
        <v>43</v>
      </c>
      <c r="E47" s="5">
        <v>3.92</v>
      </c>
      <c r="F47" s="4">
        <v>8</v>
      </c>
      <c r="G47" s="5">
        <v>1.1000000000000001</v>
      </c>
      <c r="H47" s="4">
        <v>1</v>
      </c>
    </row>
    <row r="48" spans="1:8" x14ac:dyDescent="0.15">
      <c r="A48" s="2" t="s">
        <v>33</v>
      </c>
      <c r="B48" s="4">
        <v>69</v>
      </c>
      <c r="C48" s="5">
        <v>3.77</v>
      </c>
      <c r="D48" s="4">
        <v>46</v>
      </c>
      <c r="E48" s="5">
        <v>4.1900000000000004</v>
      </c>
      <c r="F48" s="4">
        <v>21</v>
      </c>
      <c r="G48" s="5">
        <v>2.88</v>
      </c>
      <c r="H48" s="4">
        <v>2</v>
      </c>
    </row>
    <row r="49" spans="1:8" x14ac:dyDescent="0.15">
      <c r="A49" s="2" t="s">
        <v>34</v>
      </c>
      <c r="B49" s="4">
        <v>40</v>
      </c>
      <c r="C49" s="5">
        <v>2.19</v>
      </c>
      <c r="D49" s="4">
        <v>14</v>
      </c>
      <c r="E49" s="5">
        <v>1.28</v>
      </c>
      <c r="F49" s="4">
        <v>26</v>
      </c>
      <c r="G49" s="5">
        <v>3.57</v>
      </c>
      <c r="H49" s="4">
        <v>0</v>
      </c>
    </row>
    <row r="50" spans="1:8" x14ac:dyDescent="0.15">
      <c r="A50" s="1" t="s">
        <v>3</v>
      </c>
      <c r="B50" s="4">
        <v>4702</v>
      </c>
      <c r="C50" s="5">
        <v>100</v>
      </c>
      <c r="D50" s="4">
        <v>2966</v>
      </c>
      <c r="E50" s="5">
        <v>99.999999999999986</v>
      </c>
      <c r="F50" s="4">
        <v>1717</v>
      </c>
      <c r="G50" s="5">
        <v>99.99</v>
      </c>
      <c r="H50" s="4">
        <v>19</v>
      </c>
    </row>
    <row r="51" spans="1:8" x14ac:dyDescent="0.15">
      <c r="A51" s="2" t="s">
        <v>20</v>
      </c>
      <c r="B51" s="4">
        <v>1</v>
      </c>
      <c r="C51" s="5">
        <v>0.02</v>
      </c>
      <c r="D51" s="4">
        <v>0</v>
      </c>
      <c r="E51" s="5">
        <v>0</v>
      </c>
      <c r="F51" s="4">
        <v>1</v>
      </c>
      <c r="G51" s="5">
        <v>0.06</v>
      </c>
      <c r="H51" s="4">
        <v>0</v>
      </c>
    </row>
    <row r="52" spans="1:8" x14ac:dyDescent="0.15">
      <c r="A52" s="2" t="s">
        <v>21</v>
      </c>
      <c r="B52" s="4">
        <v>756</v>
      </c>
      <c r="C52" s="5">
        <v>16.079999999999998</v>
      </c>
      <c r="D52" s="4">
        <v>419</v>
      </c>
      <c r="E52" s="5">
        <v>14.13</v>
      </c>
      <c r="F52" s="4">
        <v>337</v>
      </c>
      <c r="G52" s="5">
        <v>19.63</v>
      </c>
      <c r="H52" s="4">
        <v>0</v>
      </c>
    </row>
    <row r="53" spans="1:8" x14ac:dyDescent="0.15">
      <c r="A53" s="2" t="s">
        <v>22</v>
      </c>
      <c r="B53" s="4">
        <v>365</v>
      </c>
      <c r="C53" s="5">
        <v>7.76</v>
      </c>
      <c r="D53" s="4">
        <v>176</v>
      </c>
      <c r="E53" s="5">
        <v>5.93</v>
      </c>
      <c r="F53" s="4">
        <v>187</v>
      </c>
      <c r="G53" s="5">
        <v>10.89</v>
      </c>
      <c r="H53" s="4">
        <v>2</v>
      </c>
    </row>
    <row r="54" spans="1:8" x14ac:dyDescent="0.15">
      <c r="A54" s="2" t="s">
        <v>23</v>
      </c>
      <c r="B54" s="4">
        <v>2</v>
      </c>
      <c r="C54" s="5">
        <v>0.04</v>
      </c>
      <c r="D54" s="4">
        <v>0</v>
      </c>
      <c r="E54" s="5">
        <v>0</v>
      </c>
      <c r="F54" s="4">
        <v>2</v>
      </c>
      <c r="G54" s="5">
        <v>0.12</v>
      </c>
      <c r="H54" s="4">
        <v>0</v>
      </c>
    </row>
    <row r="55" spans="1:8" x14ac:dyDescent="0.15">
      <c r="A55" s="2" t="s">
        <v>24</v>
      </c>
      <c r="B55" s="4">
        <v>23</v>
      </c>
      <c r="C55" s="5">
        <v>0.49</v>
      </c>
      <c r="D55" s="4">
        <v>2</v>
      </c>
      <c r="E55" s="5">
        <v>7.0000000000000007E-2</v>
      </c>
      <c r="F55" s="4">
        <v>21</v>
      </c>
      <c r="G55" s="5">
        <v>1.22</v>
      </c>
      <c r="H55" s="4">
        <v>0</v>
      </c>
    </row>
    <row r="56" spans="1:8" x14ac:dyDescent="0.15">
      <c r="A56" s="2" t="s">
        <v>25</v>
      </c>
      <c r="B56" s="4">
        <v>37</v>
      </c>
      <c r="C56" s="5">
        <v>0.79</v>
      </c>
      <c r="D56" s="4">
        <v>11</v>
      </c>
      <c r="E56" s="5">
        <v>0.37</v>
      </c>
      <c r="F56" s="4">
        <v>26</v>
      </c>
      <c r="G56" s="5">
        <v>1.51</v>
      </c>
      <c r="H56" s="4">
        <v>0</v>
      </c>
    </row>
    <row r="57" spans="1:8" x14ac:dyDescent="0.15">
      <c r="A57" s="2" t="s">
        <v>26</v>
      </c>
      <c r="B57" s="4">
        <v>1352</v>
      </c>
      <c r="C57" s="5">
        <v>28.75</v>
      </c>
      <c r="D57" s="4">
        <v>805</v>
      </c>
      <c r="E57" s="5">
        <v>27.14</v>
      </c>
      <c r="F57" s="4">
        <v>544</v>
      </c>
      <c r="G57" s="5">
        <v>31.68</v>
      </c>
      <c r="H57" s="4">
        <v>3</v>
      </c>
    </row>
    <row r="58" spans="1:8" x14ac:dyDescent="0.15">
      <c r="A58" s="2" t="s">
        <v>27</v>
      </c>
      <c r="B58" s="4">
        <v>40</v>
      </c>
      <c r="C58" s="5">
        <v>0.85</v>
      </c>
      <c r="D58" s="4">
        <v>9</v>
      </c>
      <c r="E58" s="5">
        <v>0.3</v>
      </c>
      <c r="F58" s="4">
        <v>31</v>
      </c>
      <c r="G58" s="5">
        <v>1.81</v>
      </c>
      <c r="H58" s="4">
        <v>0</v>
      </c>
    </row>
    <row r="59" spans="1:8" x14ac:dyDescent="0.15">
      <c r="A59" s="2" t="s">
        <v>28</v>
      </c>
      <c r="B59" s="4">
        <v>348</v>
      </c>
      <c r="C59" s="5">
        <v>7.4</v>
      </c>
      <c r="D59" s="4">
        <v>197</v>
      </c>
      <c r="E59" s="5">
        <v>6.64</v>
      </c>
      <c r="F59" s="4">
        <v>150</v>
      </c>
      <c r="G59" s="5">
        <v>8.74</v>
      </c>
      <c r="H59" s="4">
        <v>1</v>
      </c>
    </row>
    <row r="60" spans="1:8" x14ac:dyDescent="0.15">
      <c r="A60" s="2" t="s">
        <v>29</v>
      </c>
      <c r="B60" s="4">
        <v>226</v>
      </c>
      <c r="C60" s="5">
        <v>4.8099999999999996</v>
      </c>
      <c r="D60" s="4">
        <v>158</v>
      </c>
      <c r="E60" s="5">
        <v>5.33</v>
      </c>
      <c r="F60" s="4">
        <v>68</v>
      </c>
      <c r="G60" s="5">
        <v>3.96</v>
      </c>
      <c r="H60" s="4">
        <v>0</v>
      </c>
    </row>
    <row r="61" spans="1:8" x14ac:dyDescent="0.15">
      <c r="A61" s="2" t="s">
        <v>30</v>
      </c>
      <c r="B61" s="4">
        <v>504</v>
      </c>
      <c r="C61" s="5">
        <v>10.72</v>
      </c>
      <c r="D61" s="4">
        <v>408</v>
      </c>
      <c r="E61" s="5">
        <v>13.76</v>
      </c>
      <c r="F61" s="4">
        <v>95</v>
      </c>
      <c r="G61" s="5">
        <v>5.53</v>
      </c>
      <c r="H61" s="4">
        <v>1</v>
      </c>
    </row>
    <row r="62" spans="1:8" x14ac:dyDescent="0.15">
      <c r="A62" s="2" t="s">
        <v>31</v>
      </c>
      <c r="B62" s="4">
        <v>623</v>
      </c>
      <c r="C62" s="5">
        <v>13.25</v>
      </c>
      <c r="D62" s="4">
        <v>504</v>
      </c>
      <c r="E62" s="5">
        <v>16.989999999999998</v>
      </c>
      <c r="F62" s="4">
        <v>118</v>
      </c>
      <c r="G62" s="5">
        <v>6.87</v>
      </c>
      <c r="H62" s="4">
        <v>1</v>
      </c>
    </row>
    <row r="63" spans="1:8" x14ac:dyDescent="0.15">
      <c r="A63" s="2" t="s">
        <v>32</v>
      </c>
      <c r="B63" s="4">
        <v>140</v>
      </c>
      <c r="C63" s="5">
        <v>2.98</v>
      </c>
      <c r="D63" s="4">
        <v>110</v>
      </c>
      <c r="E63" s="5">
        <v>3.71</v>
      </c>
      <c r="F63" s="4">
        <v>22</v>
      </c>
      <c r="G63" s="5">
        <v>1.28</v>
      </c>
      <c r="H63" s="4">
        <v>8</v>
      </c>
    </row>
    <row r="64" spans="1:8" x14ac:dyDescent="0.15">
      <c r="A64" s="2" t="s">
        <v>33</v>
      </c>
      <c r="B64" s="4">
        <v>165</v>
      </c>
      <c r="C64" s="5">
        <v>3.51</v>
      </c>
      <c r="D64" s="4">
        <v>103</v>
      </c>
      <c r="E64" s="5">
        <v>3.47</v>
      </c>
      <c r="F64" s="4">
        <v>60</v>
      </c>
      <c r="G64" s="5">
        <v>3.49</v>
      </c>
      <c r="H64" s="4">
        <v>2</v>
      </c>
    </row>
    <row r="65" spans="1:8" x14ac:dyDescent="0.15">
      <c r="A65" s="2" t="s">
        <v>34</v>
      </c>
      <c r="B65" s="4">
        <v>120</v>
      </c>
      <c r="C65" s="5">
        <v>2.5499999999999998</v>
      </c>
      <c r="D65" s="4">
        <v>64</v>
      </c>
      <c r="E65" s="5">
        <v>2.16</v>
      </c>
      <c r="F65" s="4">
        <v>55</v>
      </c>
      <c r="G65" s="5">
        <v>3.2</v>
      </c>
      <c r="H65" s="4">
        <v>1</v>
      </c>
    </row>
    <row r="66" spans="1:8" x14ac:dyDescent="0.15">
      <c r="A66" s="1" t="s">
        <v>4</v>
      </c>
      <c r="B66" s="4">
        <v>1512</v>
      </c>
      <c r="C66" s="5">
        <v>100.00000000000001</v>
      </c>
      <c r="D66" s="4">
        <v>903</v>
      </c>
      <c r="E66" s="5">
        <v>99.990000000000009</v>
      </c>
      <c r="F66" s="4">
        <v>604</v>
      </c>
      <c r="G66" s="5">
        <v>100.00999999999999</v>
      </c>
      <c r="H66" s="4">
        <v>5</v>
      </c>
    </row>
    <row r="67" spans="1:8" x14ac:dyDescent="0.15">
      <c r="A67" s="2" t="s">
        <v>20</v>
      </c>
      <c r="B67" s="4">
        <v>4</v>
      </c>
      <c r="C67" s="5">
        <v>0.26</v>
      </c>
      <c r="D67" s="4">
        <v>0</v>
      </c>
      <c r="E67" s="5">
        <v>0</v>
      </c>
      <c r="F67" s="4">
        <v>4</v>
      </c>
      <c r="G67" s="5">
        <v>0.66</v>
      </c>
      <c r="H67" s="4">
        <v>0</v>
      </c>
    </row>
    <row r="68" spans="1:8" x14ac:dyDescent="0.15">
      <c r="A68" s="2" t="s">
        <v>21</v>
      </c>
      <c r="B68" s="4">
        <v>192</v>
      </c>
      <c r="C68" s="5">
        <v>12.7</v>
      </c>
      <c r="D68" s="4">
        <v>73</v>
      </c>
      <c r="E68" s="5">
        <v>8.08</v>
      </c>
      <c r="F68" s="4">
        <v>119</v>
      </c>
      <c r="G68" s="5">
        <v>19.7</v>
      </c>
      <c r="H68" s="4">
        <v>0</v>
      </c>
    </row>
    <row r="69" spans="1:8" x14ac:dyDescent="0.15">
      <c r="A69" s="2" t="s">
        <v>22</v>
      </c>
      <c r="B69" s="4">
        <v>86</v>
      </c>
      <c r="C69" s="5">
        <v>5.69</v>
      </c>
      <c r="D69" s="4">
        <v>47</v>
      </c>
      <c r="E69" s="5">
        <v>5.2</v>
      </c>
      <c r="F69" s="4">
        <v>39</v>
      </c>
      <c r="G69" s="5">
        <v>6.46</v>
      </c>
      <c r="H69" s="4">
        <v>0</v>
      </c>
    </row>
    <row r="70" spans="1:8" x14ac:dyDescent="0.15">
      <c r="A70" s="2" t="s">
        <v>23</v>
      </c>
      <c r="B70" s="4">
        <v>1</v>
      </c>
      <c r="C70" s="5">
        <v>7.0000000000000007E-2</v>
      </c>
      <c r="D70" s="4">
        <v>0</v>
      </c>
      <c r="E70" s="5">
        <v>0</v>
      </c>
      <c r="F70" s="4">
        <v>1</v>
      </c>
      <c r="G70" s="5">
        <v>0.17</v>
      </c>
      <c r="H70" s="4">
        <v>0</v>
      </c>
    </row>
    <row r="71" spans="1:8" x14ac:dyDescent="0.15">
      <c r="A71" s="2" t="s">
        <v>24</v>
      </c>
      <c r="B71" s="4">
        <v>10</v>
      </c>
      <c r="C71" s="5">
        <v>0.66</v>
      </c>
      <c r="D71" s="4">
        <v>2</v>
      </c>
      <c r="E71" s="5">
        <v>0.22</v>
      </c>
      <c r="F71" s="4">
        <v>8</v>
      </c>
      <c r="G71" s="5">
        <v>1.32</v>
      </c>
      <c r="H71" s="4">
        <v>0</v>
      </c>
    </row>
    <row r="72" spans="1:8" x14ac:dyDescent="0.15">
      <c r="A72" s="2" t="s">
        <v>25</v>
      </c>
      <c r="B72" s="4">
        <v>21</v>
      </c>
      <c r="C72" s="5">
        <v>1.39</v>
      </c>
      <c r="D72" s="4">
        <v>7</v>
      </c>
      <c r="E72" s="5">
        <v>0.78</v>
      </c>
      <c r="F72" s="4">
        <v>14</v>
      </c>
      <c r="G72" s="5">
        <v>2.3199999999999998</v>
      </c>
      <c r="H72" s="4">
        <v>0</v>
      </c>
    </row>
    <row r="73" spans="1:8" x14ac:dyDescent="0.15">
      <c r="A73" s="2" t="s">
        <v>26</v>
      </c>
      <c r="B73" s="4">
        <v>415</v>
      </c>
      <c r="C73" s="5">
        <v>27.45</v>
      </c>
      <c r="D73" s="4">
        <v>208</v>
      </c>
      <c r="E73" s="5">
        <v>23.03</v>
      </c>
      <c r="F73" s="4">
        <v>203</v>
      </c>
      <c r="G73" s="5">
        <v>33.61</v>
      </c>
      <c r="H73" s="4">
        <v>4</v>
      </c>
    </row>
    <row r="74" spans="1:8" x14ac:dyDescent="0.15">
      <c r="A74" s="2" t="s">
        <v>27</v>
      </c>
      <c r="B74" s="4">
        <v>22</v>
      </c>
      <c r="C74" s="5">
        <v>1.46</v>
      </c>
      <c r="D74" s="4">
        <v>4</v>
      </c>
      <c r="E74" s="5">
        <v>0.44</v>
      </c>
      <c r="F74" s="4">
        <v>18</v>
      </c>
      <c r="G74" s="5">
        <v>2.98</v>
      </c>
      <c r="H74" s="4">
        <v>0</v>
      </c>
    </row>
    <row r="75" spans="1:8" x14ac:dyDescent="0.15">
      <c r="A75" s="2" t="s">
        <v>28</v>
      </c>
      <c r="B75" s="4">
        <v>98</v>
      </c>
      <c r="C75" s="5">
        <v>6.48</v>
      </c>
      <c r="D75" s="4">
        <v>61</v>
      </c>
      <c r="E75" s="5">
        <v>6.76</v>
      </c>
      <c r="F75" s="4">
        <v>37</v>
      </c>
      <c r="G75" s="5">
        <v>6.13</v>
      </c>
      <c r="H75" s="4">
        <v>0</v>
      </c>
    </row>
    <row r="76" spans="1:8" x14ac:dyDescent="0.15">
      <c r="A76" s="2" t="s">
        <v>29</v>
      </c>
      <c r="B76" s="4">
        <v>75</v>
      </c>
      <c r="C76" s="5">
        <v>4.96</v>
      </c>
      <c r="D76" s="4">
        <v>41</v>
      </c>
      <c r="E76" s="5">
        <v>4.54</v>
      </c>
      <c r="F76" s="4">
        <v>34</v>
      </c>
      <c r="G76" s="5">
        <v>5.63</v>
      </c>
      <c r="H76" s="4">
        <v>0</v>
      </c>
    </row>
    <row r="77" spans="1:8" x14ac:dyDescent="0.15">
      <c r="A77" s="2" t="s">
        <v>30</v>
      </c>
      <c r="B77" s="4">
        <v>207</v>
      </c>
      <c r="C77" s="5">
        <v>13.69</v>
      </c>
      <c r="D77" s="4">
        <v>175</v>
      </c>
      <c r="E77" s="5">
        <v>19.38</v>
      </c>
      <c r="F77" s="4">
        <v>31</v>
      </c>
      <c r="G77" s="5">
        <v>5.13</v>
      </c>
      <c r="H77" s="4">
        <v>1</v>
      </c>
    </row>
    <row r="78" spans="1:8" x14ac:dyDescent="0.15">
      <c r="A78" s="2" t="s">
        <v>31</v>
      </c>
      <c r="B78" s="4">
        <v>230</v>
      </c>
      <c r="C78" s="5">
        <v>15.21</v>
      </c>
      <c r="D78" s="4">
        <v>193</v>
      </c>
      <c r="E78" s="5">
        <v>21.37</v>
      </c>
      <c r="F78" s="4">
        <v>37</v>
      </c>
      <c r="G78" s="5">
        <v>6.13</v>
      </c>
      <c r="H78" s="4">
        <v>0</v>
      </c>
    </row>
    <row r="79" spans="1:8" x14ac:dyDescent="0.15">
      <c r="A79" s="2" t="s">
        <v>32</v>
      </c>
      <c r="B79" s="4">
        <v>51</v>
      </c>
      <c r="C79" s="5">
        <v>3.37</v>
      </c>
      <c r="D79" s="4">
        <v>42</v>
      </c>
      <c r="E79" s="5">
        <v>4.6500000000000004</v>
      </c>
      <c r="F79" s="4">
        <v>9</v>
      </c>
      <c r="G79" s="5">
        <v>1.49</v>
      </c>
      <c r="H79" s="4">
        <v>0</v>
      </c>
    </row>
    <row r="80" spans="1:8" x14ac:dyDescent="0.15">
      <c r="A80" s="2" t="s">
        <v>33</v>
      </c>
      <c r="B80" s="4">
        <v>62</v>
      </c>
      <c r="C80" s="5">
        <v>4.0999999999999996</v>
      </c>
      <c r="D80" s="4">
        <v>39</v>
      </c>
      <c r="E80" s="5">
        <v>4.32</v>
      </c>
      <c r="F80" s="4">
        <v>23</v>
      </c>
      <c r="G80" s="5">
        <v>3.81</v>
      </c>
      <c r="H80" s="4">
        <v>0</v>
      </c>
    </row>
    <row r="81" spans="1:8" x14ac:dyDescent="0.15">
      <c r="A81" s="2" t="s">
        <v>34</v>
      </c>
      <c r="B81" s="4">
        <v>38</v>
      </c>
      <c r="C81" s="5">
        <v>2.5099999999999998</v>
      </c>
      <c r="D81" s="4">
        <v>11</v>
      </c>
      <c r="E81" s="5">
        <v>1.22</v>
      </c>
      <c r="F81" s="4">
        <v>27</v>
      </c>
      <c r="G81" s="5">
        <v>4.47</v>
      </c>
      <c r="H81" s="4">
        <v>0</v>
      </c>
    </row>
    <row r="82" spans="1:8" x14ac:dyDescent="0.15">
      <c r="A82" s="1" t="s">
        <v>5</v>
      </c>
      <c r="B82" s="4">
        <v>1157</v>
      </c>
      <c r="C82" s="5">
        <v>100.01000000000002</v>
      </c>
      <c r="D82" s="4">
        <v>765</v>
      </c>
      <c r="E82" s="5">
        <v>99.990000000000009</v>
      </c>
      <c r="F82" s="4">
        <v>385</v>
      </c>
      <c r="G82" s="5">
        <v>100.02</v>
      </c>
      <c r="H82" s="4">
        <v>7</v>
      </c>
    </row>
    <row r="83" spans="1:8" x14ac:dyDescent="0.15">
      <c r="A83" s="2" t="s">
        <v>20</v>
      </c>
      <c r="B83" s="4">
        <v>1</v>
      </c>
      <c r="C83" s="5">
        <v>0.09</v>
      </c>
      <c r="D83" s="4">
        <v>0</v>
      </c>
      <c r="E83" s="5">
        <v>0</v>
      </c>
      <c r="F83" s="4">
        <v>1</v>
      </c>
      <c r="G83" s="5">
        <v>0.26</v>
      </c>
      <c r="H83" s="4">
        <v>0</v>
      </c>
    </row>
    <row r="84" spans="1:8" x14ac:dyDescent="0.15">
      <c r="A84" s="2" t="s">
        <v>21</v>
      </c>
      <c r="B84" s="4">
        <v>158</v>
      </c>
      <c r="C84" s="5">
        <v>13.66</v>
      </c>
      <c r="D84" s="4">
        <v>90</v>
      </c>
      <c r="E84" s="5">
        <v>11.76</v>
      </c>
      <c r="F84" s="4">
        <v>68</v>
      </c>
      <c r="G84" s="5">
        <v>17.66</v>
      </c>
      <c r="H84" s="4">
        <v>0</v>
      </c>
    </row>
    <row r="85" spans="1:8" x14ac:dyDescent="0.15">
      <c r="A85" s="2" t="s">
        <v>22</v>
      </c>
      <c r="B85" s="4">
        <v>87</v>
      </c>
      <c r="C85" s="5">
        <v>7.52</v>
      </c>
      <c r="D85" s="4">
        <v>46</v>
      </c>
      <c r="E85" s="5">
        <v>6.01</v>
      </c>
      <c r="F85" s="4">
        <v>40</v>
      </c>
      <c r="G85" s="5">
        <v>10.39</v>
      </c>
      <c r="H85" s="4">
        <v>1</v>
      </c>
    </row>
    <row r="86" spans="1:8" x14ac:dyDescent="0.15">
      <c r="A86" s="2" t="s">
        <v>23</v>
      </c>
      <c r="B86" s="4">
        <v>2</v>
      </c>
      <c r="C86" s="5">
        <v>0.17</v>
      </c>
      <c r="D86" s="4">
        <v>0</v>
      </c>
      <c r="E86" s="5">
        <v>0</v>
      </c>
      <c r="F86" s="4">
        <v>2</v>
      </c>
      <c r="G86" s="5">
        <v>0.52</v>
      </c>
      <c r="H86" s="4">
        <v>0</v>
      </c>
    </row>
    <row r="87" spans="1:8" x14ac:dyDescent="0.15">
      <c r="A87" s="2" t="s">
        <v>24</v>
      </c>
      <c r="B87" s="4">
        <v>5</v>
      </c>
      <c r="C87" s="5">
        <v>0.43</v>
      </c>
      <c r="D87" s="4">
        <v>1</v>
      </c>
      <c r="E87" s="5">
        <v>0.13</v>
      </c>
      <c r="F87" s="4">
        <v>4</v>
      </c>
      <c r="G87" s="5">
        <v>1.04</v>
      </c>
      <c r="H87" s="4">
        <v>0</v>
      </c>
    </row>
    <row r="88" spans="1:8" x14ac:dyDescent="0.15">
      <c r="A88" s="2" t="s">
        <v>25</v>
      </c>
      <c r="B88" s="4">
        <v>25</v>
      </c>
      <c r="C88" s="5">
        <v>2.16</v>
      </c>
      <c r="D88" s="4">
        <v>6</v>
      </c>
      <c r="E88" s="5">
        <v>0.78</v>
      </c>
      <c r="F88" s="4">
        <v>18</v>
      </c>
      <c r="G88" s="5">
        <v>4.68</v>
      </c>
      <c r="H88" s="4">
        <v>1</v>
      </c>
    </row>
    <row r="89" spans="1:8" x14ac:dyDescent="0.15">
      <c r="A89" s="2" t="s">
        <v>26</v>
      </c>
      <c r="B89" s="4">
        <v>365</v>
      </c>
      <c r="C89" s="5">
        <v>31.55</v>
      </c>
      <c r="D89" s="4">
        <v>218</v>
      </c>
      <c r="E89" s="5">
        <v>28.5</v>
      </c>
      <c r="F89" s="4">
        <v>146</v>
      </c>
      <c r="G89" s="5">
        <v>37.92</v>
      </c>
      <c r="H89" s="4">
        <v>1</v>
      </c>
    </row>
    <row r="90" spans="1:8" x14ac:dyDescent="0.15">
      <c r="A90" s="2" t="s">
        <v>27</v>
      </c>
      <c r="B90" s="4">
        <v>6</v>
      </c>
      <c r="C90" s="5">
        <v>0.52</v>
      </c>
      <c r="D90" s="4">
        <v>3</v>
      </c>
      <c r="E90" s="5">
        <v>0.39</v>
      </c>
      <c r="F90" s="4">
        <v>3</v>
      </c>
      <c r="G90" s="5">
        <v>0.78</v>
      </c>
      <c r="H90" s="4">
        <v>0</v>
      </c>
    </row>
    <row r="91" spans="1:8" x14ac:dyDescent="0.15">
      <c r="A91" s="2" t="s">
        <v>28</v>
      </c>
      <c r="B91" s="4">
        <v>77</v>
      </c>
      <c r="C91" s="5">
        <v>6.66</v>
      </c>
      <c r="D91" s="4">
        <v>66</v>
      </c>
      <c r="E91" s="5">
        <v>8.6300000000000008</v>
      </c>
      <c r="F91" s="4">
        <v>11</v>
      </c>
      <c r="G91" s="5">
        <v>2.86</v>
      </c>
      <c r="H91" s="4">
        <v>0</v>
      </c>
    </row>
    <row r="92" spans="1:8" x14ac:dyDescent="0.15">
      <c r="A92" s="2" t="s">
        <v>29</v>
      </c>
      <c r="B92" s="4">
        <v>56</v>
      </c>
      <c r="C92" s="5">
        <v>4.84</v>
      </c>
      <c r="D92" s="4">
        <v>31</v>
      </c>
      <c r="E92" s="5">
        <v>4.05</v>
      </c>
      <c r="F92" s="4">
        <v>25</v>
      </c>
      <c r="G92" s="5">
        <v>6.49</v>
      </c>
      <c r="H92" s="4">
        <v>0</v>
      </c>
    </row>
    <row r="93" spans="1:8" x14ac:dyDescent="0.15">
      <c r="A93" s="2" t="s">
        <v>30</v>
      </c>
      <c r="B93" s="4">
        <v>126</v>
      </c>
      <c r="C93" s="5">
        <v>10.89</v>
      </c>
      <c r="D93" s="4">
        <v>109</v>
      </c>
      <c r="E93" s="5">
        <v>14.25</v>
      </c>
      <c r="F93" s="4">
        <v>17</v>
      </c>
      <c r="G93" s="5">
        <v>4.42</v>
      </c>
      <c r="H93" s="4">
        <v>0</v>
      </c>
    </row>
    <row r="94" spans="1:8" x14ac:dyDescent="0.15">
      <c r="A94" s="2" t="s">
        <v>31</v>
      </c>
      <c r="B94" s="4">
        <v>146</v>
      </c>
      <c r="C94" s="5">
        <v>12.62</v>
      </c>
      <c r="D94" s="4">
        <v>126</v>
      </c>
      <c r="E94" s="5">
        <v>16.47</v>
      </c>
      <c r="F94" s="4">
        <v>17</v>
      </c>
      <c r="G94" s="5">
        <v>4.42</v>
      </c>
      <c r="H94" s="4">
        <v>3</v>
      </c>
    </row>
    <row r="95" spans="1:8" x14ac:dyDescent="0.15">
      <c r="A95" s="2" t="s">
        <v>32</v>
      </c>
      <c r="B95" s="4">
        <v>33</v>
      </c>
      <c r="C95" s="5">
        <v>2.85</v>
      </c>
      <c r="D95" s="4">
        <v>26</v>
      </c>
      <c r="E95" s="5">
        <v>3.4</v>
      </c>
      <c r="F95" s="4">
        <v>6</v>
      </c>
      <c r="G95" s="5">
        <v>1.56</v>
      </c>
      <c r="H95" s="4">
        <v>1</v>
      </c>
    </row>
    <row r="96" spans="1:8" x14ac:dyDescent="0.15">
      <c r="A96" s="2" t="s">
        <v>33</v>
      </c>
      <c r="B96" s="4">
        <v>39</v>
      </c>
      <c r="C96" s="5">
        <v>3.37</v>
      </c>
      <c r="D96" s="4">
        <v>29</v>
      </c>
      <c r="E96" s="5">
        <v>3.79</v>
      </c>
      <c r="F96" s="4">
        <v>10</v>
      </c>
      <c r="G96" s="5">
        <v>2.6</v>
      </c>
      <c r="H96" s="4">
        <v>0</v>
      </c>
    </row>
    <row r="97" spans="1:8" x14ac:dyDescent="0.15">
      <c r="A97" s="2" t="s">
        <v>34</v>
      </c>
      <c r="B97" s="4">
        <v>31</v>
      </c>
      <c r="C97" s="5">
        <v>2.68</v>
      </c>
      <c r="D97" s="4">
        <v>14</v>
      </c>
      <c r="E97" s="5">
        <v>1.83</v>
      </c>
      <c r="F97" s="4">
        <v>17</v>
      </c>
      <c r="G97" s="5">
        <v>4.42</v>
      </c>
      <c r="H97" s="4">
        <v>0</v>
      </c>
    </row>
    <row r="98" spans="1:8" x14ac:dyDescent="0.15">
      <c r="A98" s="1" t="s">
        <v>6</v>
      </c>
      <c r="B98" s="4">
        <v>982</v>
      </c>
      <c r="C98" s="5">
        <v>100</v>
      </c>
      <c r="D98" s="4">
        <v>623</v>
      </c>
      <c r="E98" s="5">
        <v>99.99</v>
      </c>
      <c r="F98" s="4">
        <v>355</v>
      </c>
      <c r="G98" s="5">
        <v>100.01</v>
      </c>
      <c r="H98" s="4">
        <v>4</v>
      </c>
    </row>
    <row r="99" spans="1:8" x14ac:dyDescent="0.15">
      <c r="A99" s="2" t="s">
        <v>20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21</v>
      </c>
      <c r="B100" s="4">
        <v>163</v>
      </c>
      <c r="C100" s="5">
        <v>16.600000000000001</v>
      </c>
      <c r="D100" s="4">
        <v>89</v>
      </c>
      <c r="E100" s="5">
        <v>14.29</v>
      </c>
      <c r="F100" s="4">
        <v>74</v>
      </c>
      <c r="G100" s="5">
        <v>20.85</v>
      </c>
      <c r="H100" s="4">
        <v>0</v>
      </c>
    </row>
    <row r="101" spans="1:8" x14ac:dyDescent="0.15">
      <c r="A101" s="2" t="s">
        <v>22</v>
      </c>
      <c r="B101" s="4">
        <v>100</v>
      </c>
      <c r="C101" s="5">
        <v>10.18</v>
      </c>
      <c r="D101" s="4">
        <v>48</v>
      </c>
      <c r="E101" s="5">
        <v>7.7</v>
      </c>
      <c r="F101" s="4">
        <v>52</v>
      </c>
      <c r="G101" s="5">
        <v>14.65</v>
      </c>
      <c r="H101" s="4">
        <v>0</v>
      </c>
    </row>
    <row r="102" spans="1:8" x14ac:dyDescent="0.15">
      <c r="A102" s="2" t="s">
        <v>23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24</v>
      </c>
      <c r="B103" s="4">
        <v>3</v>
      </c>
      <c r="C103" s="5">
        <v>0.31</v>
      </c>
      <c r="D103" s="4">
        <v>0</v>
      </c>
      <c r="E103" s="5">
        <v>0</v>
      </c>
      <c r="F103" s="4">
        <v>3</v>
      </c>
      <c r="G103" s="5">
        <v>0.85</v>
      </c>
      <c r="H103" s="4">
        <v>0</v>
      </c>
    </row>
    <row r="104" spans="1:8" x14ac:dyDescent="0.15">
      <c r="A104" s="2" t="s">
        <v>25</v>
      </c>
      <c r="B104" s="4">
        <v>11</v>
      </c>
      <c r="C104" s="5">
        <v>1.1200000000000001</v>
      </c>
      <c r="D104" s="4">
        <v>3</v>
      </c>
      <c r="E104" s="5">
        <v>0.48</v>
      </c>
      <c r="F104" s="4">
        <v>8</v>
      </c>
      <c r="G104" s="5">
        <v>2.25</v>
      </c>
      <c r="H104" s="4">
        <v>0</v>
      </c>
    </row>
    <row r="105" spans="1:8" x14ac:dyDescent="0.15">
      <c r="A105" s="2" t="s">
        <v>26</v>
      </c>
      <c r="B105" s="4">
        <v>300</v>
      </c>
      <c r="C105" s="5">
        <v>30.55</v>
      </c>
      <c r="D105" s="4">
        <v>180</v>
      </c>
      <c r="E105" s="5">
        <v>28.89</v>
      </c>
      <c r="F105" s="4">
        <v>119</v>
      </c>
      <c r="G105" s="5">
        <v>33.520000000000003</v>
      </c>
      <c r="H105" s="4">
        <v>1</v>
      </c>
    </row>
    <row r="106" spans="1:8" x14ac:dyDescent="0.15">
      <c r="A106" s="2" t="s">
        <v>27</v>
      </c>
      <c r="B106" s="4">
        <v>7</v>
      </c>
      <c r="C106" s="5">
        <v>0.71</v>
      </c>
      <c r="D106" s="4">
        <v>3</v>
      </c>
      <c r="E106" s="5">
        <v>0.48</v>
      </c>
      <c r="F106" s="4">
        <v>4</v>
      </c>
      <c r="G106" s="5">
        <v>1.1299999999999999</v>
      </c>
      <c r="H106" s="4">
        <v>0</v>
      </c>
    </row>
    <row r="107" spans="1:8" x14ac:dyDescent="0.15">
      <c r="A107" s="2" t="s">
        <v>28</v>
      </c>
      <c r="B107" s="4">
        <v>51</v>
      </c>
      <c r="C107" s="5">
        <v>5.19</v>
      </c>
      <c r="D107" s="4">
        <v>38</v>
      </c>
      <c r="E107" s="5">
        <v>6.1</v>
      </c>
      <c r="F107" s="4">
        <v>13</v>
      </c>
      <c r="G107" s="5">
        <v>3.66</v>
      </c>
      <c r="H107" s="4">
        <v>0</v>
      </c>
    </row>
    <row r="108" spans="1:8" x14ac:dyDescent="0.15">
      <c r="A108" s="2" t="s">
        <v>29</v>
      </c>
      <c r="B108" s="4">
        <v>46</v>
      </c>
      <c r="C108" s="5">
        <v>4.68</v>
      </c>
      <c r="D108" s="4">
        <v>24</v>
      </c>
      <c r="E108" s="5">
        <v>3.85</v>
      </c>
      <c r="F108" s="4">
        <v>22</v>
      </c>
      <c r="G108" s="5">
        <v>6.2</v>
      </c>
      <c r="H108" s="4">
        <v>0</v>
      </c>
    </row>
    <row r="109" spans="1:8" x14ac:dyDescent="0.15">
      <c r="A109" s="2" t="s">
        <v>30</v>
      </c>
      <c r="B109" s="4">
        <v>86</v>
      </c>
      <c r="C109" s="5">
        <v>8.76</v>
      </c>
      <c r="D109" s="4">
        <v>75</v>
      </c>
      <c r="E109" s="5">
        <v>12.04</v>
      </c>
      <c r="F109" s="4">
        <v>9</v>
      </c>
      <c r="G109" s="5">
        <v>2.54</v>
      </c>
      <c r="H109" s="4">
        <v>2</v>
      </c>
    </row>
    <row r="110" spans="1:8" x14ac:dyDescent="0.15">
      <c r="A110" s="2" t="s">
        <v>31</v>
      </c>
      <c r="B110" s="4">
        <v>130</v>
      </c>
      <c r="C110" s="5">
        <v>13.24</v>
      </c>
      <c r="D110" s="4">
        <v>113</v>
      </c>
      <c r="E110" s="5">
        <v>18.14</v>
      </c>
      <c r="F110" s="4">
        <v>17</v>
      </c>
      <c r="G110" s="5">
        <v>4.79</v>
      </c>
      <c r="H110" s="4">
        <v>0</v>
      </c>
    </row>
    <row r="111" spans="1:8" x14ac:dyDescent="0.15">
      <c r="A111" s="2" t="s">
        <v>32</v>
      </c>
      <c r="B111" s="4">
        <v>22</v>
      </c>
      <c r="C111" s="5">
        <v>2.2400000000000002</v>
      </c>
      <c r="D111" s="4">
        <v>20</v>
      </c>
      <c r="E111" s="5">
        <v>3.21</v>
      </c>
      <c r="F111" s="4">
        <v>2</v>
      </c>
      <c r="G111" s="5">
        <v>0.56000000000000005</v>
      </c>
      <c r="H111" s="4">
        <v>0</v>
      </c>
    </row>
    <row r="112" spans="1:8" x14ac:dyDescent="0.15">
      <c r="A112" s="2" t="s">
        <v>33</v>
      </c>
      <c r="B112" s="4">
        <v>22</v>
      </c>
      <c r="C112" s="5">
        <v>2.2400000000000002</v>
      </c>
      <c r="D112" s="4">
        <v>9</v>
      </c>
      <c r="E112" s="5">
        <v>1.44</v>
      </c>
      <c r="F112" s="4">
        <v>13</v>
      </c>
      <c r="G112" s="5">
        <v>3.66</v>
      </c>
      <c r="H112" s="4">
        <v>0</v>
      </c>
    </row>
    <row r="113" spans="1:8" x14ac:dyDescent="0.15">
      <c r="A113" s="2" t="s">
        <v>34</v>
      </c>
      <c r="B113" s="4">
        <v>41</v>
      </c>
      <c r="C113" s="5">
        <v>4.18</v>
      </c>
      <c r="D113" s="4">
        <v>21</v>
      </c>
      <c r="E113" s="5">
        <v>3.37</v>
      </c>
      <c r="F113" s="4">
        <v>19</v>
      </c>
      <c r="G113" s="5">
        <v>5.35</v>
      </c>
      <c r="H113" s="4">
        <v>1</v>
      </c>
    </row>
    <row r="114" spans="1:8" x14ac:dyDescent="0.15">
      <c r="A114" s="1" t="s">
        <v>7</v>
      </c>
      <c r="B114" s="4">
        <v>788</v>
      </c>
      <c r="C114" s="5">
        <v>100.00000000000001</v>
      </c>
      <c r="D114" s="4">
        <v>508</v>
      </c>
      <c r="E114" s="5">
        <v>100</v>
      </c>
      <c r="F114" s="4">
        <v>272</v>
      </c>
      <c r="G114" s="5">
        <v>100</v>
      </c>
      <c r="H114" s="4">
        <v>8</v>
      </c>
    </row>
    <row r="115" spans="1:8" x14ac:dyDescent="0.15">
      <c r="A115" s="2" t="s">
        <v>20</v>
      </c>
      <c r="B115" s="4">
        <v>3</v>
      </c>
      <c r="C115" s="5">
        <v>0.38</v>
      </c>
      <c r="D115" s="4">
        <v>0</v>
      </c>
      <c r="E115" s="5">
        <v>0</v>
      </c>
      <c r="F115" s="4">
        <v>3</v>
      </c>
      <c r="G115" s="5">
        <v>1.1000000000000001</v>
      </c>
      <c r="H115" s="4">
        <v>0</v>
      </c>
    </row>
    <row r="116" spans="1:8" x14ac:dyDescent="0.15">
      <c r="A116" s="2" t="s">
        <v>21</v>
      </c>
      <c r="B116" s="4">
        <v>91</v>
      </c>
      <c r="C116" s="5">
        <v>11.55</v>
      </c>
      <c r="D116" s="4">
        <v>48</v>
      </c>
      <c r="E116" s="5">
        <v>9.4499999999999993</v>
      </c>
      <c r="F116" s="4">
        <v>43</v>
      </c>
      <c r="G116" s="5">
        <v>15.81</v>
      </c>
      <c r="H116" s="4">
        <v>0</v>
      </c>
    </row>
    <row r="117" spans="1:8" x14ac:dyDescent="0.15">
      <c r="A117" s="2" t="s">
        <v>22</v>
      </c>
      <c r="B117" s="4">
        <v>64</v>
      </c>
      <c r="C117" s="5">
        <v>8.1199999999999992</v>
      </c>
      <c r="D117" s="4">
        <v>36</v>
      </c>
      <c r="E117" s="5">
        <v>7.09</v>
      </c>
      <c r="F117" s="4">
        <v>27</v>
      </c>
      <c r="G117" s="5">
        <v>9.93</v>
      </c>
      <c r="H117" s="4">
        <v>1</v>
      </c>
    </row>
    <row r="118" spans="1:8" x14ac:dyDescent="0.15">
      <c r="A118" s="2" t="s">
        <v>23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24</v>
      </c>
      <c r="B119" s="4">
        <v>6</v>
      </c>
      <c r="C119" s="5">
        <v>0.76</v>
      </c>
      <c r="D119" s="4">
        <v>1</v>
      </c>
      <c r="E119" s="5">
        <v>0.2</v>
      </c>
      <c r="F119" s="4">
        <v>5</v>
      </c>
      <c r="G119" s="5">
        <v>1.84</v>
      </c>
      <c r="H119" s="4">
        <v>0</v>
      </c>
    </row>
    <row r="120" spans="1:8" x14ac:dyDescent="0.15">
      <c r="A120" s="2" t="s">
        <v>25</v>
      </c>
      <c r="B120" s="4">
        <v>11</v>
      </c>
      <c r="C120" s="5">
        <v>1.4</v>
      </c>
      <c r="D120" s="4">
        <v>1</v>
      </c>
      <c r="E120" s="5">
        <v>0.2</v>
      </c>
      <c r="F120" s="4">
        <v>8</v>
      </c>
      <c r="G120" s="5">
        <v>2.94</v>
      </c>
      <c r="H120" s="4">
        <v>2</v>
      </c>
    </row>
    <row r="121" spans="1:8" x14ac:dyDescent="0.15">
      <c r="A121" s="2" t="s">
        <v>26</v>
      </c>
      <c r="B121" s="4">
        <v>238</v>
      </c>
      <c r="C121" s="5">
        <v>30.2</v>
      </c>
      <c r="D121" s="4">
        <v>140</v>
      </c>
      <c r="E121" s="5">
        <v>27.56</v>
      </c>
      <c r="F121" s="4">
        <v>95</v>
      </c>
      <c r="G121" s="5">
        <v>34.93</v>
      </c>
      <c r="H121" s="4">
        <v>3</v>
      </c>
    </row>
    <row r="122" spans="1:8" x14ac:dyDescent="0.15">
      <c r="A122" s="2" t="s">
        <v>27</v>
      </c>
      <c r="B122" s="4">
        <v>3</v>
      </c>
      <c r="C122" s="5">
        <v>0.38</v>
      </c>
      <c r="D122" s="4">
        <v>0</v>
      </c>
      <c r="E122" s="5">
        <v>0</v>
      </c>
      <c r="F122" s="4">
        <v>3</v>
      </c>
      <c r="G122" s="5">
        <v>1.1000000000000001</v>
      </c>
      <c r="H122" s="4">
        <v>0</v>
      </c>
    </row>
    <row r="123" spans="1:8" x14ac:dyDescent="0.15">
      <c r="A123" s="2" t="s">
        <v>28</v>
      </c>
      <c r="B123" s="4">
        <v>48</v>
      </c>
      <c r="C123" s="5">
        <v>6.09</v>
      </c>
      <c r="D123" s="4">
        <v>35</v>
      </c>
      <c r="E123" s="5">
        <v>6.89</v>
      </c>
      <c r="F123" s="4">
        <v>13</v>
      </c>
      <c r="G123" s="5">
        <v>4.78</v>
      </c>
      <c r="H123" s="4">
        <v>0</v>
      </c>
    </row>
    <row r="124" spans="1:8" x14ac:dyDescent="0.15">
      <c r="A124" s="2" t="s">
        <v>29</v>
      </c>
      <c r="B124" s="4">
        <v>39</v>
      </c>
      <c r="C124" s="5">
        <v>4.95</v>
      </c>
      <c r="D124" s="4">
        <v>24</v>
      </c>
      <c r="E124" s="5">
        <v>4.72</v>
      </c>
      <c r="F124" s="4">
        <v>15</v>
      </c>
      <c r="G124" s="5">
        <v>5.51</v>
      </c>
      <c r="H124" s="4">
        <v>0</v>
      </c>
    </row>
    <row r="125" spans="1:8" x14ac:dyDescent="0.15">
      <c r="A125" s="2" t="s">
        <v>30</v>
      </c>
      <c r="B125" s="4">
        <v>91</v>
      </c>
      <c r="C125" s="5">
        <v>11.55</v>
      </c>
      <c r="D125" s="4">
        <v>72</v>
      </c>
      <c r="E125" s="5">
        <v>14.17</v>
      </c>
      <c r="F125" s="4">
        <v>19</v>
      </c>
      <c r="G125" s="5">
        <v>6.99</v>
      </c>
      <c r="H125" s="4">
        <v>0</v>
      </c>
    </row>
    <row r="126" spans="1:8" x14ac:dyDescent="0.15">
      <c r="A126" s="2" t="s">
        <v>31</v>
      </c>
      <c r="B126" s="4">
        <v>106</v>
      </c>
      <c r="C126" s="5">
        <v>13.45</v>
      </c>
      <c r="D126" s="4">
        <v>92</v>
      </c>
      <c r="E126" s="5">
        <v>18.11</v>
      </c>
      <c r="F126" s="4">
        <v>13</v>
      </c>
      <c r="G126" s="5">
        <v>4.78</v>
      </c>
      <c r="H126" s="4">
        <v>1</v>
      </c>
    </row>
    <row r="127" spans="1:8" x14ac:dyDescent="0.15">
      <c r="A127" s="2" t="s">
        <v>32</v>
      </c>
      <c r="B127" s="4">
        <v>29</v>
      </c>
      <c r="C127" s="5">
        <v>3.68</v>
      </c>
      <c r="D127" s="4">
        <v>24</v>
      </c>
      <c r="E127" s="5">
        <v>4.72</v>
      </c>
      <c r="F127" s="4">
        <v>5</v>
      </c>
      <c r="G127" s="5">
        <v>1.84</v>
      </c>
      <c r="H127" s="4">
        <v>0</v>
      </c>
    </row>
    <row r="128" spans="1:8" x14ac:dyDescent="0.15">
      <c r="A128" s="2" t="s">
        <v>33</v>
      </c>
      <c r="B128" s="4">
        <v>32</v>
      </c>
      <c r="C128" s="5">
        <v>4.0599999999999996</v>
      </c>
      <c r="D128" s="4">
        <v>20</v>
      </c>
      <c r="E128" s="5">
        <v>3.94</v>
      </c>
      <c r="F128" s="4">
        <v>11</v>
      </c>
      <c r="G128" s="5">
        <v>4.04</v>
      </c>
      <c r="H128" s="4">
        <v>1</v>
      </c>
    </row>
    <row r="129" spans="1:8" x14ac:dyDescent="0.15">
      <c r="A129" s="2" t="s">
        <v>34</v>
      </c>
      <c r="B129" s="4">
        <v>27</v>
      </c>
      <c r="C129" s="5">
        <v>3.43</v>
      </c>
      <c r="D129" s="4">
        <v>15</v>
      </c>
      <c r="E129" s="5">
        <v>2.95</v>
      </c>
      <c r="F129" s="4">
        <v>12</v>
      </c>
      <c r="G129" s="5">
        <v>4.41</v>
      </c>
      <c r="H129" s="4">
        <v>0</v>
      </c>
    </row>
    <row r="130" spans="1:8" x14ac:dyDescent="0.15">
      <c r="A130" s="1" t="s">
        <v>8</v>
      </c>
      <c r="B130" s="4">
        <v>1079</v>
      </c>
      <c r="C130" s="5">
        <v>99.999999999999986</v>
      </c>
      <c r="D130" s="4">
        <v>693</v>
      </c>
      <c r="E130" s="5">
        <v>99.990000000000009</v>
      </c>
      <c r="F130" s="4">
        <v>375</v>
      </c>
      <c r="G130" s="5">
        <v>99.990000000000009</v>
      </c>
      <c r="H130" s="4">
        <v>11</v>
      </c>
    </row>
    <row r="131" spans="1:8" x14ac:dyDescent="0.15">
      <c r="A131" s="2" t="s">
        <v>20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21</v>
      </c>
      <c r="B132" s="4">
        <v>250</v>
      </c>
      <c r="C132" s="5">
        <v>23.17</v>
      </c>
      <c r="D132" s="4">
        <v>167</v>
      </c>
      <c r="E132" s="5">
        <v>24.1</v>
      </c>
      <c r="F132" s="4">
        <v>83</v>
      </c>
      <c r="G132" s="5">
        <v>22.13</v>
      </c>
      <c r="H132" s="4">
        <v>0</v>
      </c>
    </row>
    <row r="133" spans="1:8" x14ac:dyDescent="0.15">
      <c r="A133" s="2" t="s">
        <v>22</v>
      </c>
      <c r="B133" s="4">
        <v>116</v>
      </c>
      <c r="C133" s="5">
        <v>10.75</v>
      </c>
      <c r="D133" s="4">
        <v>53</v>
      </c>
      <c r="E133" s="5">
        <v>7.65</v>
      </c>
      <c r="F133" s="4">
        <v>63</v>
      </c>
      <c r="G133" s="5">
        <v>16.8</v>
      </c>
      <c r="H133" s="4">
        <v>0</v>
      </c>
    </row>
    <row r="134" spans="1:8" x14ac:dyDescent="0.15">
      <c r="A134" s="2" t="s">
        <v>23</v>
      </c>
      <c r="B134" s="4">
        <v>1</v>
      </c>
      <c r="C134" s="5">
        <v>0.09</v>
      </c>
      <c r="D134" s="4">
        <v>0</v>
      </c>
      <c r="E134" s="5">
        <v>0</v>
      </c>
      <c r="F134" s="4">
        <v>1</v>
      </c>
      <c r="G134" s="5">
        <v>0.27</v>
      </c>
      <c r="H134" s="4">
        <v>0</v>
      </c>
    </row>
    <row r="135" spans="1:8" x14ac:dyDescent="0.15">
      <c r="A135" s="2" t="s">
        <v>24</v>
      </c>
      <c r="B135" s="4">
        <v>5</v>
      </c>
      <c r="C135" s="5">
        <v>0.46</v>
      </c>
      <c r="D135" s="4">
        <v>0</v>
      </c>
      <c r="E135" s="5">
        <v>0</v>
      </c>
      <c r="F135" s="4">
        <v>4</v>
      </c>
      <c r="G135" s="5">
        <v>1.07</v>
      </c>
      <c r="H135" s="4">
        <v>1</v>
      </c>
    </row>
    <row r="136" spans="1:8" x14ac:dyDescent="0.15">
      <c r="A136" s="2" t="s">
        <v>25</v>
      </c>
      <c r="B136" s="4">
        <v>4</v>
      </c>
      <c r="C136" s="5">
        <v>0.37</v>
      </c>
      <c r="D136" s="4">
        <v>1</v>
      </c>
      <c r="E136" s="5">
        <v>0.14000000000000001</v>
      </c>
      <c r="F136" s="4">
        <v>2</v>
      </c>
      <c r="G136" s="5">
        <v>0.53</v>
      </c>
      <c r="H136" s="4">
        <v>1</v>
      </c>
    </row>
    <row r="137" spans="1:8" x14ac:dyDescent="0.15">
      <c r="A137" s="2" t="s">
        <v>26</v>
      </c>
      <c r="B137" s="4">
        <v>302</v>
      </c>
      <c r="C137" s="5">
        <v>27.99</v>
      </c>
      <c r="D137" s="4">
        <v>193</v>
      </c>
      <c r="E137" s="5">
        <v>27.85</v>
      </c>
      <c r="F137" s="4">
        <v>109</v>
      </c>
      <c r="G137" s="5">
        <v>29.07</v>
      </c>
      <c r="H137" s="4">
        <v>0</v>
      </c>
    </row>
    <row r="138" spans="1:8" x14ac:dyDescent="0.15">
      <c r="A138" s="2" t="s">
        <v>27</v>
      </c>
      <c r="B138" s="4">
        <v>7</v>
      </c>
      <c r="C138" s="5">
        <v>0.65</v>
      </c>
      <c r="D138" s="4">
        <v>2</v>
      </c>
      <c r="E138" s="5">
        <v>0.28999999999999998</v>
      </c>
      <c r="F138" s="4">
        <v>5</v>
      </c>
      <c r="G138" s="5">
        <v>1.33</v>
      </c>
      <c r="H138" s="4">
        <v>0</v>
      </c>
    </row>
    <row r="139" spans="1:8" x14ac:dyDescent="0.15">
      <c r="A139" s="2" t="s">
        <v>28</v>
      </c>
      <c r="B139" s="4">
        <v>36</v>
      </c>
      <c r="C139" s="5">
        <v>3.34</v>
      </c>
      <c r="D139" s="4">
        <v>17</v>
      </c>
      <c r="E139" s="5">
        <v>2.4500000000000002</v>
      </c>
      <c r="F139" s="4">
        <v>18</v>
      </c>
      <c r="G139" s="5">
        <v>4.8</v>
      </c>
      <c r="H139" s="4">
        <v>1</v>
      </c>
    </row>
    <row r="140" spans="1:8" x14ac:dyDescent="0.15">
      <c r="A140" s="2" t="s">
        <v>29</v>
      </c>
      <c r="B140" s="4">
        <v>50</v>
      </c>
      <c r="C140" s="5">
        <v>4.63</v>
      </c>
      <c r="D140" s="4">
        <v>26</v>
      </c>
      <c r="E140" s="5">
        <v>3.75</v>
      </c>
      <c r="F140" s="4">
        <v>24</v>
      </c>
      <c r="G140" s="5">
        <v>6.4</v>
      </c>
      <c r="H140" s="4">
        <v>0</v>
      </c>
    </row>
    <row r="141" spans="1:8" x14ac:dyDescent="0.15">
      <c r="A141" s="2" t="s">
        <v>30</v>
      </c>
      <c r="B141" s="4">
        <v>76</v>
      </c>
      <c r="C141" s="5">
        <v>7.04</v>
      </c>
      <c r="D141" s="4">
        <v>62</v>
      </c>
      <c r="E141" s="5">
        <v>8.9499999999999993</v>
      </c>
      <c r="F141" s="4">
        <v>14</v>
      </c>
      <c r="G141" s="5">
        <v>3.73</v>
      </c>
      <c r="H141" s="4">
        <v>0</v>
      </c>
    </row>
    <row r="142" spans="1:8" x14ac:dyDescent="0.15">
      <c r="A142" s="2" t="s">
        <v>31</v>
      </c>
      <c r="B142" s="4">
        <v>153</v>
      </c>
      <c r="C142" s="5">
        <v>14.18</v>
      </c>
      <c r="D142" s="4">
        <v>133</v>
      </c>
      <c r="E142" s="5">
        <v>19.190000000000001</v>
      </c>
      <c r="F142" s="4">
        <v>20</v>
      </c>
      <c r="G142" s="5">
        <v>5.33</v>
      </c>
      <c r="H142" s="4">
        <v>0</v>
      </c>
    </row>
    <row r="143" spans="1:8" x14ac:dyDescent="0.15">
      <c r="A143" s="2" t="s">
        <v>32</v>
      </c>
      <c r="B143" s="4">
        <v>21</v>
      </c>
      <c r="C143" s="5">
        <v>1.95</v>
      </c>
      <c r="D143" s="4">
        <v>14</v>
      </c>
      <c r="E143" s="5">
        <v>2.02</v>
      </c>
      <c r="F143" s="4">
        <v>2</v>
      </c>
      <c r="G143" s="5">
        <v>0.53</v>
      </c>
      <c r="H143" s="4">
        <v>5</v>
      </c>
    </row>
    <row r="144" spans="1:8" x14ac:dyDescent="0.15">
      <c r="A144" s="2" t="s">
        <v>33</v>
      </c>
      <c r="B144" s="4">
        <v>32</v>
      </c>
      <c r="C144" s="5">
        <v>2.97</v>
      </c>
      <c r="D144" s="4">
        <v>17</v>
      </c>
      <c r="E144" s="5">
        <v>2.4500000000000002</v>
      </c>
      <c r="F144" s="4">
        <v>15</v>
      </c>
      <c r="G144" s="5">
        <v>4</v>
      </c>
      <c r="H144" s="4">
        <v>0</v>
      </c>
    </row>
    <row r="145" spans="1:8" x14ac:dyDescent="0.15">
      <c r="A145" s="2" t="s">
        <v>34</v>
      </c>
      <c r="B145" s="4">
        <v>26</v>
      </c>
      <c r="C145" s="5">
        <v>2.41</v>
      </c>
      <c r="D145" s="4">
        <v>8</v>
      </c>
      <c r="E145" s="5">
        <v>1.1499999999999999</v>
      </c>
      <c r="F145" s="4">
        <v>15</v>
      </c>
      <c r="G145" s="5">
        <v>4</v>
      </c>
      <c r="H145" s="4">
        <v>3</v>
      </c>
    </row>
    <row r="146" spans="1:8" x14ac:dyDescent="0.15">
      <c r="A146" s="1" t="s">
        <v>9</v>
      </c>
      <c r="B146" s="4">
        <v>401</v>
      </c>
      <c r="C146" s="5">
        <v>100.00999999999999</v>
      </c>
      <c r="D146" s="4">
        <v>282</v>
      </c>
      <c r="E146" s="5">
        <v>99.999999999999986</v>
      </c>
      <c r="F146" s="4">
        <v>118</v>
      </c>
      <c r="G146" s="5">
        <v>99.999999999999972</v>
      </c>
      <c r="H146" s="4">
        <v>1</v>
      </c>
    </row>
    <row r="147" spans="1:8" x14ac:dyDescent="0.15">
      <c r="A147" s="2" t="s">
        <v>20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21</v>
      </c>
      <c r="B148" s="4">
        <v>75</v>
      </c>
      <c r="C148" s="5">
        <v>18.7</v>
      </c>
      <c r="D148" s="4">
        <v>53</v>
      </c>
      <c r="E148" s="5">
        <v>18.79</v>
      </c>
      <c r="F148" s="4">
        <v>22</v>
      </c>
      <c r="G148" s="5">
        <v>18.64</v>
      </c>
      <c r="H148" s="4">
        <v>0</v>
      </c>
    </row>
    <row r="149" spans="1:8" x14ac:dyDescent="0.15">
      <c r="A149" s="2" t="s">
        <v>22</v>
      </c>
      <c r="B149" s="4">
        <v>54</v>
      </c>
      <c r="C149" s="5">
        <v>13.47</v>
      </c>
      <c r="D149" s="4">
        <v>30</v>
      </c>
      <c r="E149" s="5">
        <v>10.64</v>
      </c>
      <c r="F149" s="4">
        <v>23</v>
      </c>
      <c r="G149" s="5">
        <v>19.489999999999998</v>
      </c>
      <c r="H149" s="4">
        <v>1</v>
      </c>
    </row>
    <row r="150" spans="1:8" x14ac:dyDescent="0.15">
      <c r="A150" s="2" t="s">
        <v>23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24</v>
      </c>
      <c r="B151" s="4">
        <v>2</v>
      </c>
      <c r="C151" s="5">
        <v>0.5</v>
      </c>
      <c r="D151" s="4">
        <v>0</v>
      </c>
      <c r="E151" s="5">
        <v>0</v>
      </c>
      <c r="F151" s="4">
        <v>2</v>
      </c>
      <c r="G151" s="5">
        <v>1.69</v>
      </c>
      <c r="H151" s="4">
        <v>0</v>
      </c>
    </row>
    <row r="152" spans="1:8" x14ac:dyDescent="0.15">
      <c r="A152" s="2" t="s">
        <v>25</v>
      </c>
      <c r="B152" s="4">
        <v>5</v>
      </c>
      <c r="C152" s="5">
        <v>1.25</v>
      </c>
      <c r="D152" s="4">
        <v>1</v>
      </c>
      <c r="E152" s="5">
        <v>0.35</v>
      </c>
      <c r="F152" s="4">
        <v>4</v>
      </c>
      <c r="G152" s="5">
        <v>3.39</v>
      </c>
      <c r="H152" s="4">
        <v>0</v>
      </c>
    </row>
    <row r="153" spans="1:8" x14ac:dyDescent="0.15">
      <c r="A153" s="2" t="s">
        <v>26</v>
      </c>
      <c r="B153" s="4">
        <v>136</v>
      </c>
      <c r="C153" s="5">
        <v>33.92</v>
      </c>
      <c r="D153" s="4">
        <v>95</v>
      </c>
      <c r="E153" s="5">
        <v>33.69</v>
      </c>
      <c r="F153" s="4">
        <v>41</v>
      </c>
      <c r="G153" s="5">
        <v>34.75</v>
      </c>
      <c r="H153" s="4">
        <v>0</v>
      </c>
    </row>
    <row r="154" spans="1:8" x14ac:dyDescent="0.15">
      <c r="A154" s="2" t="s">
        <v>27</v>
      </c>
      <c r="B154" s="4">
        <v>1</v>
      </c>
      <c r="C154" s="5">
        <v>0.25</v>
      </c>
      <c r="D154" s="4">
        <v>0</v>
      </c>
      <c r="E154" s="5">
        <v>0</v>
      </c>
      <c r="F154" s="4">
        <v>1</v>
      </c>
      <c r="G154" s="5">
        <v>0.85</v>
      </c>
      <c r="H154" s="4">
        <v>0</v>
      </c>
    </row>
    <row r="155" spans="1:8" x14ac:dyDescent="0.15">
      <c r="A155" s="2" t="s">
        <v>28</v>
      </c>
      <c r="B155" s="4">
        <v>13</v>
      </c>
      <c r="C155" s="5">
        <v>3.24</v>
      </c>
      <c r="D155" s="4">
        <v>9</v>
      </c>
      <c r="E155" s="5">
        <v>3.19</v>
      </c>
      <c r="F155" s="4">
        <v>4</v>
      </c>
      <c r="G155" s="5">
        <v>3.39</v>
      </c>
      <c r="H155" s="4">
        <v>0</v>
      </c>
    </row>
    <row r="156" spans="1:8" x14ac:dyDescent="0.15">
      <c r="A156" s="2" t="s">
        <v>29</v>
      </c>
      <c r="B156" s="4">
        <v>5</v>
      </c>
      <c r="C156" s="5">
        <v>1.25</v>
      </c>
      <c r="D156" s="4">
        <v>4</v>
      </c>
      <c r="E156" s="5">
        <v>1.42</v>
      </c>
      <c r="F156" s="4">
        <v>1</v>
      </c>
      <c r="G156" s="5">
        <v>0.85</v>
      </c>
      <c r="H156" s="4">
        <v>0</v>
      </c>
    </row>
    <row r="157" spans="1:8" x14ac:dyDescent="0.15">
      <c r="A157" s="2" t="s">
        <v>30</v>
      </c>
      <c r="B157" s="4">
        <v>40</v>
      </c>
      <c r="C157" s="5">
        <v>9.98</v>
      </c>
      <c r="D157" s="4">
        <v>32</v>
      </c>
      <c r="E157" s="5">
        <v>11.35</v>
      </c>
      <c r="F157" s="4">
        <v>8</v>
      </c>
      <c r="G157" s="5">
        <v>6.78</v>
      </c>
      <c r="H157" s="4">
        <v>0</v>
      </c>
    </row>
    <row r="158" spans="1:8" x14ac:dyDescent="0.15">
      <c r="A158" s="2" t="s">
        <v>31</v>
      </c>
      <c r="B158" s="4">
        <v>44</v>
      </c>
      <c r="C158" s="5">
        <v>10.97</v>
      </c>
      <c r="D158" s="4">
        <v>39</v>
      </c>
      <c r="E158" s="5">
        <v>13.83</v>
      </c>
      <c r="F158" s="4">
        <v>5</v>
      </c>
      <c r="G158" s="5">
        <v>4.24</v>
      </c>
      <c r="H158" s="4">
        <v>0</v>
      </c>
    </row>
    <row r="159" spans="1:8" x14ac:dyDescent="0.15">
      <c r="A159" s="2" t="s">
        <v>32</v>
      </c>
      <c r="B159" s="4">
        <v>11</v>
      </c>
      <c r="C159" s="5">
        <v>2.74</v>
      </c>
      <c r="D159" s="4">
        <v>9</v>
      </c>
      <c r="E159" s="5">
        <v>3.19</v>
      </c>
      <c r="F159" s="4">
        <v>2</v>
      </c>
      <c r="G159" s="5">
        <v>1.69</v>
      </c>
      <c r="H159" s="4">
        <v>0</v>
      </c>
    </row>
    <row r="160" spans="1:8" x14ac:dyDescent="0.15">
      <c r="A160" s="2" t="s">
        <v>33</v>
      </c>
      <c r="B160" s="4">
        <v>10</v>
      </c>
      <c r="C160" s="5">
        <v>2.4900000000000002</v>
      </c>
      <c r="D160" s="4">
        <v>6</v>
      </c>
      <c r="E160" s="5">
        <v>2.13</v>
      </c>
      <c r="F160" s="4">
        <v>4</v>
      </c>
      <c r="G160" s="5">
        <v>3.39</v>
      </c>
      <c r="H160" s="4">
        <v>0</v>
      </c>
    </row>
    <row r="161" spans="1:8" x14ac:dyDescent="0.15">
      <c r="A161" s="2" t="s">
        <v>34</v>
      </c>
      <c r="B161" s="4">
        <v>5</v>
      </c>
      <c r="C161" s="5">
        <v>1.25</v>
      </c>
      <c r="D161" s="4">
        <v>4</v>
      </c>
      <c r="E161" s="5">
        <v>1.42</v>
      </c>
      <c r="F161" s="4">
        <v>1</v>
      </c>
      <c r="G161" s="5">
        <v>0.85</v>
      </c>
      <c r="H161" s="4">
        <v>0</v>
      </c>
    </row>
    <row r="162" spans="1:8" x14ac:dyDescent="0.15">
      <c r="A162" s="1" t="s">
        <v>10</v>
      </c>
      <c r="B162" s="4">
        <v>154</v>
      </c>
      <c r="C162" s="5">
        <v>100.02000000000001</v>
      </c>
      <c r="D162" s="4">
        <v>94</v>
      </c>
      <c r="E162" s="5">
        <v>99.980000000000018</v>
      </c>
      <c r="F162" s="4">
        <v>59</v>
      </c>
      <c r="G162" s="5">
        <v>99.97999999999999</v>
      </c>
      <c r="H162" s="4">
        <v>1</v>
      </c>
    </row>
    <row r="163" spans="1:8" x14ac:dyDescent="0.15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21</v>
      </c>
      <c r="B164" s="4">
        <v>29</v>
      </c>
      <c r="C164" s="5">
        <v>18.829999999999998</v>
      </c>
      <c r="D164" s="4">
        <v>18</v>
      </c>
      <c r="E164" s="5">
        <v>19.149999999999999</v>
      </c>
      <c r="F164" s="4">
        <v>11</v>
      </c>
      <c r="G164" s="5">
        <v>18.64</v>
      </c>
      <c r="H164" s="4">
        <v>0</v>
      </c>
    </row>
    <row r="165" spans="1:8" x14ac:dyDescent="0.15">
      <c r="A165" s="2" t="s">
        <v>22</v>
      </c>
      <c r="B165" s="4">
        <v>20</v>
      </c>
      <c r="C165" s="5">
        <v>12.99</v>
      </c>
      <c r="D165" s="4">
        <v>6</v>
      </c>
      <c r="E165" s="5">
        <v>6.38</v>
      </c>
      <c r="F165" s="4">
        <v>14</v>
      </c>
      <c r="G165" s="5">
        <v>23.73</v>
      </c>
      <c r="H165" s="4">
        <v>0</v>
      </c>
    </row>
    <row r="166" spans="1:8" x14ac:dyDescent="0.15">
      <c r="A166" s="2" t="s">
        <v>23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24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25</v>
      </c>
      <c r="B168" s="4">
        <v>6</v>
      </c>
      <c r="C168" s="5">
        <v>3.9</v>
      </c>
      <c r="D168" s="4">
        <v>5</v>
      </c>
      <c r="E168" s="5">
        <v>5.32</v>
      </c>
      <c r="F168" s="4">
        <v>1</v>
      </c>
      <c r="G168" s="5">
        <v>1.69</v>
      </c>
      <c r="H168" s="4">
        <v>0</v>
      </c>
    </row>
    <row r="169" spans="1:8" x14ac:dyDescent="0.15">
      <c r="A169" s="2" t="s">
        <v>26</v>
      </c>
      <c r="B169" s="4">
        <v>52</v>
      </c>
      <c r="C169" s="5">
        <v>33.770000000000003</v>
      </c>
      <c r="D169" s="4">
        <v>29</v>
      </c>
      <c r="E169" s="5">
        <v>30.85</v>
      </c>
      <c r="F169" s="4">
        <v>22</v>
      </c>
      <c r="G169" s="5">
        <v>37.29</v>
      </c>
      <c r="H169" s="4">
        <v>1</v>
      </c>
    </row>
    <row r="170" spans="1:8" x14ac:dyDescent="0.15">
      <c r="A170" s="2" t="s">
        <v>27</v>
      </c>
      <c r="B170" s="4">
        <v>0</v>
      </c>
      <c r="C170" s="5">
        <v>0</v>
      </c>
      <c r="D170" s="4">
        <v>0</v>
      </c>
      <c r="E170" s="5">
        <v>0</v>
      </c>
      <c r="F170" s="4">
        <v>0</v>
      </c>
      <c r="G170" s="5">
        <v>0</v>
      </c>
      <c r="H170" s="4">
        <v>0</v>
      </c>
    </row>
    <row r="171" spans="1:8" x14ac:dyDescent="0.15">
      <c r="A171" s="2" t="s">
        <v>28</v>
      </c>
      <c r="B171" s="4">
        <v>2</v>
      </c>
      <c r="C171" s="5">
        <v>1.3</v>
      </c>
      <c r="D171" s="4">
        <v>1</v>
      </c>
      <c r="E171" s="5">
        <v>1.06</v>
      </c>
      <c r="F171" s="4">
        <v>1</v>
      </c>
      <c r="G171" s="5">
        <v>1.69</v>
      </c>
      <c r="H171" s="4">
        <v>0</v>
      </c>
    </row>
    <row r="172" spans="1:8" x14ac:dyDescent="0.15">
      <c r="A172" s="2" t="s">
        <v>29</v>
      </c>
      <c r="B172" s="4">
        <v>7</v>
      </c>
      <c r="C172" s="5">
        <v>4.55</v>
      </c>
      <c r="D172" s="4">
        <v>5</v>
      </c>
      <c r="E172" s="5">
        <v>5.32</v>
      </c>
      <c r="F172" s="4">
        <v>2</v>
      </c>
      <c r="G172" s="5">
        <v>3.39</v>
      </c>
      <c r="H172" s="4">
        <v>0</v>
      </c>
    </row>
    <row r="173" spans="1:8" x14ac:dyDescent="0.15">
      <c r="A173" s="2" t="s">
        <v>30</v>
      </c>
      <c r="B173" s="4">
        <v>13</v>
      </c>
      <c r="C173" s="5">
        <v>8.44</v>
      </c>
      <c r="D173" s="4">
        <v>11</v>
      </c>
      <c r="E173" s="5">
        <v>11.7</v>
      </c>
      <c r="F173" s="4">
        <v>2</v>
      </c>
      <c r="G173" s="5">
        <v>3.39</v>
      </c>
      <c r="H173" s="4">
        <v>0</v>
      </c>
    </row>
    <row r="174" spans="1:8" x14ac:dyDescent="0.15">
      <c r="A174" s="2" t="s">
        <v>31</v>
      </c>
      <c r="B174" s="4">
        <v>16</v>
      </c>
      <c r="C174" s="5">
        <v>10.39</v>
      </c>
      <c r="D174" s="4">
        <v>14</v>
      </c>
      <c r="E174" s="5">
        <v>14.89</v>
      </c>
      <c r="F174" s="4">
        <v>2</v>
      </c>
      <c r="G174" s="5">
        <v>3.39</v>
      </c>
      <c r="H174" s="4">
        <v>0</v>
      </c>
    </row>
    <row r="175" spans="1:8" x14ac:dyDescent="0.15">
      <c r="A175" s="2" t="s">
        <v>32</v>
      </c>
      <c r="B175" s="4">
        <v>1</v>
      </c>
      <c r="C175" s="5">
        <v>0.65</v>
      </c>
      <c r="D175" s="4">
        <v>1</v>
      </c>
      <c r="E175" s="5">
        <v>1.06</v>
      </c>
      <c r="F175" s="4">
        <v>0</v>
      </c>
      <c r="G175" s="5">
        <v>0</v>
      </c>
      <c r="H175" s="4">
        <v>0</v>
      </c>
    </row>
    <row r="176" spans="1:8" x14ac:dyDescent="0.15">
      <c r="A176" s="2" t="s">
        <v>33</v>
      </c>
      <c r="B176" s="4">
        <v>6</v>
      </c>
      <c r="C176" s="5">
        <v>3.9</v>
      </c>
      <c r="D176" s="4">
        <v>3</v>
      </c>
      <c r="E176" s="5">
        <v>3.19</v>
      </c>
      <c r="F176" s="4">
        <v>3</v>
      </c>
      <c r="G176" s="5">
        <v>5.08</v>
      </c>
      <c r="H176" s="4">
        <v>0</v>
      </c>
    </row>
    <row r="177" spans="1:8" x14ac:dyDescent="0.15">
      <c r="A177" s="2" t="s">
        <v>34</v>
      </c>
      <c r="B177" s="4">
        <v>2</v>
      </c>
      <c r="C177" s="5">
        <v>1.3</v>
      </c>
      <c r="D177" s="4">
        <v>1</v>
      </c>
      <c r="E177" s="5">
        <v>1.06</v>
      </c>
      <c r="F177" s="4">
        <v>1</v>
      </c>
      <c r="G177" s="5">
        <v>1.69</v>
      </c>
      <c r="H177" s="4">
        <v>0</v>
      </c>
    </row>
    <row r="178" spans="1:8" x14ac:dyDescent="0.15">
      <c r="A178" s="1" t="s">
        <v>11</v>
      </c>
      <c r="B178" s="4">
        <v>155</v>
      </c>
      <c r="C178" s="5">
        <v>100.00999999999999</v>
      </c>
      <c r="D178" s="4">
        <v>92</v>
      </c>
      <c r="E178" s="5">
        <v>99.990000000000009</v>
      </c>
      <c r="F178" s="4">
        <v>61</v>
      </c>
      <c r="G178" s="5">
        <v>100.00000000000001</v>
      </c>
      <c r="H178" s="4">
        <v>2</v>
      </c>
    </row>
    <row r="179" spans="1:8" x14ac:dyDescent="0.15">
      <c r="A179" s="2" t="s">
        <v>20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21</v>
      </c>
      <c r="B180" s="4">
        <v>24</v>
      </c>
      <c r="C180" s="5">
        <v>15.48</v>
      </c>
      <c r="D180" s="4">
        <v>12</v>
      </c>
      <c r="E180" s="5">
        <v>13.04</v>
      </c>
      <c r="F180" s="4">
        <v>12</v>
      </c>
      <c r="G180" s="5">
        <v>19.670000000000002</v>
      </c>
      <c r="H180" s="4">
        <v>0</v>
      </c>
    </row>
    <row r="181" spans="1:8" x14ac:dyDescent="0.15">
      <c r="A181" s="2" t="s">
        <v>22</v>
      </c>
      <c r="B181" s="4">
        <v>10</v>
      </c>
      <c r="C181" s="5">
        <v>6.45</v>
      </c>
      <c r="D181" s="4">
        <v>2</v>
      </c>
      <c r="E181" s="5">
        <v>2.17</v>
      </c>
      <c r="F181" s="4">
        <v>8</v>
      </c>
      <c r="G181" s="5">
        <v>13.11</v>
      </c>
      <c r="H181" s="4">
        <v>0</v>
      </c>
    </row>
    <row r="182" spans="1:8" x14ac:dyDescent="0.15">
      <c r="A182" s="2" t="s">
        <v>23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24</v>
      </c>
      <c r="B183" s="4">
        <v>2</v>
      </c>
      <c r="C183" s="5">
        <v>1.29</v>
      </c>
      <c r="D183" s="4">
        <v>0</v>
      </c>
      <c r="E183" s="5">
        <v>0</v>
      </c>
      <c r="F183" s="4">
        <v>2</v>
      </c>
      <c r="G183" s="5">
        <v>3.28</v>
      </c>
      <c r="H183" s="4">
        <v>0</v>
      </c>
    </row>
    <row r="184" spans="1:8" x14ac:dyDescent="0.15">
      <c r="A184" s="2" t="s">
        <v>25</v>
      </c>
      <c r="B184" s="4">
        <v>4</v>
      </c>
      <c r="C184" s="5">
        <v>2.58</v>
      </c>
      <c r="D184" s="4">
        <v>0</v>
      </c>
      <c r="E184" s="5">
        <v>0</v>
      </c>
      <c r="F184" s="4">
        <v>4</v>
      </c>
      <c r="G184" s="5">
        <v>6.56</v>
      </c>
      <c r="H184" s="4">
        <v>0</v>
      </c>
    </row>
    <row r="185" spans="1:8" x14ac:dyDescent="0.15">
      <c r="A185" s="2" t="s">
        <v>26</v>
      </c>
      <c r="B185" s="4">
        <v>50</v>
      </c>
      <c r="C185" s="5">
        <v>32.26</v>
      </c>
      <c r="D185" s="4">
        <v>35</v>
      </c>
      <c r="E185" s="5">
        <v>38.04</v>
      </c>
      <c r="F185" s="4">
        <v>14</v>
      </c>
      <c r="G185" s="5">
        <v>22.95</v>
      </c>
      <c r="H185" s="4">
        <v>1</v>
      </c>
    </row>
    <row r="186" spans="1:8" x14ac:dyDescent="0.15">
      <c r="A186" s="2" t="s">
        <v>27</v>
      </c>
      <c r="B186" s="4">
        <v>1</v>
      </c>
      <c r="C186" s="5">
        <v>0.65</v>
      </c>
      <c r="D186" s="4">
        <v>0</v>
      </c>
      <c r="E186" s="5">
        <v>0</v>
      </c>
      <c r="F186" s="4">
        <v>1</v>
      </c>
      <c r="G186" s="5">
        <v>1.64</v>
      </c>
      <c r="H186" s="4">
        <v>0</v>
      </c>
    </row>
    <row r="187" spans="1:8" x14ac:dyDescent="0.15">
      <c r="A187" s="2" t="s">
        <v>28</v>
      </c>
      <c r="B187" s="4">
        <v>5</v>
      </c>
      <c r="C187" s="5">
        <v>3.23</v>
      </c>
      <c r="D187" s="4">
        <v>3</v>
      </c>
      <c r="E187" s="5">
        <v>3.26</v>
      </c>
      <c r="F187" s="4">
        <v>2</v>
      </c>
      <c r="G187" s="5">
        <v>3.28</v>
      </c>
      <c r="H187" s="4">
        <v>0</v>
      </c>
    </row>
    <row r="188" spans="1:8" x14ac:dyDescent="0.15">
      <c r="A188" s="2" t="s">
        <v>29</v>
      </c>
      <c r="B188" s="4">
        <v>12</v>
      </c>
      <c r="C188" s="5">
        <v>7.74</v>
      </c>
      <c r="D188" s="4">
        <v>2</v>
      </c>
      <c r="E188" s="5">
        <v>2.17</v>
      </c>
      <c r="F188" s="4">
        <v>10</v>
      </c>
      <c r="G188" s="5">
        <v>16.39</v>
      </c>
      <c r="H188" s="4">
        <v>0</v>
      </c>
    </row>
    <row r="189" spans="1:8" x14ac:dyDescent="0.15">
      <c r="A189" s="2" t="s">
        <v>30</v>
      </c>
      <c r="B189" s="4">
        <v>15</v>
      </c>
      <c r="C189" s="5">
        <v>9.68</v>
      </c>
      <c r="D189" s="4">
        <v>14</v>
      </c>
      <c r="E189" s="5">
        <v>15.22</v>
      </c>
      <c r="F189" s="4">
        <v>1</v>
      </c>
      <c r="G189" s="5">
        <v>1.64</v>
      </c>
      <c r="H189" s="4">
        <v>0</v>
      </c>
    </row>
    <row r="190" spans="1:8" x14ac:dyDescent="0.15">
      <c r="A190" s="2" t="s">
        <v>31</v>
      </c>
      <c r="B190" s="4">
        <v>21</v>
      </c>
      <c r="C190" s="5">
        <v>13.55</v>
      </c>
      <c r="D190" s="4">
        <v>20</v>
      </c>
      <c r="E190" s="5">
        <v>21.74</v>
      </c>
      <c r="F190" s="4">
        <v>0</v>
      </c>
      <c r="G190" s="5">
        <v>0</v>
      </c>
      <c r="H190" s="4">
        <v>1</v>
      </c>
    </row>
    <row r="191" spans="1:8" x14ac:dyDescent="0.15">
      <c r="A191" s="2" t="s">
        <v>32</v>
      </c>
      <c r="B191" s="4">
        <v>0</v>
      </c>
      <c r="C191" s="5">
        <v>0</v>
      </c>
      <c r="D191" s="4">
        <v>0</v>
      </c>
      <c r="E191" s="5">
        <v>0</v>
      </c>
      <c r="F191" s="4">
        <v>0</v>
      </c>
      <c r="G191" s="5">
        <v>0</v>
      </c>
      <c r="H191" s="4">
        <v>0</v>
      </c>
    </row>
    <row r="192" spans="1:8" x14ac:dyDescent="0.15">
      <c r="A192" s="2" t="s">
        <v>33</v>
      </c>
      <c r="B192" s="4">
        <v>5</v>
      </c>
      <c r="C192" s="5">
        <v>3.23</v>
      </c>
      <c r="D192" s="4">
        <v>3</v>
      </c>
      <c r="E192" s="5">
        <v>3.26</v>
      </c>
      <c r="F192" s="4">
        <v>2</v>
      </c>
      <c r="G192" s="5">
        <v>3.28</v>
      </c>
      <c r="H192" s="4">
        <v>0</v>
      </c>
    </row>
    <row r="193" spans="1:8" x14ac:dyDescent="0.15">
      <c r="A193" s="2" t="s">
        <v>34</v>
      </c>
      <c r="B193" s="4">
        <v>6</v>
      </c>
      <c r="C193" s="5">
        <v>3.87</v>
      </c>
      <c r="D193" s="4">
        <v>1</v>
      </c>
      <c r="E193" s="5">
        <v>1.0900000000000001</v>
      </c>
      <c r="F193" s="4">
        <v>5</v>
      </c>
      <c r="G193" s="5">
        <v>8.1999999999999993</v>
      </c>
      <c r="H193" s="4">
        <v>0</v>
      </c>
    </row>
    <row r="194" spans="1:8" x14ac:dyDescent="0.15">
      <c r="A194" s="1" t="s">
        <v>12</v>
      </c>
      <c r="B194" s="4">
        <v>157</v>
      </c>
      <c r="C194" s="5">
        <v>99.990000000000023</v>
      </c>
      <c r="D194" s="4">
        <v>98</v>
      </c>
      <c r="E194" s="5">
        <v>99.990000000000009</v>
      </c>
      <c r="F194" s="4">
        <v>56</v>
      </c>
      <c r="G194" s="5">
        <v>100.00000000000001</v>
      </c>
      <c r="H194" s="4">
        <v>3</v>
      </c>
    </row>
    <row r="195" spans="1:8" x14ac:dyDescent="0.15">
      <c r="A195" s="2" t="s">
        <v>20</v>
      </c>
      <c r="B195" s="4">
        <v>1</v>
      </c>
      <c r="C195" s="5">
        <v>0.64</v>
      </c>
      <c r="D195" s="4">
        <v>0</v>
      </c>
      <c r="E195" s="5">
        <v>0</v>
      </c>
      <c r="F195" s="4">
        <v>1</v>
      </c>
      <c r="G195" s="5">
        <v>1.79</v>
      </c>
      <c r="H195" s="4">
        <v>0</v>
      </c>
    </row>
    <row r="196" spans="1:8" x14ac:dyDescent="0.15">
      <c r="A196" s="2" t="s">
        <v>21</v>
      </c>
      <c r="B196" s="4">
        <v>29</v>
      </c>
      <c r="C196" s="5">
        <v>18.47</v>
      </c>
      <c r="D196" s="4">
        <v>16</v>
      </c>
      <c r="E196" s="5">
        <v>16.329999999999998</v>
      </c>
      <c r="F196" s="4">
        <v>13</v>
      </c>
      <c r="G196" s="5">
        <v>23.21</v>
      </c>
      <c r="H196" s="4">
        <v>0</v>
      </c>
    </row>
    <row r="197" spans="1:8" x14ac:dyDescent="0.15">
      <c r="A197" s="2" t="s">
        <v>22</v>
      </c>
      <c r="B197" s="4">
        <v>16</v>
      </c>
      <c r="C197" s="5">
        <v>10.19</v>
      </c>
      <c r="D197" s="4">
        <v>8</v>
      </c>
      <c r="E197" s="5">
        <v>8.16</v>
      </c>
      <c r="F197" s="4">
        <v>6</v>
      </c>
      <c r="G197" s="5">
        <v>10.71</v>
      </c>
      <c r="H197" s="4">
        <v>2</v>
      </c>
    </row>
    <row r="198" spans="1:8" x14ac:dyDescent="0.15">
      <c r="A198" s="2" t="s">
        <v>23</v>
      </c>
      <c r="B198" s="4">
        <v>2</v>
      </c>
      <c r="C198" s="5">
        <v>1.27</v>
      </c>
      <c r="D198" s="4">
        <v>0</v>
      </c>
      <c r="E198" s="5">
        <v>0</v>
      </c>
      <c r="F198" s="4">
        <v>2</v>
      </c>
      <c r="G198" s="5">
        <v>3.57</v>
      </c>
      <c r="H198" s="4">
        <v>0</v>
      </c>
    </row>
    <row r="199" spans="1:8" x14ac:dyDescent="0.15">
      <c r="A199" s="2" t="s">
        <v>24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15">
      <c r="A200" s="2" t="s">
        <v>25</v>
      </c>
      <c r="B200" s="4">
        <v>5</v>
      </c>
      <c r="C200" s="5">
        <v>3.18</v>
      </c>
      <c r="D200" s="4">
        <v>1</v>
      </c>
      <c r="E200" s="5">
        <v>1.02</v>
      </c>
      <c r="F200" s="4">
        <v>4</v>
      </c>
      <c r="G200" s="5">
        <v>7.14</v>
      </c>
      <c r="H200" s="4">
        <v>0</v>
      </c>
    </row>
    <row r="201" spans="1:8" x14ac:dyDescent="0.15">
      <c r="A201" s="2" t="s">
        <v>26</v>
      </c>
      <c r="B201" s="4">
        <v>49</v>
      </c>
      <c r="C201" s="5">
        <v>31.21</v>
      </c>
      <c r="D201" s="4">
        <v>34</v>
      </c>
      <c r="E201" s="5">
        <v>34.69</v>
      </c>
      <c r="F201" s="4">
        <v>14</v>
      </c>
      <c r="G201" s="5">
        <v>25</v>
      </c>
      <c r="H201" s="4">
        <v>1</v>
      </c>
    </row>
    <row r="202" spans="1:8" x14ac:dyDescent="0.15">
      <c r="A202" s="2" t="s">
        <v>27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15">
      <c r="A203" s="2" t="s">
        <v>28</v>
      </c>
      <c r="B203" s="4">
        <v>3</v>
      </c>
      <c r="C203" s="5">
        <v>1.91</v>
      </c>
      <c r="D203" s="4">
        <v>2</v>
      </c>
      <c r="E203" s="5">
        <v>2.04</v>
      </c>
      <c r="F203" s="4">
        <v>1</v>
      </c>
      <c r="G203" s="5">
        <v>1.79</v>
      </c>
      <c r="H203" s="4">
        <v>0</v>
      </c>
    </row>
    <row r="204" spans="1:8" x14ac:dyDescent="0.15">
      <c r="A204" s="2" t="s">
        <v>29</v>
      </c>
      <c r="B204" s="4">
        <v>5</v>
      </c>
      <c r="C204" s="5">
        <v>3.18</v>
      </c>
      <c r="D204" s="4">
        <v>2</v>
      </c>
      <c r="E204" s="5">
        <v>2.04</v>
      </c>
      <c r="F204" s="4">
        <v>3</v>
      </c>
      <c r="G204" s="5">
        <v>5.36</v>
      </c>
      <c r="H204" s="4">
        <v>0</v>
      </c>
    </row>
    <row r="205" spans="1:8" x14ac:dyDescent="0.15">
      <c r="A205" s="2" t="s">
        <v>30</v>
      </c>
      <c r="B205" s="4">
        <v>11</v>
      </c>
      <c r="C205" s="5">
        <v>7.01</v>
      </c>
      <c r="D205" s="4">
        <v>7</v>
      </c>
      <c r="E205" s="5">
        <v>7.14</v>
      </c>
      <c r="F205" s="4">
        <v>4</v>
      </c>
      <c r="G205" s="5">
        <v>7.14</v>
      </c>
      <c r="H205" s="4">
        <v>0</v>
      </c>
    </row>
    <row r="206" spans="1:8" x14ac:dyDescent="0.15">
      <c r="A206" s="2" t="s">
        <v>31</v>
      </c>
      <c r="B206" s="4">
        <v>23</v>
      </c>
      <c r="C206" s="5">
        <v>14.65</v>
      </c>
      <c r="D206" s="4">
        <v>22</v>
      </c>
      <c r="E206" s="5">
        <v>22.45</v>
      </c>
      <c r="F206" s="4">
        <v>1</v>
      </c>
      <c r="G206" s="5">
        <v>1.79</v>
      </c>
      <c r="H206" s="4">
        <v>0</v>
      </c>
    </row>
    <row r="207" spans="1:8" x14ac:dyDescent="0.15">
      <c r="A207" s="2" t="s">
        <v>32</v>
      </c>
      <c r="B207" s="4">
        <v>1</v>
      </c>
      <c r="C207" s="5">
        <v>0.64</v>
      </c>
      <c r="D207" s="4">
        <v>1</v>
      </c>
      <c r="E207" s="5">
        <v>1.02</v>
      </c>
      <c r="F207" s="4">
        <v>0</v>
      </c>
      <c r="G207" s="5">
        <v>0</v>
      </c>
      <c r="H207" s="4">
        <v>0</v>
      </c>
    </row>
    <row r="208" spans="1:8" x14ac:dyDescent="0.15">
      <c r="A208" s="2" t="s">
        <v>33</v>
      </c>
      <c r="B208" s="4">
        <v>9</v>
      </c>
      <c r="C208" s="5">
        <v>5.73</v>
      </c>
      <c r="D208" s="4">
        <v>3</v>
      </c>
      <c r="E208" s="5">
        <v>3.06</v>
      </c>
      <c r="F208" s="4">
        <v>6</v>
      </c>
      <c r="G208" s="5">
        <v>10.71</v>
      </c>
      <c r="H208" s="4">
        <v>0</v>
      </c>
    </row>
    <row r="209" spans="1:8" x14ac:dyDescent="0.15">
      <c r="A209" s="2" t="s">
        <v>34</v>
      </c>
      <c r="B209" s="4">
        <v>3</v>
      </c>
      <c r="C209" s="5">
        <v>1.91</v>
      </c>
      <c r="D209" s="4">
        <v>2</v>
      </c>
      <c r="E209" s="5">
        <v>2.04</v>
      </c>
      <c r="F209" s="4">
        <v>1</v>
      </c>
      <c r="G209" s="5">
        <v>1.79</v>
      </c>
      <c r="H209" s="4">
        <v>0</v>
      </c>
    </row>
    <row r="210" spans="1:8" x14ac:dyDescent="0.15">
      <c r="A210" s="1" t="s">
        <v>13</v>
      </c>
      <c r="B210" s="4">
        <v>379</v>
      </c>
      <c r="C210" s="5">
        <v>99.99</v>
      </c>
      <c r="D210" s="4">
        <v>253</v>
      </c>
      <c r="E210" s="5">
        <v>100.02000000000001</v>
      </c>
      <c r="F210" s="4">
        <v>125</v>
      </c>
      <c r="G210" s="5">
        <v>100</v>
      </c>
      <c r="H210" s="4">
        <v>1</v>
      </c>
    </row>
    <row r="211" spans="1:8" x14ac:dyDescent="0.15">
      <c r="A211" s="2" t="s">
        <v>20</v>
      </c>
      <c r="B211" s="4">
        <v>1</v>
      </c>
      <c r="C211" s="5">
        <v>0.26</v>
      </c>
      <c r="D211" s="4">
        <v>1</v>
      </c>
      <c r="E211" s="5">
        <v>0.4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21</v>
      </c>
      <c r="B212" s="4">
        <v>60</v>
      </c>
      <c r="C212" s="5">
        <v>15.83</v>
      </c>
      <c r="D212" s="4">
        <v>39</v>
      </c>
      <c r="E212" s="5">
        <v>15.42</v>
      </c>
      <c r="F212" s="4">
        <v>21</v>
      </c>
      <c r="G212" s="5">
        <v>16.8</v>
      </c>
      <c r="H212" s="4">
        <v>0</v>
      </c>
    </row>
    <row r="213" spans="1:8" x14ac:dyDescent="0.15">
      <c r="A213" s="2" t="s">
        <v>22</v>
      </c>
      <c r="B213" s="4">
        <v>36</v>
      </c>
      <c r="C213" s="5">
        <v>9.5</v>
      </c>
      <c r="D213" s="4">
        <v>13</v>
      </c>
      <c r="E213" s="5">
        <v>5.14</v>
      </c>
      <c r="F213" s="4">
        <v>23</v>
      </c>
      <c r="G213" s="5">
        <v>18.399999999999999</v>
      </c>
      <c r="H213" s="4">
        <v>0</v>
      </c>
    </row>
    <row r="214" spans="1:8" x14ac:dyDescent="0.15">
      <c r="A214" s="2" t="s">
        <v>23</v>
      </c>
      <c r="B214" s="4">
        <v>1</v>
      </c>
      <c r="C214" s="5">
        <v>0.26</v>
      </c>
      <c r="D214" s="4">
        <v>0</v>
      </c>
      <c r="E214" s="5">
        <v>0</v>
      </c>
      <c r="F214" s="4">
        <v>1</v>
      </c>
      <c r="G214" s="5">
        <v>0.8</v>
      </c>
      <c r="H214" s="4">
        <v>0</v>
      </c>
    </row>
    <row r="215" spans="1:8" x14ac:dyDescent="0.15">
      <c r="A215" s="2" t="s">
        <v>24</v>
      </c>
      <c r="B215" s="4">
        <v>1</v>
      </c>
      <c r="C215" s="5">
        <v>0.26</v>
      </c>
      <c r="D215" s="4">
        <v>0</v>
      </c>
      <c r="E215" s="5">
        <v>0</v>
      </c>
      <c r="F215" s="4">
        <v>1</v>
      </c>
      <c r="G215" s="5">
        <v>0.8</v>
      </c>
      <c r="H215" s="4">
        <v>0</v>
      </c>
    </row>
    <row r="216" spans="1:8" x14ac:dyDescent="0.15">
      <c r="A216" s="2" t="s">
        <v>25</v>
      </c>
      <c r="B216" s="4">
        <v>10</v>
      </c>
      <c r="C216" s="5">
        <v>2.64</v>
      </c>
      <c r="D216" s="4">
        <v>4</v>
      </c>
      <c r="E216" s="5">
        <v>1.58</v>
      </c>
      <c r="F216" s="4">
        <v>6</v>
      </c>
      <c r="G216" s="5">
        <v>4.8</v>
      </c>
      <c r="H216" s="4">
        <v>0</v>
      </c>
    </row>
    <row r="217" spans="1:8" x14ac:dyDescent="0.15">
      <c r="A217" s="2" t="s">
        <v>26</v>
      </c>
      <c r="B217" s="4">
        <v>116</v>
      </c>
      <c r="C217" s="5">
        <v>30.61</v>
      </c>
      <c r="D217" s="4">
        <v>77</v>
      </c>
      <c r="E217" s="5">
        <v>30.43</v>
      </c>
      <c r="F217" s="4">
        <v>38</v>
      </c>
      <c r="G217" s="5">
        <v>30.4</v>
      </c>
      <c r="H217" s="4">
        <v>1</v>
      </c>
    </row>
    <row r="218" spans="1:8" x14ac:dyDescent="0.15">
      <c r="A218" s="2" t="s">
        <v>27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28</v>
      </c>
      <c r="B219" s="4">
        <v>6</v>
      </c>
      <c r="C219" s="5">
        <v>1.58</v>
      </c>
      <c r="D219" s="4">
        <v>5</v>
      </c>
      <c r="E219" s="5">
        <v>1.98</v>
      </c>
      <c r="F219" s="4">
        <v>1</v>
      </c>
      <c r="G219" s="5">
        <v>0.8</v>
      </c>
      <c r="H219" s="4">
        <v>0</v>
      </c>
    </row>
    <row r="220" spans="1:8" x14ac:dyDescent="0.15">
      <c r="A220" s="2" t="s">
        <v>29</v>
      </c>
      <c r="B220" s="4">
        <v>20</v>
      </c>
      <c r="C220" s="5">
        <v>5.28</v>
      </c>
      <c r="D220" s="4">
        <v>11</v>
      </c>
      <c r="E220" s="5">
        <v>4.3499999999999996</v>
      </c>
      <c r="F220" s="4">
        <v>9</v>
      </c>
      <c r="G220" s="5">
        <v>7.2</v>
      </c>
      <c r="H220" s="4">
        <v>0</v>
      </c>
    </row>
    <row r="221" spans="1:8" x14ac:dyDescent="0.15">
      <c r="A221" s="2" t="s">
        <v>30</v>
      </c>
      <c r="B221" s="4">
        <v>41</v>
      </c>
      <c r="C221" s="5">
        <v>10.82</v>
      </c>
      <c r="D221" s="4">
        <v>36</v>
      </c>
      <c r="E221" s="5">
        <v>14.23</v>
      </c>
      <c r="F221" s="4">
        <v>5</v>
      </c>
      <c r="G221" s="5">
        <v>4</v>
      </c>
      <c r="H221" s="4">
        <v>0</v>
      </c>
    </row>
    <row r="222" spans="1:8" x14ac:dyDescent="0.15">
      <c r="A222" s="2" t="s">
        <v>31</v>
      </c>
      <c r="B222" s="4">
        <v>42</v>
      </c>
      <c r="C222" s="5">
        <v>11.08</v>
      </c>
      <c r="D222" s="4">
        <v>39</v>
      </c>
      <c r="E222" s="5">
        <v>15.42</v>
      </c>
      <c r="F222" s="4">
        <v>3</v>
      </c>
      <c r="G222" s="5">
        <v>2.4</v>
      </c>
      <c r="H222" s="4">
        <v>0</v>
      </c>
    </row>
    <row r="223" spans="1:8" x14ac:dyDescent="0.15">
      <c r="A223" s="2" t="s">
        <v>32</v>
      </c>
      <c r="B223" s="4">
        <v>6</v>
      </c>
      <c r="C223" s="5">
        <v>1.58</v>
      </c>
      <c r="D223" s="4">
        <v>5</v>
      </c>
      <c r="E223" s="5">
        <v>1.98</v>
      </c>
      <c r="F223" s="4">
        <v>1</v>
      </c>
      <c r="G223" s="5">
        <v>0.8</v>
      </c>
      <c r="H223" s="4">
        <v>0</v>
      </c>
    </row>
    <row r="224" spans="1:8" x14ac:dyDescent="0.15">
      <c r="A224" s="2" t="s">
        <v>33</v>
      </c>
      <c r="B224" s="4">
        <v>21</v>
      </c>
      <c r="C224" s="5">
        <v>5.54</v>
      </c>
      <c r="D224" s="4">
        <v>9</v>
      </c>
      <c r="E224" s="5">
        <v>3.56</v>
      </c>
      <c r="F224" s="4">
        <v>12</v>
      </c>
      <c r="G224" s="5">
        <v>9.6</v>
      </c>
      <c r="H224" s="4">
        <v>0</v>
      </c>
    </row>
    <row r="225" spans="1:8" x14ac:dyDescent="0.15">
      <c r="A225" s="2" t="s">
        <v>34</v>
      </c>
      <c r="B225" s="4">
        <v>18</v>
      </c>
      <c r="C225" s="5">
        <v>4.75</v>
      </c>
      <c r="D225" s="4">
        <v>14</v>
      </c>
      <c r="E225" s="5">
        <v>5.53</v>
      </c>
      <c r="F225" s="4">
        <v>4</v>
      </c>
      <c r="G225" s="5">
        <v>3.2</v>
      </c>
      <c r="H225" s="4">
        <v>0</v>
      </c>
    </row>
    <row r="226" spans="1:8" x14ac:dyDescent="0.15">
      <c r="A226" s="1" t="s">
        <v>14</v>
      </c>
      <c r="B226" s="4">
        <v>274</v>
      </c>
      <c r="C226" s="5">
        <v>99.97999999999999</v>
      </c>
      <c r="D226" s="4">
        <v>166</v>
      </c>
      <c r="E226" s="5">
        <v>99.990000000000009</v>
      </c>
      <c r="F226" s="4">
        <v>108</v>
      </c>
      <c r="G226" s="5">
        <v>100.04000000000002</v>
      </c>
      <c r="H226" s="4">
        <v>0</v>
      </c>
    </row>
    <row r="227" spans="1:8" x14ac:dyDescent="0.15">
      <c r="A227" s="2" t="s">
        <v>20</v>
      </c>
      <c r="B227" s="4">
        <v>1</v>
      </c>
      <c r="C227" s="5">
        <v>0.36</v>
      </c>
      <c r="D227" s="4">
        <v>1</v>
      </c>
      <c r="E227" s="5">
        <v>0.6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21</v>
      </c>
      <c r="B228" s="4">
        <v>33</v>
      </c>
      <c r="C228" s="5">
        <v>12.04</v>
      </c>
      <c r="D228" s="4">
        <v>13</v>
      </c>
      <c r="E228" s="5">
        <v>7.83</v>
      </c>
      <c r="F228" s="4">
        <v>20</v>
      </c>
      <c r="G228" s="5">
        <v>18.52</v>
      </c>
      <c r="H228" s="4">
        <v>0</v>
      </c>
    </row>
    <row r="229" spans="1:8" x14ac:dyDescent="0.15">
      <c r="A229" s="2" t="s">
        <v>22</v>
      </c>
      <c r="B229" s="4">
        <v>28</v>
      </c>
      <c r="C229" s="5">
        <v>10.220000000000001</v>
      </c>
      <c r="D229" s="4">
        <v>11</v>
      </c>
      <c r="E229" s="5">
        <v>6.63</v>
      </c>
      <c r="F229" s="4">
        <v>17</v>
      </c>
      <c r="G229" s="5">
        <v>15.74</v>
      </c>
      <c r="H229" s="4">
        <v>0</v>
      </c>
    </row>
    <row r="230" spans="1:8" x14ac:dyDescent="0.15">
      <c r="A230" s="2" t="s">
        <v>23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24</v>
      </c>
      <c r="B231" s="4">
        <v>1</v>
      </c>
      <c r="C231" s="5">
        <v>0.36</v>
      </c>
      <c r="D231" s="4">
        <v>0</v>
      </c>
      <c r="E231" s="5">
        <v>0</v>
      </c>
      <c r="F231" s="4">
        <v>1</v>
      </c>
      <c r="G231" s="5">
        <v>0.93</v>
      </c>
      <c r="H231" s="4">
        <v>0</v>
      </c>
    </row>
    <row r="232" spans="1:8" x14ac:dyDescent="0.15">
      <c r="A232" s="2" t="s">
        <v>25</v>
      </c>
      <c r="B232" s="4">
        <v>6</v>
      </c>
      <c r="C232" s="5">
        <v>2.19</v>
      </c>
      <c r="D232" s="4">
        <v>0</v>
      </c>
      <c r="E232" s="5">
        <v>0</v>
      </c>
      <c r="F232" s="4">
        <v>6</v>
      </c>
      <c r="G232" s="5">
        <v>5.56</v>
      </c>
      <c r="H232" s="4">
        <v>0</v>
      </c>
    </row>
    <row r="233" spans="1:8" x14ac:dyDescent="0.15">
      <c r="A233" s="2" t="s">
        <v>26</v>
      </c>
      <c r="B233" s="4">
        <v>96</v>
      </c>
      <c r="C233" s="5">
        <v>35.04</v>
      </c>
      <c r="D233" s="4">
        <v>58</v>
      </c>
      <c r="E233" s="5">
        <v>34.94</v>
      </c>
      <c r="F233" s="4">
        <v>38</v>
      </c>
      <c r="G233" s="5">
        <v>35.19</v>
      </c>
      <c r="H233" s="4">
        <v>0</v>
      </c>
    </row>
    <row r="234" spans="1:8" x14ac:dyDescent="0.15">
      <c r="A234" s="2" t="s">
        <v>27</v>
      </c>
      <c r="B234" s="4">
        <v>3</v>
      </c>
      <c r="C234" s="5">
        <v>1.0900000000000001</v>
      </c>
      <c r="D234" s="4">
        <v>0</v>
      </c>
      <c r="E234" s="5">
        <v>0</v>
      </c>
      <c r="F234" s="4">
        <v>3</v>
      </c>
      <c r="G234" s="5">
        <v>2.78</v>
      </c>
      <c r="H234" s="4">
        <v>0</v>
      </c>
    </row>
    <row r="235" spans="1:8" x14ac:dyDescent="0.15">
      <c r="A235" s="2" t="s">
        <v>28</v>
      </c>
      <c r="B235" s="4">
        <v>7</v>
      </c>
      <c r="C235" s="5">
        <v>2.5499999999999998</v>
      </c>
      <c r="D235" s="4">
        <v>4</v>
      </c>
      <c r="E235" s="5">
        <v>2.41</v>
      </c>
      <c r="F235" s="4">
        <v>3</v>
      </c>
      <c r="G235" s="5">
        <v>2.78</v>
      </c>
      <c r="H235" s="4">
        <v>0</v>
      </c>
    </row>
    <row r="236" spans="1:8" x14ac:dyDescent="0.15">
      <c r="A236" s="2" t="s">
        <v>29</v>
      </c>
      <c r="B236" s="4">
        <v>6</v>
      </c>
      <c r="C236" s="5">
        <v>2.19</v>
      </c>
      <c r="D236" s="4">
        <v>5</v>
      </c>
      <c r="E236" s="5">
        <v>3.01</v>
      </c>
      <c r="F236" s="4">
        <v>1</v>
      </c>
      <c r="G236" s="5">
        <v>0.93</v>
      </c>
      <c r="H236" s="4">
        <v>0</v>
      </c>
    </row>
    <row r="237" spans="1:8" x14ac:dyDescent="0.15">
      <c r="A237" s="2" t="s">
        <v>30</v>
      </c>
      <c r="B237" s="4">
        <v>36</v>
      </c>
      <c r="C237" s="5">
        <v>13.14</v>
      </c>
      <c r="D237" s="4">
        <v>30</v>
      </c>
      <c r="E237" s="5">
        <v>18.07</v>
      </c>
      <c r="F237" s="4">
        <v>6</v>
      </c>
      <c r="G237" s="5">
        <v>5.56</v>
      </c>
      <c r="H237" s="4">
        <v>0</v>
      </c>
    </row>
    <row r="238" spans="1:8" x14ac:dyDescent="0.15">
      <c r="A238" s="2" t="s">
        <v>31</v>
      </c>
      <c r="B238" s="4">
        <v>37</v>
      </c>
      <c r="C238" s="5">
        <v>13.5</v>
      </c>
      <c r="D238" s="4">
        <v>34</v>
      </c>
      <c r="E238" s="5">
        <v>20.48</v>
      </c>
      <c r="F238" s="4">
        <v>3</v>
      </c>
      <c r="G238" s="5">
        <v>2.78</v>
      </c>
      <c r="H238" s="4">
        <v>0</v>
      </c>
    </row>
    <row r="239" spans="1:8" x14ac:dyDescent="0.15">
      <c r="A239" s="2" t="s">
        <v>32</v>
      </c>
      <c r="B239" s="4">
        <v>8</v>
      </c>
      <c r="C239" s="5">
        <v>2.92</v>
      </c>
      <c r="D239" s="4">
        <v>5</v>
      </c>
      <c r="E239" s="5">
        <v>3.01</v>
      </c>
      <c r="F239" s="4">
        <v>3</v>
      </c>
      <c r="G239" s="5">
        <v>2.78</v>
      </c>
      <c r="H239" s="4">
        <v>0</v>
      </c>
    </row>
    <row r="240" spans="1:8" x14ac:dyDescent="0.15">
      <c r="A240" s="2" t="s">
        <v>33</v>
      </c>
      <c r="B240" s="4">
        <v>6</v>
      </c>
      <c r="C240" s="5">
        <v>2.19</v>
      </c>
      <c r="D240" s="4">
        <v>5</v>
      </c>
      <c r="E240" s="5">
        <v>3.01</v>
      </c>
      <c r="F240" s="4">
        <v>1</v>
      </c>
      <c r="G240" s="5">
        <v>0.93</v>
      </c>
      <c r="H240" s="4">
        <v>0</v>
      </c>
    </row>
    <row r="241" spans="1:8" x14ac:dyDescent="0.15">
      <c r="A241" s="2" t="s">
        <v>34</v>
      </c>
      <c r="B241" s="4">
        <v>6</v>
      </c>
      <c r="C241" s="5">
        <v>2.19</v>
      </c>
      <c r="D241" s="4">
        <v>0</v>
      </c>
      <c r="E241" s="5">
        <v>0</v>
      </c>
      <c r="F241" s="4">
        <v>6</v>
      </c>
      <c r="G241" s="5">
        <v>5.56</v>
      </c>
      <c r="H241" s="4">
        <v>0</v>
      </c>
    </row>
    <row r="242" spans="1:8" x14ac:dyDescent="0.15">
      <c r="A242" s="1" t="s">
        <v>15</v>
      </c>
      <c r="B242" s="4">
        <v>226</v>
      </c>
      <c r="C242" s="5">
        <v>99.989999999999981</v>
      </c>
      <c r="D242" s="4">
        <v>154</v>
      </c>
      <c r="E242" s="5">
        <v>100.00999999999998</v>
      </c>
      <c r="F242" s="4">
        <v>68</v>
      </c>
      <c r="G242" s="5">
        <v>99.989999999999981</v>
      </c>
      <c r="H242" s="4">
        <v>4</v>
      </c>
    </row>
    <row r="243" spans="1:8" x14ac:dyDescent="0.15">
      <c r="A243" s="2" t="s">
        <v>20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21</v>
      </c>
      <c r="B244" s="4">
        <v>35</v>
      </c>
      <c r="C244" s="5">
        <v>15.49</v>
      </c>
      <c r="D244" s="4">
        <v>25</v>
      </c>
      <c r="E244" s="5">
        <v>16.23</v>
      </c>
      <c r="F244" s="4">
        <v>10</v>
      </c>
      <c r="G244" s="5">
        <v>14.71</v>
      </c>
      <c r="H244" s="4">
        <v>0</v>
      </c>
    </row>
    <row r="245" spans="1:8" x14ac:dyDescent="0.15">
      <c r="A245" s="2" t="s">
        <v>22</v>
      </c>
      <c r="B245" s="4">
        <v>27</v>
      </c>
      <c r="C245" s="5">
        <v>11.95</v>
      </c>
      <c r="D245" s="4">
        <v>20</v>
      </c>
      <c r="E245" s="5">
        <v>12.99</v>
      </c>
      <c r="F245" s="4">
        <v>4</v>
      </c>
      <c r="G245" s="5">
        <v>5.88</v>
      </c>
      <c r="H245" s="4">
        <v>3</v>
      </c>
    </row>
    <row r="246" spans="1:8" x14ac:dyDescent="0.15">
      <c r="A246" s="2" t="s">
        <v>23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24</v>
      </c>
      <c r="B247" s="4">
        <v>1</v>
      </c>
      <c r="C247" s="5">
        <v>0.44</v>
      </c>
      <c r="D247" s="4">
        <v>0</v>
      </c>
      <c r="E247" s="5">
        <v>0</v>
      </c>
      <c r="F247" s="4">
        <v>1</v>
      </c>
      <c r="G247" s="5">
        <v>1.47</v>
      </c>
      <c r="H247" s="4">
        <v>0</v>
      </c>
    </row>
    <row r="248" spans="1:8" x14ac:dyDescent="0.15">
      <c r="A248" s="2" t="s">
        <v>25</v>
      </c>
      <c r="B248" s="4">
        <v>6</v>
      </c>
      <c r="C248" s="5">
        <v>2.65</v>
      </c>
      <c r="D248" s="4">
        <v>0</v>
      </c>
      <c r="E248" s="5">
        <v>0</v>
      </c>
      <c r="F248" s="4">
        <v>5</v>
      </c>
      <c r="G248" s="5">
        <v>7.35</v>
      </c>
      <c r="H248" s="4">
        <v>1</v>
      </c>
    </row>
    <row r="249" spans="1:8" x14ac:dyDescent="0.15">
      <c r="A249" s="2" t="s">
        <v>26</v>
      </c>
      <c r="B249" s="4">
        <v>77</v>
      </c>
      <c r="C249" s="5">
        <v>34.07</v>
      </c>
      <c r="D249" s="4">
        <v>42</v>
      </c>
      <c r="E249" s="5">
        <v>27.27</v>
      </c>
      <c r="F249" s="4">
        <v>35</v>
      </c>
      <c r="G249" s="5">
        <v>51.47</v>
      </c>
      <c r="H249" s="4">
        <v>0</v>
      </c>
    </row>
    <row r="250" spans="1:8" x14ac:dyDescent="0.15">
      <c r="A250" s="2" t="s">
        <v>27</v>
      </c>
      <c r="B250" s="4">
        <v>2</v>
      </c>
      <c r="C250" s="5">
        <v>0.88</v>
      </c>
      <c r="D250" s="4">
        <v>2</v>
      </c>
      <c r="E250" s="5">
        <v>1.3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28</v>
      </c>
      <c r="B251" s="4">
        <v>8</v>
      </c>
      <c r="C251" s="5">
        <v>3.54</v>
      </c>
      <c r="D251" s="4">
        <v>6</v>
      </c>
      <c r="E251" s="5">
        <v>3.9</v>
      </c>
      <c r="F251" s="4">
        <v>2</v>
      </c>
      <c r="G251" s="5">
        <v>2.94</v>
      </c>
      <c r="H251" s="4">
        <v>0</v>
      </c>
    </row>
    <row r="252" spans="1:8" x14ac:dyDescent="0.15">
      <c r="A252" s="2" t="s">
        <v>29</v>
      </c>
      <c r="B252" s="4">
        <v>5</v>
      </c>
      <c r="C252" s="5">
        <v>2.21</v>
      </c>
      <c r="D252" s="4">
        <v>4</v>
      </c>
      <c r="E252" s="5">
        <v>2.6</v>
      </c>
      <c r="F252" s="4">
        <v>1</v>
      </c>
      <c r="G252" s="5">
        <v>1.47</v>
      </c>
      <c r="H252" s="4">
        <v>0</v>
      </c>
    </row>
    <row r="253" spans="1:8" x14ac:dyDescent="0.15">
      <c r="A253" s="2" t="s">
        <v>30</v>
      </c>
      <c r="B253" s="4">
        <v>23</v>
      </c>
      <c r="C253" s="5">
        <v>10.18</v>
      </c>
      <c r="D253" s="4">
        <v>18</v>
      </c>
      <c r="E253" s="5">
        <v>11.69</v>
      </c>
      <c r="F253" s="4">
        <v>5</v>
      </c>
      <c r="G253" s="5">
        <v>7.35</v>
      </c>
      <c r="H253" s="4">
        <v>0</v>
      </c>
    </row>
    <row r="254" spans="1:8" x14ac:dyDescent="0.15">
      <c r="A254" s="2" t="s">
        <v>31</v>
      </c>
      <c r="B254" s="4">
        <v>29</v>
      </c>
      <c r="C254" s="5">
        <v>12.83</v>
      </c>
      <c r="D254" s="4">
        <v>26</v>
      </c>
      <c r="E254" s="5">
        <v>16.88</v>
      </c>
      <c r="F254" s="4">
        <v>3</v>
      </c>
      <c r="G254" s="5">
        <v>4.41</v>
      </c>
      <c r="H254" s="4">
        <v>0</v>
      </c>
    </row>
    <row r="255" spans="1:8" x14ac:dyDescent="0.15">
      <c r="A255" s="2" t="s">
        <v>32</v>
      </c>
      <c r="B255" s="4">
        <v>5</v>
      </c>
      <c r="C255" s="5">
        <v>2.21</v>
      </c>
      <c r="D255" s="4">
        <v>4</v>
      </c>
      <c r="E255" s="5">
        <v>2.6</v>
      </c>
      <c r="F255" s="4">
        <v>1</v>
      </c>
      <c r="G255" s="5">
        <v>1.47</v>
      </c>
      <c r="H255" s="4">
        <v>0</v>
      </c>
    </row>
    <row r="256" spans="1:8" x14ac:dyDescent="0.15">
      <c r="A256" s="2" t="s">
        <v>33</v>
      </c>
      <c r="B256" s="4">
        <v>5</v>
      </c>
      <c r="C256" s="5">
        <v>2.21</v>
      </c>
      <c r="D256" s="4">
        <v>5</v>
      </c>
      <c r="E256" s="5">
        <v>3.25</v>
      </c>
      <c r="F256" s="4">
        <v>0</v>
      </c>
      <c r="G256" s="5">
        <v>0</v>
      </c>
      <c r="H256" s="4">
        <v>0</v>
      </c>
    </row>
    <row r="257" spans="1:8" x14ac:dyDescent="0.15">
      <c r="A257" s="2" t="s">
        <v>34</v>
      </c>
      <c r="B257" s="4">
        <v>3</v>
      </c>
      <c r="C257" s="5">
        <v>1.33</v>
      </c>
      <c r="D257" s="4">
        <v>2</v>
      </c>
      <c r="E257" s="5">
        <v>1.3</v>
      </c>
      <c r="F257" s="4">
        <v>1</v>
      </c>
      <c r="G257" s="5">
        <v>1.47</v>
      </c>
      <c r="H257" s="4">
        <v>0</v>
      </c>
    </row>
    <row r="258" spans="1:8" x14ac:dyDescent="0.15">
      <c r="A258" s="1" t="s">
        <v>16</v>
      </c>
      <c r="B258" s="4">
        <v>113</v>
      </c>
      <c r="C258" s="5">
        <v>99.97</v>
      </c>
      <c r="D258" s="4">
        <v>88</v>
      </c>
      <c r="E258" s="5">
        <v>99.999999999999986</v>
      </c>
      <c r="F258" s="4">
        <v>21</v>
      </c>
      <c r="G258" s="5">
        <v>99.990000000000023</v>
      </c>
      <c r="H258" s="4">
        <v>4</v>
      </c>
    </row>
    <row r="259" spans="1:8" x14ac:dyDescent="0.15">
      <c r="A259" s="2" t="s">
        <v>20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21</v>
      </c>
      <c r="B260" s="4">
        <v>19</v>
      </c>
      <c r="C260" s="5">
        <v>16.809999999999999</v>
      </c>
      <c r="D260" s="4">
        <v>13</v>
      </c>
      <c r="E260" s="5">
        <v>14.77</v>
      </c>
      <c r="F260" s="4">
        <v>6</v>
      </c>
      <c r="G260" s="5">
        <v>28.57</v>
      </c>
      <c r="H260" s="4">
        <v>0</v>
      </c>
    </row>
    <row r="261" spans="1:8" x14ac:dyDescent="0.15">
      <c r="A261" s="2" t="s">
        <v>22</v>
      </c>
      <c r="B261" s="4">
        <v>11</v>
      </c>
      <c r="C261" s="5">
        <v>9.73</v>
      </c>
      <c r="D261" s="4">
        <v>7</v>
      </c>
      <c r="E261" s="5">
        <v>7.95</v>
      </c>
      <c r="F261" s="4">
        <v>4</v>
      </c>
      <c r="G261" s="5">
        <v>19.05</v>
      </c>
      <c r="H261" s="4">
        <v>0</v>
      </c>
    </row>
    <row r="262" spans="1:8" x14ac:dyDescent="0.15">
      <c r="A262" s="2" t="s">
        <v>23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24</v>
      </c>
      <c r="B263" s="4">
        <v>2</v>
      </c>
      <c r="C263" s="5">
        <v>1.77</v>
      </c>
      <c r="D263" s="4">
        <v>0</v>
      </c>
      <c r="E263" s="5">
        <v>0</v>
      </c>
      <c r="F263" s="4">
        <v>2</v>
      </c>
      <c r="G263" s="5">
        <v>9.52</v>
      </c>
      <c r="H263" s="4">
        <v>0</v>
      </c>
    </row>
    <row r="264" spans="1:8" x14ac:dyDescent="0.15">
      <c r="A264" s="2" t="s">
        <v>25</v>
      </c>
      <c r="B264" s="4">
        <v>6</v>
      </c>
      <c r="C264" s="5">
        <v>5.31</v>
      </c>
      <c r="D264" s="4">
        <v>5</v>
      </c>
      <c r="E264" s="5">
        <v>5.68</v>
      </c>
      <c r="F264" s="4">
        <v>1</v>
      </c>
      <c r="G264" s="5">
        <v>4.76</v>
      </c>
      <c r="H264" s="4">
        <v>0</v>
      </c>
    </row>
    <row r="265" spans="1:8" x14ac:dyDescent="0.15">
      <c r="A265" s="2" t="s">
        <v>26</v>
      </c>
      <c r="B265" s="4">
        <v>24</v>
      </c>
      <c r="C265" s="5">
        <v>21.24</v>
      </c>
      <c r="D265" s="4">
        <v>20</v>
      </c>
      <c r="E265" s="5">
        <v>22.73</v>
      </c>
      <c r="F265" s="4">
        <v>4</v>
      </c>
      <c r="G265" s="5">
        <v>19.05</v>
      </c>
      <c r="H265" s="4">
        <v>0</v>
      </c>
    </row>
    <row r="266" spans="1:8" x14ac:dyDescent="0.15">
      <c r="A266" s="2" t="s">
        <v>27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28</v>
      </c>
      <c r="B267" s="4">
        <v>1</v>
      </c>
      <c r="C267" s="5">
        <v>0.88</v>
      </c>
      <c r="D267" s="4">
        <v>0</v>
      </c>
      <c r="E267" s="5">
        <v>0</v>
      </c>
      <c r="F267" s="4">
        <v>1</v>
      </c>
      <c r="G267" s="5">
        <v>4.76</v>
      </c>
      <c r="H267" s="4">
        <v>0</v>
      </c>
    </row>
    <row r="268" spans="1:8" x14ac:dyDescent="0.15">
      <c r="A268" s="2" t="s">
        <v>29</v>
      </c>
      <c r="B268" s="4">
        <v>1</v>
      </c>
      <c r="C268" s="5">
        <v>0.88</v>
      </c>
      <c r="D268" s="4">
        <v>0</v>
      </c>
      <c r="E268" s="5">
        <v>0</v>
      </c>
      <c r="F268" s="4">
        <v>1</v>
      </c>
      <c r="G268" s="5">
        <v>4.76</v>
      </c>
      <c r="H268" s="4">
        <v>0</v>
      </c>
    </row>
    <row r="269" spans="1:8" x14ac:dyDescent="0.15">
      <c r="A269" s="2" t="s">
        <v>30</v>
      </c>
      <c r="B269" s="4">
        <v>27</v>
      </c>
      <c r="C269" s="5">
        <v>23.89</v>
      </c>
      <c r="D269" s="4">
        <v>26</v>
      </c>
      <c r="E269" s="5">
        <v>29.55</v>
      </c>
      <c r="F269" s="4">
        <v>1</v>
      </c>
      <c r="G269" s="5">
        <v>4.76</v>
      </c>
      <c r="H269" s="4">
        <v>0</v>
      </c>
    </row>
    <row r="270" spans="1:8" x14ac:dyDescent="0.15">
      <c r="A270" s="2" t="s">
        <v>31</v>
      </c>
      <c r="B270" s="4">
        <v>15</v>
      </c>
      <c r="C270" s="5">
        <v>13.27</v>
      </c>
      <c r="D270" s="4">
        <v>14</v>
      </c>
      <c r="E270" s="5">
        <v>15.91</v>
      </c>
      <c r="F270" s="4">
        <v>1</v>
      </c>
      <c r="G270" s="5">
        <v>4.76</v>
      </c>
      <c r="H270" s="4">
        <v>0</v>
      </c>
    </row>
    <row r="271" spans="1:8" x14ac:dyDescent="0.15">
      <c r="A271" s="2" t="s">
        <v>32</v>
      </c>
      <c r="B271" s="4">
        <v>0</v>
      </c>
      <c r="C271" s="5">
        <v>0</v>
      </c>
      <c r="D271" s="4">
        <v>0</v>
      </c>
      <c r="E271" s="5">
        <v>0</v>
      </c>
      <c r="F271" s="4">
        <v>0</v>
      </c>
      <c r="G271" s="5">
        <v>0</v>
      </c>
      <c r="H271" s="4">
        <v>0</v>
      </c>
    </row>
    <row r="272" spans="1:8" x14ac:dyDescent="0.15">
      <c r="A272" s="2" t="s">
        <v>33</v>
      </c>
      <c r="B272" s="4">
        <v>0</v>
      </c>
      <c r="C272" s="5">
        <v>0</v>
      </c>
      <c r="D272" s="4">
        <v>0</v>
      </c>
      <c r="E272" s="5">
        <v>0</v>
      </c>
      <c r="F272" s="4">
        <v>0</v>
      </c>
      <c r="G272" s="5">
        <v>0</v>
      </c>
      <c r="H272" s="4">
        <v>0</v>
      </c>
    </row>
    <row r="273" spans="1:8" x14ac:dyDescent="0.15">
      <c r="A273" s="2" t="s">
        <v>34</v>
      </c>
      <c r="B273" s="4">
        <v>7</v>
      </c>
      <c r="C273" s="5">
        <v>6.19</v>
      </c>
      <c r="D273" s="4">
        <v>3</v>
      </c>
      <c r="E273" s="5">
        <v>3.41</v>
      </c>
      <c r="F273" s="4">
        <v>0</v>
      </c>
      <c r="G273" s="5">
        <v>0</v>
      </c>
      <c r="H273" s="4">
        <v>4</v>
      </c>
    </row>
    <row r="274" spans="1:8" x14ac:dyDescent="0.15">
      <c r="A274" s="1" t="s">
        <v>17</v>
      </c>
      <c r="B274" s="4">
        <v>145</v>
      </c>
      <c r="C274" s="5">
        <v>100.01000000000002</v>
      </c>
      <c r="D274" s="4">
        <v>105</v>
      </c>
      <c r="E274" s="5">
        <v>99.980000000000018</v>
      </c>
      <c r="F274" s="4">
        <v>38</v>
      </c>
      <c r="G274" s="5">
        <v>99.97999999999999</v>
      </c>
      <c r="H274" s="4">
        <v>2</v>
      </c>
    </row>
    <row r="275" spans="1:8" x14ac:dyDescent="0.15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21</v>
      </c>
      <c r="B276" s="4">
        <v>24</v>
      </c>
      <c r="C276" s="5">
        <v>16.55</v>
      </c>
      <c r="D276" s="4">
        <v>17</v>
      </c>
      <c r="E276" s="5">
        <v>16.190000000000001</v>
      </c>
      <c r="F276" s="4">
        <v>7</v>
      </c>
      <c r="G276" s="5">
        <v>18.420000000000002</v>
      </c>
      <c r="H276" s="4">
        <v>0</v>
      </c>
    </row>
    <row r="277" spans="1:8" x14ac:dyDescent="0.15">
      <c r="A277" s="2" t="s">
        <v>22</v>
      </c>
      <c r="B277" s="4">
        <v>14</v>
      </c>
      <c r="C277" s="5">
        <v>9.66</v>
      </c>
      <c r="D277" s="4">
        <v>8</v>
      </c>
      <c r="E277" s="5">
        <v>7.62</v>
      </c>
      <c r="F277" s="4">
        <v>6</v>
      </c>
      <c r="G277" s="5">
        <v>15.79</v>
      </c>
      <c r="H277" s="4">
        <v>0</v>
      </c>
    </row>
    <row r="278" spans="1:8" x14ac:dyDescent="0.15">
      <c r="A278" s="2" t="s">
        <v>23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24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25</v>
      </c>
      <c r="B280" s="4">
        <v>2</v>
      </c>
      <c r="C280" s="5">
        <v>1.38</v>
      </c>
      <c r="D280" s="4">
        <v>0</v>
      </c>
      <c r="E280" s="5">
        <v>0</v>
      </c>
      <c r="F280" s="4">
        <v>2</v>
      </c>
      <c r="G280" s="5">
        <v>5.26</v>
      </c>
      <c r="H280" s="4">
        <v>0</v>
      </c>
    </row>
    <row r="281" spans="1:8" x14ac:dyDescent="0.15">
      <c r="A281" s="2" t="s">
        <v>26</v>
      </c>
      <c r="B281" s="4">
        <v>40</v>
      </c>
      <c r="C281" s="5">
        <v>27.59</v>
      </c>
      <c r="D281" s="4">
        <v>26</v>
      </c>
      <c r="E281" s="5">
        <v>24.76</v>
      </c>
      <c r="F281" s="4">
        <v>14</v>
      </c>
      <c r="G281" s="5">
        <v>36.840000000000003</v>
      </c>
      <c r="H281" s="4">
        <v>0</v>
      </c>
    </row>
    <row r="282" spans="1:8" x14ac:dyDescent="0.15">
      <c r="A282" s="2" t="s">
        <v>27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28</v>
      </c>
      <c r="B283" s="4">
        <v>2</v>
      </c>
      <c r="C283" s="5">
        <v>1.38</v>
      </c>
      <c r="D283" s="4">
        <v>2</v>
      </c>
      <c r="E283" s="5">
        <v>1.9</v>
      </c>
      <c r="F283" s="4">
        <v>0</v>
      </c>
      <c r="G283" s="5">
        <v>0</v>
      </c>
      <c r="H283" s="4">
        <v>0</v>
      </c>
    </row>
    <row r="284" spans="1:8" x14ac:dyDescent="0.15">
      <c r="A284" s="2" t="s">
        <v>29</v>
      </c>
      <c r="B284" s="4">
        <v>2</v>
      </c>
      <c r="C284" s="5">
        <v>1.38</v>
      </c>
      <c r="D284" s="4">
        <v>2</v>
      </c>
      <c r="E284" s="5">
        <v>1.9</v>
      </c>
      <c r="F284" s="4">
        <v>0</v>
      </c>
      <c r="G284" s="5">
        <v>0</v>
      </c>
      <c r="H284" s="4">
        <v>0</v>
      </c>
    </row>
    <row r="285" spans="1:8" x14ac:dyDescent="0.15">
      <c r="A285" s="2" t="s">
        <v>30</v>
      </c>
      <c r="B285" s="4">
        <v>26</v>
      </c>
      <c r="C285" s="5">
        <v>17.93</v>
      </c>
      <c r="D285" s="4">
        <v>25</v>
      </c>
      <c r="E285" s="5">
        <v>23.81</v>
      </c>
      <c r="F285" s="4">
        <v>1</v>
      </c>
      <c r="G285" s="5">
        <v>2.63</v>
      </c>
      <c r="H285" s="4">
        <v>0</v>
      </c>
    </row>
    <row r="286" spans="1:8" x14ac:dyDescent="0.15">
      <c r="A286" s="2" t="s">
        <v>31</v>
      </c>
      <c r="B286" s="4">
        <v>21</v>
      </c>
      <c r="C286" s="5">
        <v>14.48</v>
      </c>
      <c r="D286" s="4">
        <v>20</v>
      </c>
      <c r="E286" s="5">
        <v>19.05</v>
      </c>
      <c r="F286" s="4">
        <v>1</v>
      </c>
      <c r="G286" s="5">
        <v>2.63</v>
      </c>
      <c r="H286" s="4">
        <v>0</v>
      </c>
    </row>
    <row r="287" spans="1:8" x14ac:dyDescent="0.15">
      <c r="A287" s="2" t="s">
        <v>32</v>
      </c>
      <c r="B287" s="4">
        <v>5</v>
      </c>
      <c r="C287" s="5">
        <v>3.45</v>
      </c>
      <c r="D287" s="4">
        <v>2</v>
      </c>
      <c r="E287" s="5">
        <v>1.9</v>
      </c>
      <c r="F287" s="4">
        <v>3</v>
      </c>
      <c r="G287" s="5">
        <v>7.89</v>
      </c>
      <c r="H287" s="4">
        <v>0</v>
      </c>
    </row>
    <row r="288" spans="1:8" x14ac:dyDescent="0.15">
      <c r="A288" s="2" t="s">
        <v>33</v>
      </c>
      <c r="B288" s="4">
        <v>5</v>
      </c>
      <c r="C288" s="5">
        <v>3.45</v>
      </c>
      <c r="D288" s="4">
        <v>1</v>
      </c>
      <c r="E288" s="5">
        <v>0.95</v>
      </c>
      <c r="F288" s="4">
        <v>3</v>
      </c>
      <c r="G288" s="5">
        <v>7.89</v>
      </c>
      <c r="H288" s="4">
        <v>1</v>
      </c>
    </row>
    <row r="289" spans="1:8" x14ac:dyDescent="0.15">
      <c r="A289" s="2" t="s">
        <v>34</v>
      </c>
      <c r="B289" s="4">
        <v>4</v>
      </c>
      <c r="C289" s="5">
        <v>2.76</v>
      </c>
      <c r="D289" s="4">
        <v>2</v>
      </c>
      <c r="E289" s="5">
        <v>1.9</v>
      </c>
      <c r="F289" s="4">
        <v>1</v>
      </c>
      <c r="G289" s="5">
        <v>2.63</v>
      </c>
      <c r="H289" s="4">
        <v>1</v>
      </c>
    </row>
    <row r="290" spans="1:8" x14ac:dyDescent="0.15">
      <c r="A290" s="1" t="s">
        <v>18</v>
      </c>
      <c r="B290" s="4">
        <v>32</v>
      </c>
      <c r="C290" s="5">
        <v>100.01999999999998</v>
      </c>
      <c r="D290" s="4">
        <v>30</v>
      </c>
      <c r="E290" s="5">
        <v>100</v>
      </c>
      <c r="F290" s="4">
        <v>1</v>
      </c>
      <c r="G290" s="5">
        <v>100</v>
      </c>
      <c r="H290" s="4">
        <v>1</v>
      </c>
    </row>
    <row r="291" spans="1:8" x14ac:dyDescent="0.15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21</v>
      </c>
      <c r="B292" s="4">
        <v>5</v>
      </c>
      <c r="C292" s="5">
        <v>15.63</v>
      </c>
      <c r="D292" s="4">
        <v>4</v>
      </c>
      <c r="E292" s="5">
        <v>13.33</v>
      </c>
      <c r="F292" s="4">
        <v>1</v>
      </c>
      <c r="G292" s="5">
        <v>100</v>
      </c>
      <c r="H292" s="4">
        <v>0</v>
      </c>
    </row>
    <row r="293" spans="1:8" x14ac:dyDescent="0.15">
      <c r="A293" s="2" t="s">
        <v>22</v>
      </c>
      <c r="B293" s="4">
        <v>0</v>
      </c>
      <c r="C293" s="5">
        <v>0</v>
      </c>
      <c r="D293" s="4">
        <v>0</v>
      </c>
      <c r="E293" s="5">
        <v>0</v>
      </c>
      <c r="F293" s="4">
        <v>0</v>
      </c>
      <c r="G293" s="5">
        <v>0</v>
      </c>
      <c r="H293" s="4">
        <v>0</v>
      </c>
    </row>
    <row r="294" spans="1:8" x14ac:dyDescent="0.15">
      <c r="A294" s="2" t="s">
        <v>23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24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25</v>
      </c>
      <c r="B296" s="4">
        <v>2</v>
      </c>
      <c r="C296" s="5">
        <v>6.25</v>
      </c>
      <c r="D296" s="4">
        <v>2</v>
      </c>
      <c r="E296" s="5">
        <v>6.67</v>
      </c>
      <c r="F296" s="4">
        <v>0</v>
      </c>
      <c r="G296" s="5">
        <v>0</v>
      </c>
      <c r="H296" s="4">
        <v>0</v>
      </c>
    </row>
    <row r="297" spans="1:8" x14ac:dyDescent="0.15">
      <c r="A297" s="2" t="s">
        <v>26</v>
      </c>
      <c r="B297" s="4">
        <v>16</v>
      </c>
      <c r="C297" s="5">
        <v>50</v>
      </c>
      <c r="D297" s="4">
        <v>16</v>
      </c>
      <c r="E297" s="5">
        <v>53.33</v>
      </c>
      <c r="F297" s="4">
        <v>0</v>
      </c>
      <c r="G297" s="5">
        <v>0</v>
      </c>
      <c r="H297" s="4">
        <v>0</v>
      </c>
    </row>
    <row r="298" spans="1:8" x14ac:dyDescent="0.15">
      <c r="A298" s="2" t="s">
        <v>27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28</v>
      </c>
      <c r="B299" s="4">
        <v>0</v>
      </c>
      <c r="C299" s="5">
        <v>0</v>
      </c>
      <c r="D299" s="4">
        <v>0</v>
      </c>
      <c r="E299" s="5">
        <v>0</v>
      </c>
      <c r="F299" s="4">
        <v>0</v>
      </c>
      <c r="G299" s="5">
        <v>0</v>
      </c>
      <c r="H299" s="4">
        <v>0</v>
      </c>
    </row>
    <row r="300" spans="1:8" x14ac:dyDescent="0.15">
      <c r="A300" s="2" t="s">
        <v>29</v>
      </c>
      <c r="B300" s="4">
        <v>0</v>
      </c>
      <c r="C300" s="5">
        <v>0</v>
      </c>
      <c r="D300" s="4">
        <v>0</v>
      </c>
      <c r="E300" s="5">
        <v>0</v>
      </c>
      <c r="F300" s="4">
        <v>0</v>
      </c>
      <c r="G300" s="5">
        <v>0</v>
      </c>
      <c r="H300" s="4">
        <v>0</v>
      </c>
    </row>
    <row r="301" spans="1:8" x14ac:dyDescent="0.15">
      <c r="A301" s="2" t="s">
        <v>30</v>
      </c>
      <c r="B301" s="4">
        <v>3</v>
      </c>
      <c r="C301" s="5">
        <v>9.3800000000000008</v>
      </c>
      <c r="D301" s="4">
        <v>3</v>
      </c>
      <c r="E301" s="5">
        <v>10</v>
      </c>
      <c r="F301" s="4">
        <v>0</v>
      </c>
      <c r="G301" s="5">
        <v>0</v>
      </c>
      <c r="H301" s="4">
        <v>0</v>
      </c>
    </row>
    <row r="302" spans="1:8" x14ac:dyDescent="0.15">
      <c r="A302" s="2" t="s">
        <v>31</v>
      </c>
      <c r="B302" s="4">
        <v>5</v>
      </c>
      <c r="C302" s="5">
        <v>15.63</v>
      </c>
      <c r="D302" s="4">
        <v>5</v>
      </c>
      <c r="E302" s="5">
        <v>16.670000000000002</v>
      </c>
      <c r="F302" s="4">
        <v>0</v>
      </c>
      <c r="G302" s="5">
        <v>0</v>
      </c>
      <c r="H302" s="4">
        <v>0</v>
      </c>
    </row>
    <row r="303" spans="1:8" x14ac:dyDescent="0.15">
      <c r="A303" s="2" t="s">
        <v>32</v>
      </c>
      <c r="B303" s="4">
        <v>0</v>
      </c>
      <c r="C303" s="5">
        <v>0</v>
      </c>
      <c r="D303" s="4">
        <v>0</v>
      </c>
      <c r="E303" s="5">
        <v>0</v>
      </c>
      <c r="F303" s="4">
        <v>0</v>
      </c>
      <c r="G303" s="5">
        <v>0</v>
      </c>
      <c r="H303" s="4">
        <v>0</v>
      </c>
    </row>
    <row r="304" spans="1:8" x14ac:dyDescent="0.15">
      <c r="A304" s="2" t="s">
        <v>33</v>
      </c>
      <c r="B304" s="4">
        <v>1</v>
      </c>
      <c r="C304" s="5">
        <v>3.13</v>
      </c>
      <c r="D304" s="4">
        <v>0</v>
      </c>
      <c r="E304" s="5">
        <v>0</v>
      </c>
      <c r="F304" s="4">
        <v>0</v>
      </c>
      <c r="G304" s="5">
        <v>0</v>
      </c>
      <c r="H304" s="4">
        <v>1</v>
      </c>
    </row>
    <row r="305" spans="1:8" x14ac:dyDescent="0.15">
      <c r="A305" s="2" t="s">
        <v>34</v>
      </c>
      <c r="B305" s="4">
        <v>0</v>
      </c>
      <c r="C305" s="5">
        <v>0</v>
      </c>
      <c r="D305" s="4">
        <v>0</v>
      </c>
      <c r="E305" s="5">
        <v>0</v>
      </c>
      <c r="F305" s="4">
        <v>0</v>
      </c>
      <c r="G305" s="5">
        <v>0</v>
      </c>
      <c r="H305" s="4">
        <v>0</v>
      </c>
    </row>
    <row r="306" spans="1:8" x14ac:dyDescent="0.15">
      <c r="A306" s="1" t="s">
        <v>19</v>
      </c>
      <c r="B306" s="4">
        <v>664</v>
      </c>
      <c r="C306" s="5">
        <v>99.99</v>
      </c>
      <c r="D306" s="4">
        <v>466</v>
      </c>
      <c r="E306" s="5">
        <v>100</v>
      </c>
      <c r="F306" s="4">
        <v>195</v>
      </c>
      <c r="G306" s="5">
        <v>100</v>
      </c>
      <c r="H306" s="4">
        <v>3</v>
      </c>
    </row>
    <row r="307" spans="1:8" x14ac:dyDescent="0.15">
      <c r="A307" s="2" t="s">
        <v>20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21</v>
      </c>
      <c r="B308" s="4">
        <v>117</v>
      </c>
      <c r="C308" s="5">
        <v>17.62</v>
      </c>
      <c r="D308" s="4">
        <v>75</v>
      </c>
      <c r="E308" s="5">
        <v>16.09</v>
      </c>
      <c r="F308" s="4">
        <v>42</v>
      </c>
      <c r="G308" s="5">
        <v>21.54</v>
      </c>
      <c r="H308" s="4">
        <v>0</v>
      </c>
    </row>
    <row r="309" spans="1:8" x14ac:dyDescent="0.15">
      <c r="A309" s="2" t="s">
        <v>22</v>
      </c>
      <c r="B309" s="4">
        <v>46</v>
      </c>
      <c r="C309" s="5">
        <v>6.93</v>
      </c>
      <c r="D309" s="4">
        <v>31</v>
      </c>
      <c r="E309" s="5">
        <v>6.65</v>
      </c>
      <c r="F309" s="4">
        <v>15</v>
      </c>
      <c r="G309" s="5">
        <v>7.69</v>
      </c>
      <c r="H309" s="4">
        <v>0</v>
      </c>
    </row>
    <row r="310" spans="1:8" x14ac:dyDescent="0.15">
      <c r="A310" s="2" t="s">
        <v>23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24</v>
      </c>
      <c r="B311" s="4">
        <v>5</v>
      </c>
      <c r="C311" s="5">
        <v>0.75</v>
      </c>
      <c r="D311" s="4">
        <v>2</v>
      </c>
      <c r="E311" s="5">
        <v>0.43</v>
      </c>
      <c r="F311" s="4">
        <v>3</v>
      </c>
      <c r="G311" s="5">
        <v>1.54</v>
      </c>
      <c r="H311" s="4">
        <v>0</v>
      </c>
    </row>
    <row r="312" spans="1:8" x14ac:dyDescent="0.15">
      <c r="A312" s="2" t="s">
        <v>25</v>
      </c>
      <c r="B312" s="4">
        <v>17</v>
      </c>
      <c r="C312" s="5">
        <v>2.56</v>
      </c>
      <c r="D312" s="4">
        <v>9</v>
      </c>
      <c r="E312" s="5">
        <v>1.93</v>
      </c>
      <c r="F312" s="4">
        <v>8</v>
      </c>
      <c r="G312" s="5">
        <v>4.0999999999999996</v>
      </c>
      <c r="H312" s="4">
        <v>0</v>
      </c>
    </row>
    <row r="313" spans="1:8" x14ac:dyDescent="0.15">
      <c r="A313" s="2" t="s">
        <v>26</v>
      </c>
      <c r="B313" s="4">
        <v>188</v>
      </c>
      <c r="C313" s="5">
        <v>28.31</v>
      </c>
      <c r="D313" s="4">
        <v>117</v>
      </c>
      <c r="E313" s="5">
        <v>25.11</v>
      </c>
      <c r="F313" s="4">
        <v>69</v>
      </c>
      <c r="G313" s="5">
        <v>35.380000000000003</v>
      </c>
      <c r="H313" s="4">
        <v>2</v>
      </c>
    </row>
    <row r="314" spans="1:8" x14ac:dyDescent="0.15">
      <c r="A314" s="2" t="s">
        <v>27</v>
      </c>
      <c r="B314" s="4">
        <v>1</v>
      </c>
      <c r="C314" s="5">
        <v>0.15</v>
      </c>
      <c r="D314" s="4">
        <v>0</v>
      </c>
      <c r="E314" s="5">
        <v>0</v>
      </c>
      <c r="F314" s="4">
        <v>1</v>
      </c>
      <c r="G314" s="5">
        <v>0.51</v>
      </c>
      <c r="H314" s="4">
        <v>0</v>
      </c>
    </row>
    <row r="315" spans="1:8" x14ac:dyDescent="0.15">
      <c r="A315" s="2" t="s">
        <v>28</v>
      </c>
      <c r="B315" s="4">
        <v>50</v>
      </c>
      <c r="C315" s="5">
        <v>7.53</v>
      </c>
      <c r="D315" s="4">
        <v>40</v>
      </c>
      <c r="E315" s="5">
        <v>8.58</v>
      </c>
      <c r="F315" s="4">
        <v>10</v>
      </c>
      <c r="G315" s="5">
        <v>5.13</v>
      </c>
      <c r="H315" s="4">
        <v>0</v>
      </c>
    </row>
    <row r="316" spans="1:8" x14ac:dyDescent="0.15">
      <c r="A316" s="2" t="s">
        <v>29</v>
      </c>
      <c r="B316" s="4">
        <v>20</v>
      </c>
      <c r="C316" s="5">
        <v>3.01</v>
      </c>
      <c r="D316" s="4">
        <v>10</v>
      </c>
      <c r="E316" s="5">
        <v>2.15</v>
      </c>
      <c r="F316" s="4">
        <v>10</v>
      </c>
      <c r="G316" s="5">
        <v>5.13</v>
      </c>
      <c r="H316" s="4">
        <v>0</v>
      </c>
    </row>
    <row r="317" spans="1:8" x14ac:dyDescent="0.15">
      <c r="A317" s="2" t="s">
        <v>30</v>
      </c>
      <c r="B317" s="4">
        <v>93</v>
      </c>
      <c r="C317" s="5">
        <v>14.01</v>
      </c>
      <c r="D317" s="4">
        <v>80</v>
      </c>
      <c r="E317" s="5">
        <v>17.170000000000002</v>
      </c>
      <c r="F317" s="4">
        <v>13</v>
      </c>
      <c r="G317" s="5">
        <v>6.67</v>
      </c>
      <c r="H317" s="4">
        <v>0</v>
      </c>
    </row>
    <row r="318" spans="1:8" x14ac:dyDescent="0.15">
      <c r="A318" s="2" t="s">
        <v>31</v>
      </c>
      <c r="B318" s="4">
        <v>87</v>
      </c>
      <c r="C318" s="5">
        <v>13.1</v>
      </c>
      <c r="D318" s="4">
        <v>80</v>
      </c>
      <c r="E318" s="5">
        <v>17.170000000000002</v>
      </c>
      <c r="F318" s="4">
        <v>7</v>
      </c>
      <c r="G318" s="5">
        <v>3.59</v>
      </c>
      <c r="H318" s="4">
        <v>0</v>
      </c>
    </row>
    <row r="319" spans="1:8" x14ac:dyDescent="0.15">
      <c r="A319" s="2" t="s">
        <v>32</v>
      </c>
      <c r="B319" s="4">
        <v>6</v>
      </c>
      <c r="C319" s="5">
        <v>0.9</v>
      </c>
      <c r="D319" s="4">
        <v>5</v>
      </c>
      <c r="E319" s="5">
        <v>1.07</v>
      </c>
      <c r="F319" s="4">
        <v>0</v>
      </c>
      <c r="G319" s="5">
        <v>0</v>
      </c>
      <c r="H319" s="4">
        <v>1</v>
      </c>
    </row>
    <row r="320" spans="1:8" x14ac:dyDescent="0.15">
      <c r="A320" s="2" t="s">
        <v>33</v>
      </c>
      <c r="B320" s="4">
        <v>21</v>
      </c>
      <c r="C320" s="5">
        <v>3.16</v>
      </c>
      <c r="D320" s="4">
        <v>11</v>
      </c>
      <c r="E320" s="5">
        <v>2.36</v>
      </c>
      <c r="F320" s="4">
        <v>10</v>
      </c>
      <c r="G320" s="5">
        <v>5.13</v>
      </c>
      <c r="H320" s="4">
        <v>0</v>
      </c>
    </row>
    <row r="321" spans="1:8" x14ac:dyDescent="0.15">
      <c r="A321" s="2" t="s">
        <v>34</v>
      </c>
      <c r="B321" s="4">
        <v>13</v>
      </c>
      <c r="C321" s="5">
        <v>1.96</v>
      </c>
      <c r="D321" s="4">
        <v>6</v>
      </c>
      <c r="E321" s="5">
        <v>1.29</v>
      </c>
      <c r="F321" s="4">
        <v>7</v>
      </c>
      <c r="G321" s="5">
        <v>3.59</v>
      </c>
      <c r="H3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282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35</v>
      </c>
      <c r="D6" s="8">
        <v>15.49</v>
      </c>
      <c r="E6" s="12">
        <v>25</v>
      </c>
      <c r="F6" s="8">
        <v>16.23</v>
      </c>
      <c r="G6" s="12">
        <v>10</v>
      </c>
      <c r="H6" s="8">
        <v>14.71</v>
      </c>
      <c r="I6" s="12">
        <v>0</v>
      </c>
    </row>
    <row r="7" spans="2:9" ht="15" customHeight="1" x14ac:dyDescent="0.15">
      <c r="B7" t="s">
        <v>22</v>
      </c>
      <c r="C7" s="12">
        <v>27</v>
      </c>
      <c r="D7" s="8">
        <v>11.95</v>
      </c>
      <c r="E7" s="12">
        <v>20</v>
      </c>
      <c r="F7" s="8">
        <v>12.99</v>
      </c>
      <c r="G7" s="12">
        <v>4</v>
      </c>
      <c r="H7" s="8">
        <v>5.88</v>
      </c>
      <c r="I7" s="12">
        <v>3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1</v>
      </c>
      <c r="D9" s="8">
        <v>0.44</v>
      </c>
      <c r="E9" s="12">
        <v>0</v>
      </c>
      <c r="F9" s="8">
        <v>0</v>
      </c>
      <c r="G9" s="12">
        <v>1</v>
      </c>
      <c r="H9" s="8">
        <v>1.47</v>
      </c>
      <c r="I9" s="12">
        <v>0</v>
      </c>
    </row>
    <row r="10" spans="2:9" ht="15" customHeight="1" x14ac:dyDescent="0.15">
      <c r="B10" t="s">
        <v>25</v>
      </c>
      <c r="C10" s="12">
        <v>6</v>
      </c>
      <c r="D10" s="8">
        <v>2.65</v>
      </c>
      <c r="E10" s="12">
        <v>0</v>
      </c>
      <c r="F10" s="8">
        <v>0</v>
      </c>
      <c r="G10" s="12">
        <v>5</v>
      </c>
      <c r="H10" s="8">
        <v>7.35</v>
      </c>
      <c r="I10" s="12">
        <v>1</v>
      </c>
    </row>
    <row r="11" spans="2:9" ht="15" customHeight="1" x14ac:dyDescent="0.15">
      <c r="B11" t="s">
        <v>26</v>
      </c>
      <c r="C11" s="12">
        <v>77</v>
      </c>
      <c r="D11" s="8">
        <v>34.07</v>
      </c>
      <c r="E11" s="12">
        <v>42</v>
      </c>
      <c r="F11" s="8">
        <v>27.27</v>
      </c>
      <c r="G11" s="12">
        <v>35</v>
      </c>
      <c r="H11" s="8">
        <v>51.47</v>
      </c>
      <c r="I11" s="12">
        <v>0</v>
      </c>
    </row>
    <row r="12" spans="2:9" ht="15" customHeight="1" x14ac:dyDescent="0.15">
      <c r="B12" t="s">
        <v>27</v>
      </c>
      <c r="C12" s="12">
        <v>2</v>
      </c>
      <c r="D12" s="8">
        <v>0.88</v>
      </c>
      <c r="E12" s="12">
        <v>2</v>
      </c>
      <c r="F12" s="8">
        <v>1.3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8</v>
      </c>
      <c r="D13" s="8">
        <v>3.54</v>
      </c>
      <c r="E13" s="12">
        <v>6</v>
      </c>
      <c r="F13" s="8">
        <v>3.9</v>
      </c>
      <c r="G13" s="12">
        <v>2</v>
      </c>
      <c r="H13" s="8">
        <v>2.94</v>
      </c>
      <c r="I13" s="12">
        <v>0</v>
      </c>
    </row>
    <row r="14" spans="2:9" ht="15" customHeight="1" x14ac:dyDescent="0.15">
      <c r="B14" t="s">
        <v>29</v>
      </c>
      <c r="C14" s="12">
        <v>5</v>
      </c>
      <c r="D14" s="8">
        <v>2.21</v>
      </c>
      <c r="E14" s="12">
        <v>4</v>
      </c>
      <c r="F14" s="8">
        <v>2.6</v>
      </c>
      <c r="G14" s="12">
        <v>1</v>
      </c>
      <c r="H14" s="8">
        <v>1.47</v>
      </c>
      <c r="I14" s="12">
        <v>0</v>
      </c>
    </row>
    <row r="15" spans="2:9" ht="15" customHeight="1" x14ac:dyDescent="0.15">
      <c r="B15" t="s">
        <v>30</v>
      </c>
      <c r="C15" s="12">
        <v>23</v>
      </c>
      <c r="D15" s="8">
        <v>10.18</v>
      </c>
      <c r="E15" s="12">
        <v>18</v>
      </c>
      <c r="F15" s="8">
        <v>11.69</v>
      </c>
      <c r="G15" s="12">
        <v>5</v>
      </c>
      <c r="H15" s="8">
        <v>7.35</v>
      </c>
      <c r="I15" s="12">
        <v>0</v>
      </c>
    </row>
    <row r="16" spans="2:9" ht="15" customHeight="1" x14ac:dyDescent="0.15">
      <c r="B16" t="s">
        <v>31</v>
      </c>
      <c r="C16" s="12">
        <v>29</v>
      </c>
      <c r="D16" s="8">
        <v>12.83</v>
      </c>
      <c r="E16" s="12">
        <v>26</v>
      </c>
      <c r="F16" s="8">
        <v>16.88</v>
      </c>
      <c r="G16" s="12">
        <v>3</v>
      </c>
      <c r="H16" s="8">
        <v>4.41</v>
      </c>
      <c r="I16" s="12">
        <v>0</v>
      </c>
    </row>
    <row r="17" spans="2:9" ht="15" customHeight="1" x14ac:dyDescent="0.15">
      <c r="B17" t="s">
        <v>32</v>
      </c>
      <c r="C17" s="12">
        <v>5</v>
      </c>
      <c r="D17" s="8">
        <v>2.21</v>
      </c>
      <c r="E17" s="12">
        <v>4</v>
      </c>
      <c r="F17" s="8">
        <v>2.6</v>
      </c>
      <c r="G17" s="12">
        <v>1</v>
      </c>
      <c r="H17" s="8">
        <v>1.47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2.21</v>
      </c>
      <c r="E18" s="12">
        <v>5</v>
      </c>
      <c r="F18" s="8">
        <v>3.25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3</v>
      </c>
      <c r="D19" s="8">
        <v>1.33</v>
      </c>
      <c r="E19" s="12">
        <v>2</v>
      </c>
      <c r="F19" s="8">
        <v>1.3</v>
      </c>
      <c r="G19" s="12">
        <v>1</v>
      </c>
      <c r="H19" s="8">
        <v>1.47</v>
      </c>
      <c r="I19" s="12">
        <v>0</v>
      </c>
    </row>
    <row r="20" spans="2:9" ht="15" customHeight="1" x14ac:dyDescent="0.15">
      <c r="B20" s="9" t="s">
        <v>215</v>
      </c>
      <c r="C20" s="12">
        <f>SUM(LTBL_32505[総数／事業所数])</f>
        <v>226</v>
      </c>
      <c r="E20" s="12">
        <f>SUBTOTAL(109,LTBL_32505[個人／事業所数])</f>
        <v>154</v>
      </c>
      <c r="G20" s="12">
        <f>SUBTOTAL(109,LTBL_32505[法人／事業所数])</f>
        <v>68</v>
      </c>
      <c r="I20" s="12">
        <f>SUBTOTAL(109,LTBL_32505[法人以外の団体／事業所数])</f>
        <v>4</v>
      </c>
    </row>
    <row r="21" spans="2:9" ht="15" customHeight="1" x14ac:dyDescent="0.15">
      <c r="E21" s="11">
        <f>LTBL_32505[[#Totals],[個人／事業所数]]/LTBL_32505[[#Totals],[総数／事業所数]]</f>
        <v>0.68141592920353977</v>
      </c>
      <c r="G21" s="11">
        <f>LTBL_32505[[#Totals],[法人／事業所数]]/LTBL_32505[[#Totals],[総数／事業所数]]</f>
        <v>0.30088495575221241</v>
      </c>
      <c r="I21" s="11">
        <f>LTBL_32505[[#Totals],[法人以外の団体／事業所数]]/LTBL_32505[[#Totals],[総数／事業所数]]</f>
        <v>1.7699115044247787E-2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283</v>
      </c>
      <c r="G23" s="10" t="s">
        <v>40</v>
      </c>
      <c r="H23" s="10" t="s">
        <v>236</v>
      </c>
      <c r="I23" s="10" t="s">
        <v>42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25</v>
      </c>
      <c r="D29" s="8">
        <v>11.06</v>
      </c>
      <c r="E29" s="12">
        <v>24</v>
      </c>
      <c r="F29" s="8">
        <v>15.58</v>
      </c>
      <c r="G29" s="12">
        <v>1</v>
      </c>
      <c r="H29" s="8">
        <v>1.47</v>
      </c>
      <c r="I29" s="12">
        <v>0</v>
      </c>
    </row>
    <row r="30" spans="2:9" ht="15" customHeight="1" x14ac:dyDescent="0.15">
      <c r="B30" t="s">
        <v>54</v>
      </c>
      <c r="C30" s="12">
        <v>22</v>
      </c>
      <c r="D30" s="8">
        <v>9.73</v>
      </c>
      <c r="E30" s="12">
        <v>10</v>
      </c>
      <c r="F30" s="8">
        <v>6.49</v>
      </c>
      <c r="G30" s="12">
        <v>12</v>
      </c>
      <c r="H30" s="8">
        <v>17.649999999999999</v>
      </c>
      <c r="I30" s="12">
        <v>0</v>
      </c>
    </row>
    <row r="31" spans="2:9" ht="15" customHeight="1" x14ac:dyDescent="0.15">
      <c r="B31" t="s">
        <v>43</v>
      </c>
      <c r="C31" s="12">
        <v>17</v>
      </c>
      <c r="D31" s="8">
        <v>7.52</v>
      </c>
      <c r="E31" s="12">
        <v>11</v>
      </c>
      <c r="F31" s="8">
        <v>7.14</v>
      </c>
      <c r="G31" s="12">
        <v>6</v>
      </c>
      <c r="H31" s="8">
        <v>8.82</v>
      </c>
      <c r="I31" s="12">
        <v>0</v>
      </c>
    </row>
    <row r="32" spans="2:9" ht="15" customHeight="1" x14ac:dyDescent="0.15">
      <c r="B32" t="s">
        <v>52</v>
      </c>
      <c r="C32" s="12">
        <v>17</v>
      </c>
      <c r="D32" s="8">
        <v>7.52</v>
      </c>
      <c r="E32" s="12">
        <v>15</v>
      </c>
      <c r="F32" s="8">
        <v>9.74</v>
      </c>
      <c r="G32" s="12">
        <v>2</v>
      </c>
      <c r="H32" s="8">
        <v>2.94</v>
      </c>
      <c r="I32" s="12">
        <v>0</v>
      </c>
    </row>
    <row r="33" spans="2:9" ht="15" customHeight="1" x14ac:dyDescent="0.15">
      <c r="B33" t="s">
        <v>58</v>
      </c>
      <c r="C33" s="12">
        <v>15</v>
      </c>
      <c r="D33" s="8">
        <v>6.64</v>
      </c>
      <c r="E33" s="12">
        <v>15</v>
      </c>
      <c r="F33" s="8">
        <v>9.74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44</v>
      </c>
      <c r="C34" s="12">
        <v>13</v>
      </c>
      <c r="D34" s="8">
        <v>5.75</v>
      </c>
      <c r="E34" s="12">
        <v>10</v>
      </c>
      <c r="F34" s="8">
        <v>6.49</v>
      </c>
      <c r="G34" s="12">
        <v>3</v>
      </c>
      <c r="H34" s="8">
        <v>4.41</v>
      </c>
      <c r="I34" s="12">
        <v>0</v>
      </c>
    </row>
    <row r="35" spans="2:9" ht="15" customHeight="1" x14ac:dyDescent="0.15">
      <c r="B35" t="s">
        <v>53</v>
      </c>
      <c r="C35" s="12">
        <v>13</v>
      </c>
      <c r="D35" s="8">
        <v>5.75</v>
      </c>
      <c r="E35" s="12">
        <v>5</v>
      </c>
      <c r="F35" s="8">
        <v>3.25</v>
      </c>
      <c r="G35" s="12">
        <v>8</v>
      </c>
      <c r="H35" s="8">
        <v>11.76</v>
      </c>
      <c r="I35" s="12">
        <v>0</v>
      </c>
    </row>
    <row r="36" spans="2:9" ht="15" customHeight="1" x14ac:dyDescent="0.15">
      <c r="B36" t="s">
        <v>46</v>
      </c>
      <c r="C36" s="12">
        <v>12</v>
      </c>
      <c r="D36" s="8">
        <v>5.31</v>
      </c>
      <c r="E36" s="12">
        <v>7</v>
      </c>
      <c r="F36" s="8">
        <v>4.55</v>
      </c>
      <c r="G36" s="12">
        <v>2</v>
      </c>
      <c r="H36" s="8">
        <v>2.94</v>
      </c>
      <c r="I36" s="12">
        <v>3</v>
      </c>
    </row>
    <row r="37" spans="2:9" ht="15" customHeight="1" x14ac:dyDescent="0.15">
      <c r="B37" t="s">
        <v>51</v>
      </c>
      <c r="C37" s="12">
        <v>6</v>
      </c>
      <c r="D37" s="8">
        <v>2.65</v>
      </c>
      <c r="E37" s="12">
        <v>5</v>
      </c>
      <c r="F37" s="8">
        <v>3.25</v>
      </c>
      <c r="G37" s="12">
        <v>1</v>
      </c>
      <c r="H37" s="8">
        <v>1.47</v>
      </c>
      <c r="I37" s="12">
        <v>0</v>
      </c>
    </row>
    <row r="38" spans="2:9" ht="15" customHeight="1" x14ac:dyDescent="0.15">
      <c r="B38" t="s">
        <v>55</v>
      </c>
      <c r="C38" s="12">
        <v>6</v>
      </c>
      <c r="D38" s="8">
        <v>2.65</v>
      </c>
      <c r="E38" s="12">
        <v>4</v>
      </c>
      <c r="F38" s="8">
        <v>2.6</v>
      </c>
      <c r="G38" s="12">
        <v>2</v>
      </c>
      <c r="H38" s="8">
        <v>2.94</v>
      </c>
      <c r="I38" s="12">
        <v>0</v>
      </c>
    </row>
    <row r="39" spans="2:9" ht="15" customHeight="1" x14ac:dyDescent="0.15">
      <c r="B39" t="s">
        <v>45</v>
      </c>
      <c r="C39" s="12">
        <v>5</v>
      </c>
      <c r="D39" s="8">
        <v>2.21</v>
      </c>
      <c r="E39" s="12">
        <v>4</v>
      </c>
      <c r="F39" s="8">
        <v>2.6</v>
      </c>
      <c r="G39" s="12">
        <v>1</v>
      </c>
      <c r="H39" s="8">
        <v>1.47</v>
      </c>
      <c r="I39" s="12">
        <v>0</v>
      </c>
    </row>
    <row r="40" spans="2:9" ht="15" customHeight="1" x14ac:dyDescent="0.15">
      <c r="B40" t="s">
        <v>75</v>
      </c>
      <c r="C40" s="12">
        <v>5</v>
      </c>
      <c r="D40" s="8">
        <v>2.21</v>
      </c>
      <c r="E40" s="12">
        <v>4</v>
      </c>
      <c r="F40" s="8">
        <v>2.6</v>
      </c>
      <c r="G40" s="12">
        <v>1</v>
      </c>
      <c r="H40" s="8">
        <v>1.47</v>
      </c>
      <c r="I40" s="12">
        <v>0</v>
      </c>
    </row>
    <row r="41" spans="2:9" ht="15" customHeight="1" x14ac:dyDescent="0.15">
      <c r="B41" t="s">
        <v>50</v>
      </c>
      <c r="C41" s="12">
        <v>5</v>
      </c>
      <c r="D41" s="8">
        <v>2.21</v>
      </c>
      <c r="E41" s="12">
        <v>0</v>
      </c>
      <c r="F41" s="8">
        <v>0</v>
      </c>
      <c r="G41" s="12">
        <v>5</v>
      </c>
      <c r="H41" s="8">
        <v>7.35</v>
      </c>
      <c r="I41" s="12">
        <v>0</v>
      </c>
    </row>
    <row r="42" spans="2:9" ht="15" customHeight="1" x14ac:dyDescent="0.15">
      <c r="B42" t="s">
        <v>73</v>
      </c>
      <c r="C42" s="12">
        <v>5</v>
      </c>
      <c r="D42" s="8">
        <v>2.21</v>
      </c>
      <c r="E42" s="12">
        <v>4</v>
      </c>
      <c r="F42" s="8">
        <v>2.6</v>
      </c>
      <c r="G42" s="12">
        <v>1</v>
      </c>
      <c r="H42" s="8">
        <v>1.47</v>
      </c>
      <c r="I42" s="12">
        <v>0</v>
      </c>
    </row>
    <row r="43" spans="2:9" ht="15" customHeight="1" x14ac:dyDescent="0.15">
      <c r="B43" t="s">
        <v>64</v>
      </c>
      <c r="C43" s="12">
        <v>5</v>
      </c>
      <c r="D43" s="8">
        <v>2.21</v>
      </c>
      <c r="E43" s="12">
        <v>1</v>
      </c>
      <c r="F43" s="8">
        <v>0.65</v>
      </c>
      <c r="G43" s="12">
        <v>4</v>
      </c>
      <c r="H43" s="8">
        <v>5.88</v>
      </c>
      <c r="I43" s="12">
        <v>0</v>
      </c>
    </row>
    <row r="44" spans="2:9" ht="15" customHeight="1" x14ac:dyDescent="0.15">
      <c r="B44" t="s">
        <v>60</v>
      </c>
      <c r="C44" s="12">
        <v>5</v>
      </c>
      <c r="D44" s="8">
        <v>2.21</v>
      </c>
      <c r="E44" s="12">
        <v>4</v>
      </c>
      <c r="F44" s="8">
        <v>2.6</v>
      </c>
      <c r="G44" s="12">
        <v>1</v>
      </c>
      <c r="H44" s="8">
        <v>1.47</v>
      </c>
      <c r="I44" s="12">
        <v>0</v>
      </c>
    </row>
    <row r="45" spans="2:9" ht="15" customHeight="1" x14ac:dyDescent="0.15">
      <c r="B45" t="s">
        <v>61</v>
      </c>
      <c r="C45" s="12">
        <v>5</v>
      </c>
      <c r="D45" s="8">
        <v>2.21</v>
      </c>
      <c r="E45" s="12">
        <v>5</v>
      </c>
      <c r="F45" s="8">
        <v>3.25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48</v>
      </c>
      <c r="C46" s="12">
        <v>4</v>
      </c>
      <c r="D46" s="8">
        <v>1.77</v>
      </c>
      <c r="E46" s="12">
        <v>2</v>
      </c>
      <c r="F46" s="8">
        <v>1.3</v>
      </c>
      <c r="G46" s="12">
        <v>2</v>
      </c>
      <c r="H46" s="8">
        <v>2.94</v>
      </c>
      <c r="I46" s="12">
        <v>0</v>
      </c>
    </row>
    <row r="47" spans="2:9" ht="15" customHeight="1" x14ac:dyDescent="0.15">
      <c r="B47" t="s">
        <v>56</v>
      </c>
      <c r="C47" s="12">
        <v>3</v>
      </c>
      <c r="D47" s="8">
        <v>1.33</v>
      </c>
      <c r="E47" s="12">
        <v>3</v>
      </c>
      <c r="F47" s="8">
        <v>1.95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69</v>
      </c>
      <c r="C48" s="12">
        <v>3</v>
      </c>
      <c r="D48" s="8">
        <v>1.33</v>
      </c>
      <c r="E48" s="12">
        <v>2</v>
      </c>
      <c r="F48" s="8">
        <v>1.3</v>
      </c>
      <c r="G48" s="12">
        <v>1</v>
      </c>
      <c r="H48" s="8">
        <v>1.47</v>
      </c>
      <c r="I48" s="12">
        <v>0</v>
      </c>
    </row>
    <row r="51" spans="2:9" ht="33" customHeight="1" x14ac:dyDescent="0.15">
      <c r="B51" t="s">
        <v>246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11</v>
      </c>
      <c r="D52" s="8">
        <v>4.87</v>
      </c>
      <c r="E52" s="12">
        <v>11</v>
      </c>
      <c r="F52" s="8">
        <v>7.14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141</v>
      </c>
      <c r="C53" s="12">
        <v>9</v>
      </c>
      <c r="D53" s="8">
        <v>3.98</v>
      </c>
      <c r="E53" s="12">
        <v>9</v>
      </c>
      <c r="F53" s="8">
        <v>5.84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163</v>
      </c>
      <c r="C54" s="12">
        <v>8</v>
      </c>
      <c r="D54" s="8">
        <v>3.54</v>
      </c>
      <c r="E54" s="12">
        <v>4</v>
      </c>
      <c r="F54" s="8">
        <v>2.6</v>
      </c>
      <c r="G54" s="12">
        <v>2</v>
      </c>
      <c r="H54" s="8">
        <v>2.94</v>
      </c>
      <c r="I54" s="12">
        <v>2</v>
      </c>
    </row>
    <row r="55" spans="2:9" ht="15" customHeight="1" x14ac:dyDescent="0.15">
      <c r="B55" t="s">
        <v>130</v>
      </c>
      <c r="C55" s="12">
        <v>8</v>
      </c>
      <c r="D55" s="8">
        <v>3.54</v>
      </c>
      <c r="E55" s="12">
        <v>8</v>
      </c>
      <c r="F55" s="8">
        <v>5.19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132</v>
      </c>
      <c r="C56" s="12">
        <v>8</v>
      </c>
      <c r="D56" s="8">
        <v>3.54</v>
      </c>
      <c r="E56" s="12">
        <v>4</v>
      </c>
      <c r="F56" s="8">
        <v>2.6</v>
      </c>
      <c r="G56" s="12">
        <v>4</v>
      </c>
      <c r="H56" s="8">
        <v>5.88</v>
      </c>
      <c r="I56" s="12">
        <v>0</v>
      </c>
    </row>
    <row r="57" spans="2:9" ht="15" customHeight="1" x14ac:dyDescent="0.15">
      <c r="B57" t="s">
        <v>135</v>
      </c>
      <c r="C57" s="12">
        <v>7</v>
      </c>
      <c r="D57" s="8">
        <v>3.1</v>
      </c>
      <c r="E57" s="12">
        <v>5</v>
      </c>
      <c r="F57" s="8">
        <v>3.25</v>
      </c>
      <c r="G57" s="12">
        <v>2</v>
      </c>
      <c r="H57" s="8">
        <v>2.94</v>
      </c>
      <c r="I57" s="12">
        <v>0</v>
      </c>
    </row>
    <row r="58" spans="2:9" ht="15" customHeight="1" x14ac:dyDescent="0.15">
      <c r="B58" t="s">
        <v>127</v>
      </c>
      <c r="C58" s="12">
        <v>6</v>
      </c>
      <c r="D58" s="8">
        <v>2.65</v>
      </c>
      <c r="E58" s="12">
        <v>4</v>
      </c>
      <c r="F58" s="8">
        <v>2.6</v>
      </c>
      <c r="G58" s="12">
        <v>2</v>
      </c>
      <c r="H58" s="8">
        <v>2.94</v>
      </c>
      <c r="I58" s="12">
        <v>0</v>
      </c>
    </row>
    <row r="59" spans="2:9" ht="15" customHeight="1" x14ac:dyDescent="0.15">
      <c r="B59" t="s">
        <v>125</v>
      </c>
      <c r="C59" s="12">
        <v>5</v>
      </c>
      <c r="D59" s="8">
        <v>2.21</v>
      </c>
      <c r="E59" s="12">
        <v>3</v>
      </c>
      <c r="F59" s="8">
        <v>1.95</v>
      </c>
      <c r="G59" s="12">
        <v>2</v>
      </c>
      <c r="H59" s="8">
        <v>2.94</v>
      </c>
      <c r="I59" s="12">
        <v>0</v>
      </c>
    </row>
    <row r="60" spans="2:9" ht="15" customHeight="1" x14ac:dyDescent="0.15">
      <c r="B60" t="s">
        <v>126</v>
      </c>
      <c r="C60" s="12">
        <v>5</v>
      </c>
      <c r="D60" s="8">
        <v>2.21</v>
      </c>
      <c r="E60" s="12">
        <v>4</v>
      </c>
      <c r="F60" s="8">
        <v>2.6</v>
      </c>
      <c r="G60" s="12">
        <v>1</v>
      </c>
      <c r="H60" s="8">
        <v>1.47</v>
      </c>
      <c r="I60" s="12">
        <v>0</v>
      </c>
    </row>
    <row r="61" spans="2:9" ht="15" customHeight="1" x14ac:dyDescent="0.15">
      <c r="B61" t="s">
        <v>151</v>
      </c>
      <c r="C61" s="12">
        <v>5</v>
      </c>
      <c r="D61" s="8">
        <v>2.21</v>
      </c>
      <c r="E61" s="12">
        <v>4</v>
      </c>
      <c r="F61" s="8">
        <v>2.6</v>
      </c>
      <c r="G61" s="12">
        <v>1</v>
      </c>
      <c r="H61" s="8">
        <v>1.47</v>
      </c>
      <c r="I61" s="12">
        <v>0</v>
      </c>
    </row>
    <row r="62" spans="2:9" ht="15" customHeight="1" x14ac:dyDescent="0.15">
      <c r="B62" t="s">
        <v>200</v>
      </c>
      <c r="C62" s="12">
        <v>5</v>
      </c>
      <c r="D62" s="8">
        <v>2.21</v>
      </c>
      <c r="E62" s="12">
        <v>4</v>
      </c>
      <c r="F62" s="8">
        <v>2.6</v>
      </c>
      <c r="G62" s="12">
        <v>1</v>
      </c>
      <c r="H62" s="8">
        <v>1.47</v>
      </c>
      <c r="I62" s="12">
        <v>0</v>
      </c>
    </row>
    <row r="63" spans="2:9" ht="15" customHeight="1" x14ac:dyDescent="0.15">
      <c r="B63" t="s">
        <v>164</v>
      </c>
      <c r="C63" s="12">
        <v>5</v>
      </c>
      <c r="D63" s="8">
        <v>2.21</v>
      </c>
      <c r="E63" s="12">
        <v>0</v>
      </c>
      <c r="F63" s="8">
        <v>0</v>
      </c>
      <c r="G63" s="12">
        <v>5</v>
      </c>
      <c r="H63" s="8">
        <v>7.35</v>
      </c>
      <c r="I63" s="12">
        <v>0</v>
      </c>
    </row>
    <row r="64" spans="2:9" ht="15" customHeight="1" x14ac:dyDescent="0.15">
      <c r="B64" t="s">
        <v>186</v>
      </c>
      <c r="C64" s="12">
        <v>5</v>
      </c>
      <c r="D64" s="8">
        <v>2.21</v>
      </c>
      <c r="E64" s="12">
        <v>4</v>
      </c>
      <c r="F64" s="8">
        <v>2.6</v>
      </c>
      <c r="G64" s="12">
        <v>1</v>
      </c>
      <c r="H64" s="8">
        <v>1.47</v>
      </c>
      <c r="I64" s="12">
        <v>0</v>
      </c>
    </row>
    <row r="65" spans="2:9" ht="15" customHeight="1" x14ac:dyDescent="0.15">
      <c r="B65" t="s">
        <v>138</v>
      </c>
      <c r="C65" s="12">
        <v>5</v>
      </c>
      <c r="D65" s="8">
        <v>2.21</v>
      </c>
      <c r="E65" s="12">
        <v>5</v>
      </c>
      <c r="F65" s="8">
        <v>3.25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128</v>
      </c>
      <c r="C66" s="12">
        <v>4</v>
      </c>
      <c r="D66" s="8">
        <v>1.77</v>
      </c>
      <c r="E66" s="12">
        <v>4</v>
      </c>
      <c r="F66" s="8">
        <v>2.6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129</v>
      </c>
      <c r="C67" s="12">
        <v>4</v>
      </c>
      <c r="D67" s="8">
        <v>1.77</v>
      </c>
      <c r="E67" s="12">
        <v>3</v>
      </c>
      <c r="F67" s="8">
        <v>1.95</v>
      </c>
      <c r="G67" s="12">
        <v>1</v>
      </c>
      <c r="H67" s="8">
        <v>1.47</v>
      </c>
      <c r="I67" s="12">
        <v>0</v>
      </c>
    </row>
    <row r="68" spans="2:9" ht="15" customHeight="1" x14ac:dyDescent="0.15">
      <c r="B68" t="s">
        <v>131</v>
      </c>
      <c r="C68" s="12">
        <v>4</v>
      </c>
      <c r="D68" s="8">
        <v>1.77</v>
      </c>
      <c r="E68" s="12">
        <v>3</v>
      </c>
      <c r="F68" s="8">
        <v>1.95</v>
      </c>
      <c r="G68" s="12">
        <v>1</v>
      </c>
      <c r="H68" s="8">
        <v>1.47</v>
      </c>
      <c r="I68" s="12">
        <v>0</v>
      </c>
    </row>
    <row r="69" spans="2:9" ht="15" customHeight="1" x14ac:dyDescent="0.15">
      <c r="B69" t="s">
        <v>133</v>
      </c>
      <c r="C69" s="12">
        <v>4</v>
      </c>
      <c r="D69" s="8">
        <v>1.77</v>
      </c>
      <c r="E69" s="12">
        <v>0</v>
      </c>
      <c r="F69" s="8">
        <v>0</v>
      </c>
      <c r="G69" s="12">
        <v>4</v>
      </c>
      <c r="H69" s="8">
        <v>5.88</v>
      </c>
      <c r="I69" s="12">
        <v>0</v>
      </c>
    </row>
    <row r="70" spans="2:9" ht="15" customHeight="1" x14ac:dyDescent="0.15">
      <c r="B70" t="s">
        <v>134</v>
      </c>
      <c r="C70" s="12">
        <v>4</v>
      </c>
      <c r="D70" s="8">
        <v>1.77</v>
      </c>
      <c r="E70" s="12">
        <v>2</v>
      </c>
      <c r="F70" s="8">
        <v>1.3</v>
      </c>
      <c r="G70" s="12">
        <v>2</v>
      </c>
      <c r="H70" s="8">
        <v>2.94</v>
      </c>
      <c r="I70" s="12">
        <v>0</v>
      </c>
    </row>
    <row r="71" spans="2:9" ht="15" customHeight="1" x14ac:dyDescent="0.15">
      <c r="B71" t="s">
        <v>136</v>
      </c>
      <c r="C71" s="12">
        <v>4</v>
      </c>
      <c r="D71" s="8">
        <v>1.77</v>
      </c>
      <c r="E71" s="12">
        <v>2</v>
      </c>
      <c r="F71" s="8">
        <v>1.3</v>
      </c>
      <c r="G71" s="12">
        <v>2</v>
      </c>
      <c r="H71" s="8">
        <v>2.94</v>
      </c>
      <c r="I71" s="12">
        <v>0</v>
      </c>
    </row>
    <row r="72" spans="2:9" ht="15" customHeight="1" x14ac:dyDescent="0.15">
      <c r="B72" t="s">
        <v>143</v>
      </c>
      <c r="C72" s="12">
        <v>4</v>
      </c>
      <c r="D72" s="8">
        <v>1.77</v>
      </c>
      <c r="E72" s="12">
        <v>4</v>
      </c>
      <c r="F72" s="8">
        <v>2.6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19</v>
      </c>
      <c r="D6" s="8">
        <v>16.809999999999999</v>
      </c>
      <c r="E6" s="12">
        <v>13</v>
      </c>
      <c r="F6" s="8">
        <v>14.77</v>
      </c>
      <c r="G6" s="12">
        <v>6</v>
      </c>
      <c r="H6" s="8">
        <v>28.57</v>
      </c>
      <c r="I6" s="12">
        <v>0</v>
      </c>
    </row>
    <row r="7" spans="2:9" ht="15" customHeight="1" x14ac:dyDescent="0.15">
      <c r="B7" t="s">
        <v>22</v>
      </c>
      <c r="C7" s="12">
        <v>11</v>
      </c>
      <c r="D7" s="8">
        <v>9.73</v>
      </c>
      <c r="E7" s="12">
        <v>7</v>
      </c>
      <c r="F7" s="8">
        <v>7.95</v>
      </c>
      <c r="G7" s="12">
        <v>4</v>
      </c>
      <c r="H7" s="8">
        <v>19.05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2</v>
      </c>
      <c r="D9" s="8">
        <v>1.77</v>
      </c>
      <c r="E9" s="12">
        <v>0</v>
      </c>
      <c r="F9" s="8">
        <v>0</v>
      </c>
      <c r="G9" s="12">
        <v>2</v>
      </c>
      <c r="H9" s="8">
        <v>9.52</v>
      </c>
      <c r="I9" s="12">
        <v>0</v>
      </c>
    </row>
    <row r="10" spans="2:9" ht="15" customHeight="1" x14ac:dyDescent="0.15">
      <c r="B10" t="s">
        <v>25</v>
      </c>
      <c r="C10" s="12">
        <v>6</v>
      </c>
      <c r="D10" s="8">
        <v>5.31</v>
      </c>
      <c r="E10" s="12">
        <v>5</v>
      </c>
      <c r="F10" s="8">
        <v>5.68</v>
      </c>
      <c r="G10" s="12">
        <v>1</v>
      </c>
      <c r="H10" s="8">
        <v>4.76</v>
      </c>
      <c r="I10" s="12">
        <v>0</v>
      </c>
    </row>
    <row r="11" spans="2:9" ht="15" customHeight="1" x14ac:dyDescent="0.15">
      <c r="B11" t="s">
        <v>26</v>
      </c>
      <c r="C11" s="12">
        <v>24</v>
      </c>
      <c r="D11" s="8">
        <v>21.24</v>
      </c>
      <c r="E11" s="12">
        <v>20</v>
      </c>
      <c r="F11" s="8">
        <v>22.73</v>
      </c>
      <c r="G11" s="12">
        <v>4</v>
      </c>
      <c r="H11" s="8">
        <v>19.05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1</v>
      </c>
      <c r="D13" s="8">
        <v>0.88</v>
      </c>
      <c r="E13" s="12">
        <v>0</v>
      </c>
      <c r="F13" s="8">
        <v>0</v>
      </c>
      <c r="G13" s="12">
        <v>1</v>
      </c>
      <c r="H13" s="8">
        <v>4.76</v>
      </c>
      <c r="I13" s="12">
        <v>0</v>
      </c>
    </row>
    <row r="14" spans="2:9" ht="15" customHeight="1" x14ac:dyDescent="0.15">
      <c r="B14" t="s">
        <v>29</v>
      </c>
      <c r="C14" s="12">
        <v>1</v>
      </c>
      <c r="D14" s="8">
        <v>0.88</v>
      </c>
      <c r="E14" s="12">
        <v>0</v>
      </c>
      <c r="F14" s="8">
        <v>0</v>
      </c>
      <c r="G14" s="12">
        <v>1</v>
      </c>
      <c r="H14" s="8">
        <v>4.76</v>
      </c>
      <c r="I14" s="12">
        <v>0</v>
      </c>
    </row>
    <row r="15" spans="2:9" ht="15" customHeight="1" x14ac:dyDescent="0.15">
      <c r="B15" t="s">
        <v>30</v>
      </c>
      <c r="C15" s="12">
        <v>27</v>
      </c>
      <c r="D15" s="8">
        <v>23.89</v>
      </c>
      <c r="E15" s="12">
        <v>26</v>
      </c>
      <c r="F15" s="8">
        <v>29.55</v>
      </c>
      <c r="G15" s="12">
        <v>1</v>
      </c>
      <c r="H15" s="8">
        <v>4.76</v>
      </c>
      <c r="I15" s="12">
        <v>0</v>
      </c>
    </row>
    <row r="16" spans="2:9" ht="15" customHeight="1" x14ac:dyDescent="0.15">
      <c r="B16" t="s">
        <v>31</v>
      </c>
      <c r="C16" s="12">
        <v>15</v>
      </c>
      <c r="D16" s="8">
        <v>13.27</v>
      </c>
      <c r="E16" s="12">
        <v>14</v>
      </c>
      <c r="F16" s="8">
        <v>15.91</v>
      </c>
      <c r="G16" s="12">
        <v>1</v>
      </c>
      <c r="H16" s="8">
        <v>4.76</v>
      </c>
      <c r="I16" s="12">
        <v>0</v>
      </c>
    </row>
    <row r="17" spans="2:9" ht="15" customHeight="1" x14ac:dyDescent="0.15">
      <c r="B17" t="s">
        <v>32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34</v>
      </c>
      <c r="C19" s="12">
        <v>7</v>
      </c>
      <c r="D19" s="8">
        <v>6.19</v>
      </c>
      <c r="E19" s="12">
        <v>3</v>
      </c>
      <c r="F19" s="8">
        <v>3.41</v>
      </c>
      <c r="G19" s="12">
        <v>0</v>
      </c>
      <c r="H19" s="8">
        <v>0</v>
      </c>
      <c r="I19" s="12">
        <v>4</v>
      </c>
    </row>
    <row r="20" spans="2:9" ht="15" customHeight="1" x14ac:dyDescent="0.15">
      <c r="B20" s="9" t="s">
        <v>215</v>
      </c>
      <c r="C20" s="12">
        <f>SUM(LTBL_32525[総数／事業所数])</f>
        <v>113</v>
      </c>
      <c r="E20" s="12">
        <f>SUBTOTAL(109,LTBL_32525[個人／事業所数])</f>
        <v>88</v>
      </c>
      <c r="G20" s="12">
        <f>SUBTOTAL(109,LTBL_32525[法人／事業所数])</f>
        <v>21</v>
      </c>
      <c r="I20" s="12">
        <f>SUBTOTAL(109,LTBL_32525[法人以外の団体／事業所数])</f>
        <v>4</v>
      </c>
    </row>
    <row r="21" spans="2:9" ht="15" customHeight="1" x14ac:dyDescent="0.15">
      <c r="E21" s="11">
        <f>LTBL_32525[[#Totals],[個人／事業所数]]/LTBL_32525[[#Totals],[総数／事業所数]]</f>
        <v>0.77876106194690264</v>
      </c>
      <c r="G21" s="11">
        <f>LTBL_32525[[#Totals],[法人／事業所数]]/LTBL_32525[[#Totals],[総数／事業所数]]</f>
        <v>0.18584070796460178</v>
      </c>
      <c r="I21" s="11">
        <f>LTBL_32525[[#Totals],[法人以外の団体／事業所数]]/LTBL_32525[[#Totals],[総数／事業所数]]</f>
        <v>3.5398230088495575E-2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244</v>
      </c>
      <c r="G23" s="10" t="s">
        <v>40</v>
      </c>
      <c r="H23" s="10" t="s">
        <v>236</v>
      </c>
      <c r="I23" s="10" t="s">
        <v>42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5</v>
      </c>
      <c r="D25" t="s">
        <v>216</v>
      </c>
      <c r="E25">
        <v>0</v>
      </c>
      <c r="F25" t="s">
        <v>218</v>
      </c>
      <c r="G25">
        <v>5</v>
      </c>
      <c r="H25" t="s">
        <v>219</v>
      </c>
      <c r="I25">
        <v>0</v>
      </c>
    </row>
    <row r="28" spans="2:9" ht="33" customHeight="1" x14ac:dyDescent="0.15">
      <c r="B28" t="s">
        <v>285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58</v>
      </c>
      <c r="C29" s="12">
        <v>18</v>
      </c>
      <c r="D29" s="8">
        <v>15.93</v>
      </c>
      <c r="E29" s="12">
        <v>18</v>
      </c>
      <c r="F29" s="8">
        <v>20.45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43</v>
      </c>
      <c r="C30" s="12">
        <v>12</v>
      </c>
      <c r="D30" s="8">
        <v>10.62</v>
      </c>
      <c r="E30" s="12">
        <v>9</v>
      </c>
      <c r="F30" s="8">
        <v>10.23</v>
      </c>
      <c r="G30" s="12">
        <v>3</v>
      </c>
      <c r="H30" s="8">
        <v>14.29</v>
      </c>
      <c r="I30" s="12">
        <v>0</v>
      </c>
    </row>
    <row r="31" spans="2:9" ht="15" customHeight="1" x14ac:dyDescent="0.15">
      <c r="B31" t="s">
        <v>52</v>
      </c>
      <c r="C31" s="12">
        <v>10</v>
      </c>
      <c r="D31" s="8">
        <v>8.85</v>
      </c>
      <c r="E31" s="12">
        <v>9</v>
      </c>
      <c r="F31" s="8">
        <v>10.23</v>
      </c>
      <c r="G31" s="12">
        <v>1</v>
      </c>
      <c r="H31" s="8">
        <v>4.76</v>
      </c>
      <c r="I31" s="12">
        <v>0</v>
      </c>
    </row>
    <row r="32" spans="2:9" ht="15" customHeight="1" x14ac:dyDescent="0.15">
      <c r="B32" t="s">
        <v>59</v>
      </c>
      <c r="C32" s="12">
        <v>10</v>
      </c>
      <c r="D32" s="8">
        <v>8.85</v>
      </c>
      <c r="E32" s="12">
        <v>10</v>
      </c>
      <c r="F32" s="8">
        <v>11.36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54</v>
      </c>
      <c r="C33" s="12">
        <v>9</v>
      </c>
      <c r="D33" s="8">
        <v>7.96</v>
      </c>
      <c r="E33" s="12">
        <v>8</v>
      </c>
      <c r="F33" s="8">
        <v>9.09</v>
      </c>
      <c r="G33" s="12">
        <v>1</v>
      </c>
      <c r="H33" s="8">
        <v>4.76</v>
      </c>
      <c r="I33" s="12">
        <v>0</v>
      </c>
    </row>
    <row r="34" spans="2:9" ht="15" customHeight="1" x14ac:dyDescent="0.15">
      <c r="B34" t="s">
        <v>64</v>
      </c>
      <c r="C34" s="12">
        <v>6</v>
      </c>
      <c r="D34" s="8">
        <v>5.31</v>
      </c>
      <c r="E34" s="12">
        <v>6</v>
      </c>
      <c r="F34" s="8">
        <v>6.82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44</v>
      </c>
      <c r="C35" s="12">
        <v>5</v>
      </c>
      <c r="D35" s="8">
        <v>4.42</v>
      </c>
      <c r="E35" s="12">
        <v>4</v>
      </c>
      <c r="F35" s="8">
        <v>4.55</v>
      </c>
      <c r="G35" s="12">
        <v>1</v>
      </c>
      <c r="H35" s="8">
        <v>4.76</v>
      </c>
      <c r="I35" s="12">
        <v>0</v>
      </c>
    </row>
    <row r="36" spans="2:9" ht="15" customHeight="1" x14ac:dyDescent="0.15">
      <c r="B36" t="s">
        <v>80</v>
      </c>
      <c r="C36" s="12">
        <v>5</v>
      </c>
      <c r="D36" s="8">
        <v>4.42</v>
      </c>
      <c r="E36" s="12">
        <v>4</v>
      </c>
      <c r="F36" s="8">
        <v>4.55</v>
      </c>
      <c r="G36" s="12">
        <v>1</v>
      </c>
      <c r="H36" s="8">
        <v>4.76</v>
      </c>
      <c r="I36" s="12">
        <v>0</v>
      </c>
    </row>
    <row r="37" spans="2:9" ht="15" customHeight="1" x14ac:dyDescent="0.15">
      <c r="B37" t="s">
        <v>46</v>
      </c>
      <c r="C37" s="12">
        <v>4</v>
      </c>
      <c r="D37" s="8">
        <v>3.54</v>
      </c>
      <c r="E37" s="12">
        <v>2</v>
      </c>
      <c r="F37" s="8">
        <v>2.27</v>
      </c>
      <c r="G37" s="12">
        <v>2</v>
      </c>
      <c r="H37" s="8">
        <v>9.52</v>
      </c>
      <c r="I37" s="12">
        <v>0</v>
      </c>
    </row>
    <row r="38" spans="2:9" ht="15" customHeight="1" x14ac:dyDescent="0.15">
      <c r="B38" t="s">
        <v>90</v>
      </c>
      <c r="C38" s="12">
        <v>4</v>
      </c>
      <c r="D38" s="8">
        <v>3.54</v>
      </c>
      <c r="E38" s="12">
        <v>0</v>
      </c>
      <c r="F38" s="8">
        <v>0</v>
      </c>
      <c r="G38" s="12">
        <v>0</v>
      </c>
      <c r="H38" s="8">
        <v>0</v>
      </c>
      <c r="I38" s="12">
        <v>4</v>
      </c>
    </row>
    <row r="39" spans="2:9" ht="15" customHeight="1" x14ac:dyDescent="0.15">
      <c r="B39" t="s">
        <v>69</v>
      </c>
      <c r="C39" s="12">
        <v>3</v>
      </c>
      <c r="D39" s="8">
        <v>2.65</v>
      </c>
      <c r="E39" s="12">
        <v>2</v>
      </c>
      <c r="F39" s="8">
        <v>2.27</v>
      </c>
      <c r="G39" s="12">
        <v>1</v>
      </c>
      <c r="H39" s="8">
        <v>4.76</v>
      </c>
      <c r="I39" s="12">
        <v>0</v>
      </c>
    </row>
    <row r="40" spans="2:9" ht="15" customHeight="1" x14ac:dyDescent="0.15">
      <c r="B40" t="s">
        <v>65</v>
      </c>
      <c r="C40" s="12">
        <v>3</v>
      </c>
      <c r="D40" s="8">
        <v>2.65</v>
      </c>
      <c r="E40" s="12">
        <v>3</v>
      </c>
      <c r="F40" s="8">
        <v>3.41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45</v>
      </c>
      <c r="C41" s="12">
        <v>2</v>
      </c>
      <c r="D41" s="8">
        <v>1.77</v>
      </c>
      <c r="E41" s="12">
        <v>0</v>
      </c>
      <c r="F41" s="8">
        <v>0</v>
      </c>
      <c r="G41" s="12">
        <v>2</v>
      </c>
      <c r="H41" s="8">
        <v>9.52</v>
      </c>
      <c r="I41" s="12">
        <v>0</v>
      </c>
    </row>
    <row r="42" spans="2:9" ht="15" customHeight="1" x14ac:dyDescent="0.15">
      <c r="B42" t="s">
        <v>68</v>
      </c>
      <c r="C42" s="12">
        <v>2</v>
      </c>
      <c r="D42" s="8">
        <v>1.77</v>
      </c>
      <c r="E42" s="12">
        <v>1</v>
      </c>
      <c r="F42" s="8">
        <v>1.1399999999999999</v>
      </c>
      <c r="G42" s="12">
        <v>1</v>
      </c>
      <c r="H42" s="8">
        <v>4.76</v>
      </c>
      <c r="I42" s="12">
        <v>0</v>
      </c>
    </row>
    <row r="43" spans="2:9" ht="15" customHeight="1" x14ac:dyDescent="0.15">
      <c r="B43" t="s">
        <v>88</v>
      </c>
      <c r="C43" s="12">
        <v>2</v>
      </c>
      <c r="D43" s="8">
        <v>1.77</v>
      </c>
      <c r="E43" s="12">
        <v>2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82</v>
      </c>
      <c r="C44" s="12">
        <v>2</v>
      </c>
      <c r="D44" s="8">
        <v>1.77</v>
      </c>
      <c r="E44" s="12">
        <v>0</v>
      </c>
      <c r="F44" s="8">
        <v>0</v>
      </c>
      <c r="G44" s="12">
        <v>2</v>
      </c>
      <c r="H44" s="8">
        <v>9.52</v>
      </c>
      <c r="I44" s="12">
        <v>0</v>
      </c>
    </row>
    <row r="45" spans="2:9" ht="15" customHeight="1" x14ac:dyDescent="0.15">
      <c r="B45" t="s">
        <v>47</v>
      </c>
      <c r="C45" s="12">
        <v>2</v>
      </c>
      <c r="D45" s="8">
        <v>1.77</v>
      </c>
      <c r="E45" s="12">
        <v>1</v>
      </c>
      <c r="F45" s="8">
        <v>1.1399999999999999</v>
      </c>
      <c r="G45" s="12">
        <v>1</v>
      </c>
      <c r="H45" s="8">
        <v>4.76</v>
      </c>
      <c r="I45" s="12">
        <v>0</v>
      </c>
    </row>
    <row r="46" spans="2:9" ht="15" customHeight="1" x14ac:dyDescent="0.15">
      <c r="B46" t="s">
        <v>53</v>
      </c>
      <c r="C46" s="12">
        <v>2</v>
      </c>
      <c r="D46" s="8">
        <v>1.77</v>
      </c>
      <c r="E46" s="12">
        <v>1</v>
      </c>
      <c r="F46" s="8">
        <v>1.1399999999999999</v>
      </c>
      <c r="G46" s="12">
        <v>1</v>
      </c>
      <c r="H46" s="8">
        <v>4.76</v>
      </c>
      <c r="I46" s="12">
        <v>0</v>
      </c>
    </row>
    <row r="47" spans="2:9" ht="15" customHeight="1" x14ac:dyDescent="0.15">
      <c r="B47" t="s">
        <v>67</v>
      </c>
      <c r="C47" s="12">
        <v>2</v>
      </c>
      <c r="D47" s="8">
        <v>1.77</v>
      </c>
      <c r="E47" s="12">
        <v>1</v>
      </c>
      <c r="F47" s="8">
        <v>1.1399999999999999</v>
      </c>
      <c r="G47" s="12">
        <v>1</v>
      </c>
      <c r="H47" s="8">
        <v>4.76</v>
      </c>
      <c r="I47" s="12">
        <v>0</v>
      </c>
    </row>
    <row r="48" spans="2:9" ht="15" customHeight="1" x14ac:dyDescent="0.15">
      <c r="B48" t="s">
        <v>81</v>
      </c>
      <c r="C48" s="12">
        <v>1</v>
      </c>
      <c r="D48" s="8">
        <v>0.88</v>
      </c>
      <c r="E48" s="12">
        <v>1</v>
      </c>
      <c r="F48" s="8">
        <v>1.1399999999999999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87</v>
      </c>
      <c r="C49" s="12">
        <v>1</v>
      </c>
      <c r="D49" s="8">
        <v>0.88</v>
      </c>
      <c r="E49" s="12">
        <v>0</v>
      </c>
      <c r="F49" s="8">
        <v>0</v>
      </c>
      <c r="G49" s="12">
        <v>1</v>
      </c>
      <c r="H49" s="8">
        <v>4.76</v>
      </c>
      <c r="I49" s="12">
        <v>0</v>
      </c>
    </row>
    <row r="50" spans="2:9" ht="15" customHeight="1" x14ac:dyDescent="0.15">
      <c r="B50" t="s">
        <v>78</v>
      </c>
      <c r="C50" s="12">
        <v>1</v>
      </c>
      <c r="D50" s="8">
        <v>0.88</v>
      </c>
      <c r="E50" s="12">
        <v>1</v>
      </c>
      <c r="F50" s="8">
        <v>1.1399999999999999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85</v>
      </c>
      <c r="C51" s="12">
        <v>1</v>
      </c>
      <c r="D51" s="8">
        <v>0.88</v>
      </c>
      <c r="E51" s="12">
        <v>1</v>
      </c>
      <c r="F51" s="8">
        <v>1.1399999999999999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49</v>
      </c>
      <c r="C52" s="12">
        <v>1</v>
      </c>
      <c r="D52" s="8">
        <v>0.88</v>
      </c>
      <c r="E52" s="12">
        <v>1</v>
      </c>
      <c r="F52" s="8">
        <v>1.1399999999999999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83</v>
      </c>
      <c r="C53" s="12">
        <v>1</v>
      </c>
      <c r="D53" s="8">
        <v>0.88</v>
      </c>
      <c r="E53" s="12">
        <v>0</v>
      </c>
      <c r="F53" s="8">
        <v>0</v>
      </c>
      <c r="G53" s="12">
        <v>1</v>
      </c>
      <c r="H53" s="8">
        <v>4.76</v>
      </c>
      <c r="I53" s="12">
        <v>0</v>
      </c>
    </row>
    <row r="54" spans="2:9" ht="15" customHeight="1" x14ac:dyDescent="0.15">
      <c r="B54" t="s">
        <v>57</v>
      </c>
      <c r="C54" s="12">
        <v>1</v>
      </c>
      <c r="D54" s="8">
        <v>0.88</v>
      </c>
      <c r="E54" s="12">
        <v>0</v>
      </c>
      <c r="F54" s="8">
        <v>0</v>
      </c>
      <c r="G54" s="12">
        <v>1</v>
      </c>
      <c r="H54" s="8">
        <v>4.76</v>
      </c>
      <c r="I54" s="12">
        <v>0</v>
      </c>
    </row>
    <row r="55" spans="2:9" ht="15" customHeight="1" x14ac:dyDescent="0.15">
      <c r="B55" t="s">
        <v>89</v>
      </c>
      <c r="C55" s="12">
        <v>1</v>
      </c>
      <c r="D55" s="8">
        <v>0.88</v>
      </c>
      <c r="E55" s="12">
        <v>1</v>
      </c>
      <c r="F55" s="8">
        <v>1.1399999999999999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70</v>
      </c>
      <c r="C56" s="12">
        <v>1</v>
      </c>
      <c r="D56" s="8">
        <v>0.88</v>
      </c>
      <c r="E56" s="12">
        <v>1</v>
      </c>
      <c r="F56" s="8">
        <v>1.1399999999999999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74</v>
      </c>
      <c r="C57" s="12">
        <v>1</v>
      </c>
      <c r="D57" s="8">
        <v>0.88</v>
      </c>
      <c r="E57" s="12">
        <v>1</v>
      </c>
      <c r="F57" s="8">
        <v>1.1399999999999999</v>
      </c>
      <c r="G57" s="12">
        <v>0</v>
      </c>
      <c r="H57" s="8">
        <v>0</v>
      </c>
      <c r="I57" s="12">
        <v>0</v>
      </c>
    </row>
    <row r="60" spans="2:9" ht="33" customHeight="1" x14ac:dyDescent="0.15">
      <c r="B60" t="s">
        <v>225</v>
      </c>
      <c r="C60" s="10" t="s">
        <v>36</v>
      </c>
      <c r="D60" s="10" t="s">
        <v>37</v>
      </c>
      <c r="E60" s="10" t="s">
        <v>38</v>
      </c>
      <c r="F60" s="10" t="s">
        <v>39</v>
      </c>
      <c r="G60" s="10" t="s">
        <v>40</v>
      </c>
      <c r="H60" s="10" t="s">
        <v>41</v>
      </c>
      <c r="I60" s="10" t="s">
        <v>42</v>
      </c>
    </row>
    <row r="61" spans="2:9" ht="15" customHeight="1" x14ac:dyDescent="0.15">
      <c r="B61" t="s">
        <v>127</v>
      </c>
      <c r="C61" s="12">
        <v>6</v>
      </c>
      <c r="D61" s="8">
        <v>5.31</v>
      </c>
      <c r="E61" s="12">
        <v>6</v>
      </c>
      <c r="F61" s="8">
        <v>6.82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156</v>
      </c>
      <c r="C62" s="12">
        <v>6</v>
      </c>
      <c r="D62" s="8">
        <v>5.31</v>
      </c>
      <c r="E62" s="12">
        <v>6</v>
      </c>
      <c r="F62" s="8">
        <v>6.82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150</v>
      </c>
      <c r="C63" s="12">
        <v>6</v>
      </c>
      <c r="D63" s="8">
        <v>5.31</v>
      </c>
      <c r="E63" s="12">
        <v>6</v>
      </c>
      <c r="F63" s="8">
        <v>6.82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152</v>
      </c>
      <c r="C64" s="12">
        <v>5</v>
      </c>
      <c r="D64" s="8">
        <v>4.42</v>
      </c>
      <c r="E64" s="12">
        <v>5</v>
      </c>
      <c r="F64" s="8">
        <v>5.68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140</v>
      </c>
      <c r="C65" s="12">
        <v>5</v>
      </c>
      <c r="D65" s="8">
        <v>4.42</v>
      </c>
      <c r="E65" s="12">
        <v>5</v>
      </c>
      <c r="F65" s="8">
        <v>5.68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142</v>
      </c>
      <c r="C66" s="12">
        <v>5</v>
      </c>
      <c r="D66" s="8">
        <v>4.42</v>
      </c>
      <c r="E66" s="12">
        <v>5</v>
      </c>
      <c r="F66" s="8">
        <v>5.68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177</v>
      </c>
      <c r="C67" s="12">
        <v>4</v>
      </c>
      <c r="D67" s="8">
        <v>3.54</v>
      </c>
      <c r="E67" s="12">
        <v>3</v>
      </c>
      <c r="F67" s="8">
        <v>3.41</v>
      </c>
      <c r="G67" s="12">
        <v>1</v>
      </c>
      <c r="H67" s="8">
        <v>4.76</v>
      </c>
      <c r="I67" s="12">
        <v>0</v>
      </c>
    </row>
    <row r="68" spans="2:9" ht="15" customHeight="1" x14ac:dyDescent="0.15">
      <c r="B68" t="s">
        <v>141</v>
      </c>
      <c r="C68" s="12">
        <v>4</v>
      </c>
      <c r="D68" s="8">
        <v>3.54</v>
      </c>
      <c r="E68" s="12">
        <v>4</v>
      </c>
      <c r="F68" s="8">
        <v>4.55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206</v>
      </c>
      <c r="C69" s="12">
        <v>4</v>
      </c>
      <c r="D69" s="8">
        <v>3.54</v>
      </c>
      <c r="E69" s="12">
        <v>0</v>
      </c>
      <c r="F69" s="8">
        <v>0</v>
      </c>
      <c r="G69" s="12">
        <v>0</v>
      </c>
      <c r="H69" s="8">
        <v>0</v>
      </c>
      <c r="I69" s="12">
        <v>4</v>
      </c>
    </row>
    <row r="70" spans="2:9" ht="15" customHeight="1" x14ac:dyDescent="0.15">
      <c r="B70" t="s">
        <v>125</v>
      </c>
      <c r="C70" s="12">
        <v>3</v>
      </c>
      <c r="D70" s="8">
        <v>2.65</v>
      </c>
      <c r="E70" s="12">
        <v>1</v>
      </c>
      <c r="F70" s="8">
        <v>1.1399999999999999</v>
      </c>
      <c r="G70" s="12">
        <v>2</v>
      </c>
      <c r="H70" s="8">
        <v>9.52</v>
      </c>
      <c r="I70" s="12">
        <v>0</v>
      </c>
    </row>
    <row r="71" spans="2:9" ht="15" customHeight="1" x14ac:dyDescent="0.15">
      <c r="B71" t="s">
        <v>202</v>
      </c>
      <c r="C71" s="12">
        <v>3</v>
      </c>
      <c r="D71" s="8">
        <v>2.65</v>
      </c>
      <c r="E71" s="12">
        <v>1</v>
      </c>
      <c r="F71" s="8">
        <v>1.1399999999999999</v>
      </c>
      <c r="G71" s="12">
        <v>2</v>
      </c>
      <c r="H71" s="8">
        <v>9.52</v>
      </c>
      <c r="I71" s="12">
        <v>0</v>
      </c>
    </row>
    <row r="72" spans="2:9" ht="15" customHeight="1" x14ac:dyDescent="0.15">
      <c r="B72" t="s">
        <v>130</v>
      </c>
      <c r="C72" s="12">
        <v>3</v>
      </c>
      <c r="D72" s="8">
        <v>2.65</v>
      </c>
      <c r="E72" s="12">
        <v>3</v>
      </c>
      <c r="F72" s="8">
        <v>3.41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164</v>
      </c>
      <c r="C73" s="12">
        <v>3</v>
      </c>
      <c r="D73" s="8">
        <v>2.65</v>
      </c>
      <c r="E73" s="12">
        <v>2</v>
      </c>
      <c r="F73" s="8">
        <v>2.27</v>
      </c>
      <c r="G73" s="12">
        <v>1</v>
      </c>
      <c r="H73" s="8">
        <v>4.76</v>
      </c>
      <c r="I73" s="12">
        <v>0</v>
      </c>
    </row>
    <row r="74" spans="2:9" ht="15" customHeight="1" x14ac:dyDescent="0.15">
      <c r="B74" t="s">
        <v>205</v>
      </c>
      <c r="C74" s="12">
        <v>3</v>
      </c>
      <c r="D74" s="8">
        <v>2.65</v>
      </c>
      <c r="E74" s="12">
        <v>3</v>
      </c>
      <c r="F74" s="8">
        <v>3.41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201</v>
      </c>
      <c r="C75" s="12">
        <v>2</v>
      </c>
      <c r="D75" s="8">
        <v>1.77</v>
      </c>
      <c r="E75" s="12">
        <v>2</v>
      </c>
      <c r="F75" s="8">
        <v>2.27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151</v>
      </c>
      <c r="C76" s="12">
        <v>2</v>
      </c>
      <c r="D76" s="8">
        <v>1.77</v>
      </c>
      <c r="E76" s="12">
        <v>2</v>
      </c>
      <c r="F76" s="8">
        <v>2.27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165</v>
      </c>
      <c r="C77" s="12">
        <v>2</v>
      </c>
      <c r="D77" s="8">
        <v>1.77</v>
      </c>
      <c r="E77" s="12">
        <v>1</v>
      </c>
      <c r="F77" s="8">
        <v>1.1399999999999999</v>
      </c>
      <c r="G77" s="12">
        <v>1</v>
      </c>
      <c r="H77" s="8">
        <v>4.76</v>
      </c>
      <c r="I77" s="12">
        <v>0</v>
      </c>
    </row>
    <row r="78" spans="2:9" ht="15" customHeight="1" x14ac:dyDescent="0.15">
      <c r="B78" t="s">
        <v>203</v>
      </c>
      <c r="C78" s="12">
        <v>2</v>
      </c>
      <c r="D78" s="8">
        <v>1.77</v>
      </c>
      <c r="E78" s="12">
        <v>2</v>
      </c>
      <c r="F78" s="8">
        <v>2.27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133</v>
      </c>
      <c r="C79" s="12">
        <v>2</v>
      </c>
      <c r="D79" s="8">
        <v>1.77</v>
      </c>
      <c r="E79" s="12">
        <v>1</v>
      </c>
      <c r="F79" s="8">
        <v>1.1399999999999999</v>
      </c>
      <c r="G79" s="12">
        <v>1</v>
      </c>
      <c r="H79" s="8">
        <v>4.76</v>
      </c>
      <c r="I79" s="12">
        <v>0</v>
      </c>
    </row>
    <row r="80" spans="2:9" ht="15" customHeight="1" x14ac:dyDescent="0.15">
      <c r="B80" t="s">
        <v>135</v>
      </c>
      <c r="C80" s="12">
        <v>2</v>
      </c>
      <c r="D80" s="8">
        <v>1.77</v>
      </c>
      <c r="E80" s="12">
        <v>2</v>
      </c>
      <c r="F80" s="8">
        <v>2.27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138</v>
      </c>
      <c r="C81" s="12">
        <v>2</v>
      </c>
      <c r="D81" s="8">
        <v>1.77</v>
      </c>
      <c r="E81" s="12">
        <v>2</v>
      </c>
      <c r="F81" s="8">
        <v>2.27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189</v>
      </c>
      <c r="C82" s="12">
        <v>2</v>
      </c>
      <c r="D82" s="8">
        <v>1.77</v>
      </c>
      <c r="E82" s="12">
        <v>2</v>
      </c>
      <c r="F82" s="8">
        <v>2.27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148</v>
      </c>
      <c r="C83" s="12">
        <v>2</v>
      </c>
      <c r="D83" s="8">
        <v>1.77</v>
      </c>
      <c r="E83" s="12">
        <v>2</v>
      </c>
      <c r="F83" s="8">
        <v>2.27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204</v>
      </c>
      <c r="C84" s="12">
        <v>2</v>
      </c>
      <c r="D84" s="8">
        <v>1.77</v>
      </c>
      <c r="E84" s="12">
        <v>1</v>
      </c>
      <c r="F84" s="8">
        <v>1.1399999999999999</v>
      </c>
      <c r="G84" s="12">
        <v>1</v>
      </c>
      <c r="H84" s="8">
        <v>4.76</v>
      </c>
      <c r="I84" s="12">
        <v>0</v>
      </c>
    </row>
    <row r="86" spans="2:9" ht="15" customHeight="1" x14ac:dyDescent="0.15">
      <c r="B8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24</v>
      </c>
      <c r="D6" s="8">
        <v>16.55</v>
      </c>
      <c r="E6" s="12">
        <v>17</v>
      </c>
      <c r="F6" s="8">
        <v>16.190000000000001</v>
      </c>
      <c r="G6" s="12">
        <v>7</v>
      </c>
      <c r="H6" s="8">
        <v>18.420000000000002</v>
      </c>
      <c r="I6" s="12">
        <v>0</v>
      </c>
    </row>
    <row r="7" spans="2:9" ht="15" customHeight="1" x14ac:dyDescent="0.15">
      <c r="B7" t="s">
        <v>22</v>
      </c>
      <c r="C7" s="12">
        <v>14</v>
      </c>
      <c r="D7" s="8">
        <v>9.66</v>
      </c>
      <c r="E7" s="12">
        <v>8</v>
      </c>
      <c r="F7" s="8">
        <v>7.62</v>
      </c>
      <c r="G7" s="12">
        <v>6</v>
      </c>
      <c r="H7" s="8">
        <v>15.79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2</v>
      </c>
      <c r="D10" s="8">
        <v>1.38</v>
      </c>
      <c r="E10" s="12">
        <v>0</v>
      </c>
      <c r="F10" s="8">
        <v>0</v>
      </c>
      <c r="G10" s="12">
        <v>2</v>
      </c>
      <c r="H10" s="8">
        <v>5.26</v>
      </c>
      <c r="I10" s="12">
        <v>0</v>
      </c>
    </row>
    <row r="11" spans="2:9" ht="15" customHeight="1" x14ac:dyDescent="0.15">
      <c r="B11" t="s">
        <v>26</v>
      </c>
      <c r="C11" s="12">
        <v>40</v>
      </c>
      <c r="D11" s="8">
        <v>27.59</v>
      </c>
      <c r="E11" s="12">
        <v>26</v>
      </c>
      <c r="F11" s="8">
        <v>24.76</v>
      </c>
      <c r="G11" s="12">
        <v>14</v>
      </c>
      <c r="H11" s="8">
        <v>36.840000000000003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2</v>
      </c>
      <c r="D13" s="8">
        <v>1.38</v>
      </c>
      <c r="E13" s="12">
        <v>2</v>
      </c>
      <c r="F13" s="8">
        <v>1.9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29</v>
      </c>
      <c r="C14" s="12">
        <v>2</v>
      </c>
      <c r="D14" s="8">
        <v>1.38</v>
      </c>
      <c r="E14" s="12">
        <v>2</v>
      </c>
      <c r="F14" s="8">
        <v>1.9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26</v>
      </c>
      <c r="D15" s="8">
        <v>17.93</v>
      </c>
      <c r="E15" s="12">
        <v>25</v>
      </c>
      <c r="F15" s="8">
        <v>23.81</v>
      </c>
      <c r="G15" s="12">
        <v>1</v>
      </c>
      <c r="H15" s="8">
        <v>2.63</v>
      </c>
      <c r="I15" s="12">
        <v>0</v>
      </c>
    </row>
    <row r="16" spans="2:9" ht="15" customHeight="1" x14ac:dyDescent="0.15">
      <c r="B16" t="s">
        <v>31</v>
      </c>
      <c r="C16" s="12">
        <v>21</v>
      </c>
      <c r="D16" s="8">
        <v>14.48</v>
      </c>
      <c r="E16" s="12">
        <v>20</v>
      </c>
      <c r="F16" s="8">
        <v>19.05</v>
      </c>
      <c r="G16" s="12">
        <v>1</v>
      </c>
      <c r="H16" s="8">
        <v>2.63</v>
      </c>
      <c r="I16" s="12">
        <v>0</v>
      </c>
    </row>
    <row r="17" spans="2:9" ht="15" customHeight="1" x14ac:dyDescent="0.15">
      <c r="B17" t="s">
        <v>32</v>
      </c>
      <c r="C17" s="12">
        <v>5</v>
      </c>
      <c r="D17" s="8">
        <v>3.45</v>
      </c>
      <c r="E17" s="12">
        <v>2</v>
      </c>
      <c r="F17" s="8">
        <v>1.9</v>
      </c>
      <c r="G17" s="12">
        <v>3</v>
      </c>
      <c r="H17" s="8">
        <v>7.89</v>
      </c>
      <c r="I17" s="12">
        <v>0</v>
      </c>
    </row>
    <row r="18" spans="2:9" ht="15" customHeight="1" x14ac:dyDescent="0.15">
      <c r="B18" t="s">
        <v>33</v>
      </c>
      <c r="C18" s="12">
        <v>5</v>
      </c>
      <c r="D18" s="8">
        <v>3.45</v>
      </c>
      <c r="E18" s="12">
        <v>1</v>
      </c>
      <c r="F18" s="8">
        <v>0.95</v>
      </c>
      <c r="G18" s="12">
        <v>3</v>
      </c>
      <c r="H18" s="8">
        <v>7.89</v>
      </c>
      <c r="I18" s="12">
        <v>1</v>
      </c>
    </row>
    <row r="19" spans="2:9" ht="15" customHeight="1" x14ac:dyDescent="0.15">
      <c r="B19" t="s">
        <v>34</v>
      </c>
      <c r="C19" s="12">
        <v>4</v>
      </c>
      <c r="D19" s="8">
        <v>2.76</v>
      </c>
      <c r="E19" s="12">
        <v>2</v>
      </c>
      <c r="F19" s="8">
        <v>1.9</v>
      </c>
      <c r="G19" s="12">
        <v>1</v>
      </c>
      <c r="H19" s="8">
        <v>2.63</v>
      </c>
      <c r="I19" s="12">
        <v>1</v>
      </c>
    </row>
    <row r="20" spans="2:9" ht="15" customHeight="1" x14ac:dyDescent="0.15">
      <c r="B20" s="9" t="s">
        <v>215</v>
      </c>
      <c r="C20" s="12">
        <f>SUM(LTBL_32526[総数／事業所数])</f>
        <v>145</v>
      </c>
      <c r="E20" s="12">
        <f>SUBTOTAL(109,LTBL_32526[個人／事業所数])</f>
        <v>105</v>
      </c>
      <c r="G20" s="12">
        <f>SUBTOTAL(109,LTBL_32526[法人／事業所数])</f>
        <v>38</v>
      </c>
      <c r="I20" s="12">
        <f>SUBTOTAL(109,LTBL_32526[法人以外の団体／事業所数])</f>
        <v>2</v>
      </c>
    </row>
    <row r="21" spans="2:9" ht="15" customHeight="1" x14ac:dyDescent="0.15">
      <c r="E21" s="11">
        <f>LTBL_32526[[#Totals],[個人／事業所数]]/LTBL_32526[[#Totals],[総数／事業所数]]</f>
        <v>0.72413793103448276</v>
      </c>
      <c r="G21" s="11">
        <f>LTBL_32526[[#Totals],[法人／事業所数]]/LTBL_32526[[#Totals],[総数／事業所数]]</f>
        <v>0.2620689655172414</v>
      </c>
      <c r="I21" s="11">
        <f>LTBL_32526[[#Totals],[法人以外の団体／事業所数]]/LTBL_32526[[#Totals],[総数／事業所数]]</f>
        <v>1.3793103448275862E-2</v>
      </c>
    </row>
    <row r="23" spans="2:9" ht="33" customHeight="1" x14ac:dyDescent="0.15">
      <c r="B23" t="s">
        <v>214</v>
      </c>
      <c r="C23" s="10" t="s">
        <v>36</v>
      </c>
      <c r="D23" s="10" t="s">
        <v>287</v>
      </c>
      <c r="E23" s="10" t="s">
        <v>38</v>
      </c>
      <c r="F23" s="10" t="s">
        <v>244</v>
      </c>
      <c r="G23" s="10" t="s">
        <v>40</v>
      </c>
      <c r="H23" s="10" t="s">
        <v>288</v>
      </c>
      <c r="I23" s="10" t="s">
        <v>42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52</v>
      </c>
      <c r="C29" s="12">
        <v>17</v>
      </c>
      <c r="D29" s="8">
        <v>11.72</v>
      </c>
      <c r="E29" s="12">
        <v>13</v>
      </c>
      <c r="F29" s="8">
        <v>12.38</v>
      </c>
      <c r="G29" s="12">
        <v>4</v>
      </c>
      <c r="H29" s="8">
        <v>10.53</v>
      </c>
      <c r="I29" s="12">
        <v>0</v>
      </c>
    </row>
    <row r="30" spans="2:9" ht="15" customHeight="1" x14ac:dyDescent="0.15">
      <c r="B30" t="s">
        <v>58</v>
      </c>
      <c r="C30" s="12">
        <v>16</v>
      </c>
      <c r="D30" s="8">
        <v>11.03</v>
      </c>
      <c r="E30" s="12">
        <v>15</v>
      </c>
      <c r="F30" s="8">
        <v>14.29</v>
      </c>
      <c r="G30" s="12">
        <v>1</v>
      </c>
      <c r="H30" s="8">
        <v>2.63</v>
      </c>
      <c r="I30" s="12">
        <v>0</v>
      </c>
    </row>
    <row r="31" spans="2:9" ht="15" customHeight="1" x14ac:dyDescent="0.15">
      <c r="B31" t="s">
        <v>59</v>
      </c>
      <c r="C31" s="12">
        <v>16</v>
      </c>
      <c r="D31" s="8">
        <v>11.03</v>
      </c>
      <c r="E31" s="12">
        <v>16</v>
      </c>
      <c r="F31" s="8">
        <v>15.24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43</v>
      </c>
      <c r="C32" s="12">
        <v>11</v>
      </c>
      <c r="D32" s="8">
        <v>7.59</v>
      </c>
      <c r="E32" s="12">
        <v>9</v>
      </c>
      <c r="F32" s="8">
        <v>8.57</v>
      </c>
      <c r="G32" s="12">
        <v>2</v>
      </c>
      <c r="H32" s="8">
        <v>5.26</v>
      </c>
      <c r="I32" s="12">
        <v>0</v>
      </c>
    </row>
    <row r="33" spans="2:9" ht="15" customHeight="1" x14ac:dyDescent="0.15">
      <c r="B33" t="s">
        <v>54</v>
      </c>
      <c r="C33" s="12">
        <v>11</v>
      </c>
      <c r="D33" s="8">
        <v>7.59</v>
      </c>
      <c r="E33" s="12">
        <v>7</v>
      </c>
      <c r="F33" s="8">
        <v>6.67</v>
      </c>
      <c r="G33" s="12">
        <v>4</v>
      </c>
      <c r="H33" s="8">
        <v>10.53</v>
      </c>
      <c r="I33" s="12">
        <v>0</v>
      </c>
    </row>
    <row r="34" spans="2:9" ht="15" customHeight="1" x14ac:dyDescent="0.15">
      <c r="B34" t="s">
        <v>64</v>
      </c>
      <c r="C34" s="12">
        <v>9</v>
      </c>
      <c r="D34" s="8">
        <v>6.21</v>
      </c>
      <c r="E34" s="12">
        <v>9</v>
      </c>
      <c r="F34" s="8">
        <v>8.57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45</v>
      </c>
      <c r="C35" s="12">
        <v>8</v>
      </c>
      <c r="D35" s="8">
        <v>5.52</v>
      </c>
      <c r="E35" s="12">
        <v>3</v>
      </c>
      <c r="F35" s="8">
        <v>2.86</v>
      </c>
      <c r="G35" s="12">
        <v>5</v>
      </c>
      <c r="H35" s="8">
        <v>13.16</v>
      </c>
      <c r="I35" s="12">
        <v>0</v>
      </c>
    </row>
    <row r="36" spans="2:9" ht="15" customHeight="1" x14ac:dyDescent="0.15">
      <c r="B36" t="s">
        <v>88</v>
      </c>
      <c r="C36" s="12">
        <v>6</v>
      </c>
      <c r="D36" s="8">
        <v>4.1399999999999997</v>
      </c>
      <c r="E36" s="12">
        <v>4</v>
      </c>
      <c r="F36" s="8">
        <v>3.81</v>
      </c>
      <c r="G36" s="12">
        <v>2</v>
      </c>
      <c r="H36" s="8">
        <v>5.26</v>
      </c>
      <c r="I36" s="12">
        <v>0</v>
      </c>
    </row>
    <row r="37" spans="2:9" ht="15" customHeight="1" x14ac:dyDescent="0.15">
      <c r="B37" t="s">
        <v>44</v>
      </c>
      <c r="C37" s="12">
        <v>5</v>
      </c>
      <c r="D37" s="8">
        <v>3.45</v>
      </c>
      <c r="E37" s="12">
        <v>5</v>
      </c>
      <c r="F37" s="8">
        <v>4.76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53</v>
      </c>
      <c r="C38" s="12">
        <v>5</v>
      </c>
      <c r="D38" s="8">
        <v>3.45</v>
      </c>
      <c r="E38" s="12">
        <v>2</v>
      </c>
      <c r="F38" s="8">
        <v>1.9</v>
      </c>
      <c r="G38" s="12">
        <v>3</v>
      </c>
      <c r="H38" s="8">
        <v>7.89</v>
      </c>
      <c r="I38" s="12">
        <v>0</v>
      </c>
    </row>
    <row r="39" spans="2:9" ht="15" customHeight="1" x14ac:dyDescent="0.15">
      <c r="B39" t="s">
        <v>60</v>
      </c>
      <c r="C39" s="12">
        <v>5</v>
      </c>
      <c r="D39" s="8">
        <v>3.45</v>
      </c>
      <c r="E39" s="12">
        <v>2</v>
      </c>
      <c r="F39" s="8">
        <v>1.9</v>
      </c>
      <c r="G39" s="12">
        <v>3</v>
      </c>
      <c r="H39" s="8">
        <v>7.89</v>
      </c>
      <c r="I39" s="12">
        <v>0</v>
      </c>
    </row>
    <row r="40" spans="2:9" ht="15" customHeight="1" x14ac:dyDescent="0.15">
      <c r="B40" t="s">
        <v>62</v>
      </c>
      <c r="C40" s="12">
        <v>4</v>
      </c>
      <c r="D40" s="8">
        <v>2.76</v>
      </c>
      <c r="E40" s="12">
        <v>0</v>
      </c>
      <c r="F40" s="8">
        <v>0</v>
      </c>
      <c r="G40" s="12">
        <v>3</v>
      </c>
      <c r="H40" s="8">
        <v>7.89</v>
      </c>
      <c r="I40" s="12">
        <v>1</v>
      </c>
    </row>
    <row r="41" spans="2:9" ht="15" customHeight="1" x14ac:dyDescent="0.15">
      <c r="B41" t="s">
        <v>46</v>
      </c>
      <c r="C41" s="12">
        <v>3</v>
      </c>
      <c r="D41" s="8">
        <v>2.0699999999999998</v>
      </c>
      <c r="E41" s="12">
        <v>1</v>
      </c>
      <c r="F41" s="8">
        <v>0.95</v>
      </c>
      <c r="G41" s="12">
        <v>2</v>
      </c>
      <c r="H41" s="8">
        <v>5.26</v>
      </c>
      <c r="I41" s="12">
        <v>0</v>
      </c>
    </row>
    <row r="42" spans="2:9" ht="15" customHeight="1" x14ac:dyDescent="0.15">
      <c r="B42" t="s">
        <v>47</v>
      </c>
      <c r="C42" s="12">
        <v>3</v>
      </c>
      <c r="D42" s="8">
        <v>2.0699999999999998</v>
      </c>
      <c r="E42" s="12">
        <v>1</v>
      </c>
      <c r="F42" s="8">
        <v>0.95</v>
      </c>
      <c r="G42" s="12">
        <v>2</v>
      </c>
      <c r="H42" s="8">
        <v>5.26</v>
      </c>
      <c r="I42" s="12">
        <v>0</v>
      </c>
    </row>
    <row r="43" spans="2:9" ht="15" customHeight="1" x14ac:dyDescent="0.15">
      <c r="B43" t="s">
        <v>65</v>
      </c>
      <c r="C43" s="12">
        <v>3</v>
      </c>
      <c r="D43" s="8">
        <v>2.0699999999999998</v>
      </c>
      <c r="E43" s="12">
        <v>2</v>
      </c>
      <c r="F43" s="8">
        <v>1.9</v>
      </c>
      <c r="G43" s="12">
        <v>1</v>
      </c>
      <c r="H43" s="8">
        <v>2.63</v>
      </c>
      <c r="I43" s="12">
        <v>0</v>
      </c>
    </row>
    <row r="44" spans="2:9" ht="15" customHeight="1" x14ac:dyDescent="0.15">
      <c r="B44" t="s">
        <v>68</v>
      </c>
      <c r="C44" s="12">
        <v>2</v>
      </c>
      <c r="D44" s="8">
        <v>1.38</v>
      </c>
      <c r="E44" s="12">
        <v>1</v>
      </c>
      <c r="F44" s="8">
        <v>0.95</v>
      </c>
      <c r="G44" s="12">
        <v>1</v>
      </c>
      <c r="H44" s="8">
        <v>2.63</v>
      </c>
      <c r="I44" s="12">
        <v>0</v>
      </c>
    </row>
    <row r="45" spans="2:9" ht="15" customHeight="1" x14ac:dyDescent="0.15">
      <c r="B45" t="s">
        <v>91</v>
      </c>
      <c r="C45" s="12">
        <v>2</v>
      </c>
      <c r="D45" s="8">
        <v>1.38</v>
      </c>
      <c r="E45" s="12">
        <v>2</v>
      </c>
      <c r="F45" s="8">
        <v>1.9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55</v>
      </c>
      <c r="C46" s="12">
        <v>2</v>
      </c>
      <c r="D46" s="8">
        <v>1.38</v>
      </c>
      <c r="E46" s="12">
        <v>2</v>
      </c>
      <c r="F46" s="8">
        <v>1.9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67</v>
      </c>
      <c r="C47" s="12">
        <v>2</v>
      </c>
      <c r="D47" s="8">
        <v>1.38</v>
      </c>
      <c r="E47" s="12">
        <v>2</v>
      </c>
      <c r="F47" s="8">
        <v>1.9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71</v>
      </c>
      <c r="C48" s="12">
        <v>2</v>
      </c>
      <c r="D48" s="8">
        <v>1.38</v>
      </c>
      <c r="E48" s="12">
        <v>2</v>
      </c>
      <c r="F48" s="8">
        <v>1.9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289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156</v>
      </c>
      <c r="C52" s="12">
        <v>8</v>
      </c>
      <c r="D52" s="8">
        <v>5.52</v>
      </c>
      <c r="E52" s="12">
        <v>8</v>
      </c>
      <c r="F52" s="8">
        <v>7.62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141</v>
      </c>
      <c r="C53" s="12">
        <v>8</v>
      </c>
      <c r="D53" s="8">
        <v>5.52</v>
      </c>
      <c r="E53" s="12">
        <v>8</v>
      </c>
      <c r="F53" s="8">
        <v>7.62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142</v>
      </c>
      <c r="C54" s="12">
        <v>7</v>
      </c>
      <c r="D54" s="8">
        <v>4.83</v>
      </c>
      <c r="E54" s="12">
        <v>7</v>
      </c>
      <c r="F54" s="8">
        <v>6.67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127</v>
      </c>
      <c r="C55" s="12">
        <v>6</v>
      </c>
      <c r="D55" s="8">
        <v>4.1399999999999997</v>
      </c>
      <c r="E55" s="12">
        <v>6</v>
      </c>
      <c r="F55" s="8">
        <v>5.71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203</v>
      </c>
      <c r="C56" s="12">
        <v>6</v>
      </c>
      <c r="D56" s="8">
        <v>4.1399999999999997</v>
      </c>
      <c r="E56" s="12">
        <v>4</v>
      </c>
      <c r="F56" s="8">
        <v>3.81</v>
      </c>
      <c r="G56" s="12">
        <v>2</v>
      </c>
      <c r="H56" s="8">
        <v>5.26</v>
      </c>
      <c r="I56" s="12">
        <v>0</v>
      </c>
    </row>
    <row r="57" spans="2:9" ht="15" customHeight="1" x14ac:dyDescent="0.15">
      <c r="B57" t="s">
        <v>166</v>
      </c>
      <c r="C57" s="12">
        <v>5</v>
      </c>
      <c r="D57" s="8">
        <v>3.45</v>
      </c>
      <c r="E57" s="12">
        <v>3</v>
      </c>
      <c r="F57" s="8">
        <v>2.86</v>
      </c>
      <c r="G57" s="12">
        <v>2</v>
      </c>
      <c r="H57" s="8">
        <v>5.26</v>
      </c>
      <c r="I57" s="12">
        <v>0</v>
      </c>
    </row>
    <row r="58" spans="2:9" ht="15" customHeight="1" x14ac:dyDescent="0.15">
      <c r="B58" t="s">
        <v>153</v>
      </c>
      <c r="C58" s="12">
        <v>5</v>
      </c>
      <c r="D58" s="8">
        <v>3.45</v>
      </c>
      <c r="E58" s="12">
        <v>3</v>
      </c>
      <c r="F58" s="8">
        <v>2.86</v>
      </c>
      <c r="G58" s="12">
        <v>2</v>
      </c>
      <c r="H58" s="8">
        <v>5.26</v>
      </c>
      <c r="I58" s="12">
        <v>0</v>
      </c>
    </row>
    <row r="59" spans="2:9" ht="15" customHeight="1" x14ac:dyDescent="0.15">
      <c r="B59" t="s">
        <v>131</v>
      </c>
      <c r="C59" s="12">
        <v>4</v>
      </c>
      <c r="D59" s="8">
        <v>2.76</v>
      </c>
      <c r="E59" s="12">
        <v>4</v>
      </c>
      <c r="F59" s="8">
        <v>3.81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133</v>
      </c>
      <c r="C60" s="12">
        <v>4</v>
      </c>
      <c r="D60" s="8">
        <v>2.76</v>
      </c>
      <c r="E60" s="12">
        <v>2</v>
      </c>
      <c r="F60" s="8">
        <v>1.9</v>
      </c>
      <c r="G60" s="12">
        <v>2</v>
      </c>
      <c r="H60" s="8">
        <v>5.26</v>
      </c>
      <c r="I60" s="12">
        <v>0</v>
      </c>
    </row>
    <row r="61" spans="2:9" ht="15" customHeight="1" x14ac:dyDescent="0.15">
      <c r="B61" t="s">
        <v>150</v>
      </c>
      <c r="C61" s="12">
        <v>4</v>
      </c>
      <c r="D61" s="8">
        <v>2.76</v>
      </c>
      <c r="E61" s="12">
        <v>3</v>
      </c>
      <c r="F61" s="8">
        <v>2.86</v>
      </c>
      <c r="G61" s="12">
        <v>1</v>
      </c>
      <c r="H61" s="8">
        <v>2.63</v>
      </c>
      <c r="I61" s="12">
        <v>0</v>
      </c>
    </row>
    <row r="62" spans="2:9" ht="15" customHeight="1" x14ac:dyDescent="0.15">
      <c r="B62" t="s">
        <v>148</v>
      </c>
      <c r="C62" s="12">
        <v>4</v>
      </c>
      <c r="D62" s="8">
        <v>2.76</v>
      </c>
      <c r="E62" s="12">
        <v>4</v>
      </c>
      <c r="F62" s="8">
        <v>3.81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126</v>
      </c>
      <c r="C63" s="12">
        <v>3</v>
      </c>
      <c r="D63" s="8">
        <v>2.0699999999999998</v>
      </c>
      <c r="E63" s="12">
        <v>2</v>
      </c>
      <c r="F63" s="8">
        <v>1.9</v>
      </c>
      <c r="G63" s="12">
        <v>1</v>
      </c>
      <c r="H63" s="8">
        <v>2.63</v>
      </c>
      <c r="I63" s="12">
        <v>0</v>
      </c>
    </row>
    <row r="64" spans="2:9" ht="15" customHeight="1" x14ac:dyDescent="0.15">
      <c r="B64" t="s">
        <v>159</v>
      </c>
      <c r="C64" s="12">
        <v>3</v>
      </c>
      <c r="D64" s="8">
        <v>2.0699999999999998</v>
      </c>
      <c r="E64" s="12">
        <v>0</v>
      </c>
      <c r="F64" s="8">
        <v>0</v>
      </c>
      <c r="G64" s="12">
        <v>3</v>
      </c>
      <c r="H64" s="8">
        <v>7.89</v>
      </c>
      <c r="I64" s="12">
        <v>0</v>
      </c>
    </row>
    <row r="65" spans="2:9" ht="15" customHeight="1" x14ac:dyDescent="0.15">
      <c r="B65" t="s">
        <v>164</v>
      </c>
      <c r="C65" s="12">
        <v>3</v>
      </c>
      <c r="D65" s="8">
        <v>2.0699999999999998</v>
      </c>
      <c r="E65" s="12">
        <v>1</v>
      </c>
      <c r="F65" s="8">
        <v>0.95</v>
      </c>
      <c r="G65" s="12">
        <v>2</v>
      </c>
      <c r="H65" s="8">
        <v>5.26</v>
      </c>
      <c r="I65" s="12">
        <v>0</v>
      </c>
    </row>
    <row r="66" spans="2:9" ht="15" customHeight="1" x14ac:dyDescent="0.15">
      <c r="B66" t="s">
        <v>155</v>
      </c>
      <c r="C66" s="12">
        <v>3</v>
      </c>
      <c r="D66" s="8">
        <v>2.0699999999999998</v>
      </c>
      <c r="E66" s="12">
        <v>2</v>
      </c>
      <c r="F66" s="8">
        <v>1.9</v>
      </c>
      <c r="G66" s="12">
        <v>1</v>
      </c>
      <c r="H66" s="8">
        <v>2.63</v>
      </c>
      <c r="I66" s="12">
        <v>0</v>
      </c>
    </row>
    <row r="67" spans="2:9" ht="15" customHeight="1" x14ac:dyDescent="0.15">
      <c r="B67" t="s">
        <v>140</v>
      </c>
      <c r="C67" s="12">
        <v>3</v>
      </c>
      <c r="D67" s="8">
        <v>2.0699999999999998</v>
      </c>
      <c r="E67" s="12">
        <v>3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205</v>
      </c>
      <c r="C68" s="12">
        <v>3</v>
      </c>
      <c r="D68" s="8">
        <v>2.0699999999999998</v>
      </c>
      <c r="E68" s="12">
        <v>2</v>
      </c>
      <c r="F68" s="8">
        <v>1.9</v>
      </c>
      <c r="G68" s="12">
        <v>1</v>
      </c>
      <c r="H68" s="8">
        <v>2.63</v>
      </c>
      <c r="I68" s="12">
        <v>0</v>
      </c>
    </row>
    <row r="69" spans="2:9" ht="15" customHeight="1" x14ac:dyDescent="0.15">
      <c r="B69" t="s">
        <v>143</v>
      </c>
      <c r="C69" s="12">
        <v>3</v>
      </c>
      <c r="D69" s="8">
        <v>2.0699999999999998</v>
      </c>
      <c r="E69" s="12">
        <v>2</v>
      </c>
      <c r="F69" s="8">
        <v>1.9</v>
      </c>
      <c r="G69" s="12">
        <v>1</v>
      </c>
      <c r="H69" s="8">
        <v>2.63</v>
      </c>
      <c r="I69" s="12">
        <v>0</v>
      </c>
    </row>
    <row r="70" spans="2:9" ht="15" customHeight="1" x14ac:dyDescent="0.15">
      <c r="B70" t="s">
        <v>182</v>
      </c>
      <c r="C70" s="12">
        <v>3</v>
      </c>
      <c r="D70" s="8">
        <v>2.0699999999999998</v>
      </c>
      <c r="E70" s="12">
        <v>0</v>
      </c>
      <c r="F70" s="8">
        <v>0</v>
      </c>
      <c r="G70" s="12">
        <v>3</v>
      </c>
      <c r="H70" s="8">
        <v>7.89</v>
      </c>
      <c r="I70" s="12">
        <v>0</v>
      </c>
    </row>
    <row r="71" spans="2:9" ht="15" customHeight="1" x14ac:dyDescent="0.15">
      <c r="B71" t="s">
        <v>125</v>
      </c>
      <c r="C71" s="12">
        <v>2</v>
      </c>
      <c r="D71" s="8">
        <v>1.38</v>
      </c>
      <c r="E71" s="12">
        <v>1</v>
      </c>
      <c r="F71" s="8">
        <v>0.95</v>
      </c>
      <c r="G71" s="12">
        <v>1</v>
      </c>
      <c r="H71" s="8">
        <v>2.63</v>
      </c>
      <c r="I71" s="12">
        <v>0</v>
      </c>
    </row>
    <row r="72" spans="2:9" ht="15" customHeight="1" x14ac:dyDescent="0.15">
      <c r="B72" t="s">
        <v>151</v>
      </c>
      <c r="C72" s="12">
        <v>2</v>
      </c>
      <c r="D72" s="8">
        <v>1.38</v>
      </c>
      <c r="E72" s="12">
        <v>2</v>
      </c>
      <c r="F72" s="8">
        <v>1.9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202</v>
      </c>
      <c r="C73" s="12">
        <v>2</v>
      </c>
      <c r="D73" s="8">
        <v>1.38</v>
      </c>
      <c r="E73" s="12">
        <v>0</v>
      </c>
      <c r="F73" s="8">
        <v>0</v>
      </c>
      <c r="G73" s="12">
        <v>2</v>
      </c>
      <c r="H73" s="8">
        <v>5.26</v>
      </c>
      <c r="I73" s="12">
        <v>0</v>
      </c>
    </row>
    <row r="74" spans="2:9" ht="15" customHeight="1" x14ac:dyDescent="0.15">
      <c r="B74" t="s">
        <v>178</v>
      </c>
      <c r="C74" s="12">
        <v>2</v>
      </c>
      <c r="D74" s="8">
        <v>1.38</v>
      </c>
      <c r="E74" s="12">
        <v>1</v>
      </c>
      <c r="F74" s="8">
        <v>0.95</v>
      </c>
      <c r="G74" s="12">
        <v>1</v>
      </c>
      <c r="H74" s="8">
        <v>2.63</v>
      </c>
      <c r="I74" s="12">
        <v>0</v>
      </c>
    </row>
    <row r="75" spans="2:9" ht="15" customHeight="1" x14ac:dyDescent="0.15">
      <c r="B75" t="s">
        <v>207</v>
      </c>
      <c r="C75" s="12">
        <v>2</v>
      </c>
      <c r="D75" s="8">
        <v>1.38</v>
      </c>
      <c r="E75" s="12">
        <v>2</v>
      </c>
      <c r="F75" s="8">
        <v>1.9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152</v>
      </c>
      <c r="C76" s="12">
        <v>2</v>
      </c>
      <c r="D76" s="8">
        <v>1.38</v>
      </c>
      <c r="E76" s="12">
        <v>2</v>
      </c>
      <c r="F76" s="8">
        <v>1.9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208</v>
      </c>
      <c r="C77" s="12">
        <v>2</v>
      </c>
      <c r="D77" s="8">
        <v>1.38</v>
      </c>
      <c r="E77" s="12">
        <v>2</v>
      </c>
      <c r="F77" s="8">
        <v>1.9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130</v>
      </c>
      <c r="C78" s="12">
        <v>2</v>
      </c>
      <c r="D78" s="8">
        <v>1.38</v>
      </c>
      <c r="E78" s="12">
        <v>1</v>
      </c>
      <c r="F78" s="8">
        <v>0.95</v>
      </c>
      <c r="G78" s="12">
        <v>1</v>
      </c>
      <c r="H78" s="8">
        <v>2.63</v>
      </c>
      <c r="I78" s="12">
        <v>0</v>
      </c>
    </row>
    <row r="79" spans="2:9" ht="15" customHeight="1" x14ac:dyDescent="0.15">
      <c r="B79" t="s">
        <v>135</v>
      </c>
      <c r="C79" s="12">
        <v>2</v>
      </c>
      <c r="D79" s="8">
        <v>1.38</v>
      </c>
      <c r="E79" s="12">
        <v>1</v>
      </c>
      <c r="F79" s="8">
        <v>0.95</v>
      </c>
      <c r="G79" s="12">
        <v>1</v>
      </c>
      <c r="H79" s="8">
        <v>2.63</v>
      </c>
      <c r="I79" s="12">
        <v>0</v>
      </c>
    </row>
    <row r="80" spans="2:9" ht="15" customHeight="1" x14ac:dyDescent="0.15">
      <c r="B80" t="s">
        <v>146</v>
      </c>
      <c r="C80" s="12">
        <v>2</v>
      </c>
      <c r="D80" s="8">
        <v>1.38</v>
      </c>
      <c r="E80" s="12">
        <v>2</v>
      </c>
      <c r="F80" s="8">
        <v>1.9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189</v>
      </c>
      <c r="C81" s="12">
        <v>2</v>
      </c>
      <c r="D81" s="8">
        <v>1.38</v>
      </c>
      <c r="E81" s="12">
        <v>2</v>
      </c>
      <c r="F81" s="8">
        <v>1.9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139</v>
      </c>
      <c r="C82" s="12">
        <v>2</v>
      </c>
      <c r="D82" s="8">
        <v>1.38</v>
      </c>
      <c r="E82" s="12">
        <v>2</v>
      </c>
      <c r="F82" s="8">
        <v>1.9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209</v>
      </c>
      <c r="C83" s="12">
        <v>2</v>
      </c>
      <c r="D83" s="8">
        <v>1.38</v>
      </c>
      <c r="E83" s="12">
        <v>0</v>
      </c>
      <c r="F83" s="8">
        <v>0</v>
      </c>
      <c r="G83" s="12">
        <v>2</v>
      </c>
      <c r="H83" s="8">
        <v>5.26</v>
      </c>
      <c r="I83" s="12">
        <v>0</v>
      </c>
    </row>
    <row r="85" spans="2:9" ht="15" customHeight="1" x14ac:dyDescent="0.15">
      <c r="B8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13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290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5</v>
      </c>
      <c r="D6" s="8">
        <v>15.63</v>
      </c>
      <c r="E6" s="12">
        <v>4</v>
      </c>
      <c r="F6" s="8">
        <v>13.33</v>
      </c>
      <c r="G6" s="12">
        <v>1</v>
      </c>
      <c r="H6" s="8">
        <v>100</v>
      </c>
      <c r="I6" s="12">
        <v>0</v>
      </c>
    </row>
    <row r="7" spans="2:9" ht="15" customHeight="1" x14ac:dyDescent="0.15">
      <c r="B7" t="s">
        <v>22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25</v>
      </c>
      <c r="C10" s="12">
        <v>2</v>
      </c>
      <c r="D10" s="8">
        <v>6.25</v>
      </c>
      <c r="E10" s="12">
        <v>2</v>
      </c>
      <c r="F10" s="8">
        <v>6.67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26</v>
      </c>
      <c r="C11" s="12">
        <v>16</v>
      </c>
      <c r="D11" s="8">
        <v>50</v>
      </c>
      <c r="E11" s="12">
        <v>16</v>
      </c>
      <c r="F11" s="8">
        <v>53.33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30</v>
      </c>
      <c r="C15" s="12">
        <v>3</v>
      </c>
      <c r="D15" s="8">
        <v>9.3800000000000008</v>
      </c>
      <c r="E15" s="12">
        <v>3</v>
      </c>
      <c r="F15" s="8">
        <v>10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31</v>
      </c>
      <c r="C16" s="12">
        <v>5</v>
      </c>
      <c r="D16" s="8">
        <v>15.63</v>
      </c>
      <c r="E16" s="12">
        <v>5</v>
      </c>
      <c r="F16" s="8">
        <v>16.670000000000002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33</v>
      </c>
      <c r="C18" s="12">
        <v>1</v>
      </c>
      <c r="D18" s="8">
        <v>3.13</v>
      </c>
      <c r="E18" s="12">
        <v>0</v>
      </c>
      <c r="F18" s="8">
        <v>0</v>
      </c>
      <c r="G18" s="12">
        <v>0</v>
      </c>
      <c r="H18" s="8">
        <v>0</v>
      </c>
      <c r="I18" s="12">
        <v>1</v>
      </c>
    </row>
    <row r="19" spans="2:9" ht="15" customHeight="1" x14ac:dyDescent="0.15">
      <c r="B19" t="s">
        <v>34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SUM(LTBL_32527[総数／事業所数])</f>
        <v>32</v>
      </c>
      <c r="E20" s="12">
        <f>SUBTOTAL(109,LTBL_32527[個人／事業所数])</f>
        <v>30</v>
      </c>
      <c r="G20" s="12">
        <f>SUBTOTAL(109,LTBL_32527[法人／事業所数])</f>
        <v>1</v>
      </c>
      <c r="I20" s="12">
        <f>SUBTOTAL(109,LTBL_32527[法人以外の団体／事業所数])</f>
        <v>1</v>
      </c>
    </row>
    <row r="21" spans="2:9" ht="15" customHeight="1" x14ac:dyDescent="0.15">
      <c r="E21" s="11">
        <f>LTBL_32527[[#Totals],[個人／事業所数]]/LTBL_32527[[#Totals],[総数／事業所数]]</f>
        <v>0.9375</v>
      </c>
      <c r="G21" s="11">
        <f>LTBL_32527[[#Totals],[法人／事業所数]]/LTBL_32527[[#Totals],[総数／事業所数]]</f>
        <v>3.125E-2</v>
      </c>
      <c r="I21" s="11">
        <f>LTBL_32527[[#Totals],[法人以外の団体／事業所数]]/LTBL_32527[[#Totals],[総数／事業所数]]</f>
        <v>3.125E-2</v>
      </c>
    </row>
    <row r="23" spans="2:9" ht="33" customHeight="1" x14ac:dyDescent="0.15">
      <c r="B23" t="s">
        <v>214</v>
      </c>
      <c r="C23" s="10" t="s">
        <v>36</v>
      </c>
      <c r="D23" s="10" t="s">
        <v>291</v>
      </c>
      <c r="E23" s="10" t="s">
        <v>38</v>
      </c>
      <c r="F23" s="10" t="s">
        <v>229</v>
      </c>
      <c r="G23" s="10" t="s">
        <v>40</v>
      </c>
      <c r="H23" s="10" t="s">
        <v>292</v>
      </c>
      <c r="I23" s="10" t="s">
        <v>42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52</v>
      </c>
      <c r="C29" s="12">
        <v>9</v>
      </c>
      <c r="D29" s="8">
        <v>28.13</v>
      </c>
      <c r="E29" s="12">
        <v>9</v>
      </c>
      <c r="F29" s="8">
        <v>30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59</v>
      </c>
      <c r="C30" s="12">
        <v>4</v>
      </c>
      <c r="D30" s="8">
        <v>12.5</v>
      </c>
      <c r="E30" s="12">
        <v>4</v>
      </c>
      <c r="F30" s="8">
        <v>13.33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43</v>
      </c>
      <c r="C31" s="12">
        <v>3</v>
      </c>
      <c r="D31" s="8">
        <v>9.3800000000000008</v>
      </c>
      <c r="E31" s="12">
        <v>2</v>
      </c>
      <c r="F31" s="8">
        <v>6.67</v>
      </c>
      <c r="G31" s="12">
        <v>1</v>
      </c>
      <c r="H31" s="8">
        <v>100</v>
      </c>
      <c r="I31" s="12">
        <v>0</v>
      </c>
    </row>
    <row r="32" spans="2:9" ht="15" customHeight="1" x14ac:dyDescent="0.15">
      <c r="B32" t="s">
        <v>53</v>
      </c>
      <c r="C32" s="12">
        <v>3</v>
      </c>
      <c r="D32" s="8">
        <v>9.3800000000000008</v>
      </c>
      <c r="E32" s="12">
        <v>3</v>
      </c>
      <c r="F32" s="8">
        <v>10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54</v>
      </c>
      <c r="C33" s="12">
        <v>2</v>
      </c>
      <c r="D33" s="8">
        <v>6.25</v>
      </c>
      <c r="E33" s="12">
        <v>2</v>
      </c>
      <c r="F33" s="8">
        <v>6.67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64</v>
      </c>
      <c r="C34" s="12">
        <v>2</v>
      </c>
      <c r="D34" s="8">
        <v>6.25</v>
      </c>
      <c r="E34" s="12">
        <v>2</v>
      </c>
      <c r="F34" s="8">
        <v>6.67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44</v>
      </c>
      <c r="C35" s="12">
        <v>1</v>
      </c>
      <c r="D35" s="8">
        <v>3.13</v>
      </c>
      <c r="E35" s="12">
        <v>1</v>
      </c>
      <c r="F35" s="8">
        <v>3.33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45</v>
      </c>
      <c r="C36" s="12">
        <v>1</v>
      </c>
      <c r="D36" s="8">
        <v>3.13</v>
      </c>
      <c r="E36" s="12">
        <v>1</v>
      </c>
      <c r="F36" s="8">
        <v>3.33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85</v>
      </c>
      <c r="C37" s="12">
        <v>1</v>
      </c>
      <c r="D37" s="8">
        <v>3.13</v>
      </c>
      <c r="E37" s="12">
        <v>1</v>
      </c>
      <c r="F37" s="8">
        <v>3.33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114</v>
      </c>
      <c r="C38" s="12">
        <v>1</v>
      </c>
      <c r="D38" s="8">
        <v>3.13</v>
      </c>
      <c r="E38" s="12">
        <v>1</v>
      </c>
      <c r="F38" s="8">
        <v>3.33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47</v>
      </c>
      <c r="C39" s="12">
        <v>1</v>
      </c>
      <c r="D39" s="8">
        <v>3.13</v>
      </c>
      <c r="E39" s="12">
        <v>1</v>
      </c>
      <c r="F39" s="8">
        <v>3.33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51</v>
      </c>
      <c r="C40" s="12">
        <v>1</v>
      </c>
      <c r="D40" s="8">
        <v>3.13</v>
      </c>
      <c r="E40" s="12">
        <v>1</v>
      </c>
      <c r="F40" s="8">
        <v>3.33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58</v>
      </c>
      <c r="C41" s="12">
        <v>1</v>
      </c>
      <c r="D41" s="8">
        <v>3.13</v>
      </c>
      <c r="E41" s="12">
        <v>1</v>
      </c>
      <c r="F41" s="8">
        <v>3.33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65</v>
      </c>
      <c r="C42" s="12">
        <v>1</v>
      </c>
      <c r="D42" s="8">
        <v>3.13</v>
      </c>
      <c r="E42" s="12">
        <v>1</v>
      </c>
      <c r="F42" s="8">
        <v>3.33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61</v>
      </c>
      <c r="C43" s="12">
        <v>1</v>
      </c>
      <c r="D43" s="8">
        <v>3.13</v>
      </c>
      <c r="E43" s="12">
        <v>0</v>
      </c>
      <c r="F43" s="8">
        <v>0</v>
      </c>
      <c r="G43" s="12">
        <v>0</v>
      </c>
      <c r="H43" s="8">
        <v>0</v>
      </c>
      <c r="I43" s="12">
        <v>1</v>
      </c>
    </row>
    <row r="44" spans="2:9" ht="15" customHeight="1" x14ac:dyDescent="0.15">
      <c r="B44" t="s">
        <v>92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46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76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77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72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93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81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87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94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95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96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97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68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98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99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75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100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101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102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104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88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78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84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106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107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108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109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110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82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111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112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80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115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86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119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48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49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50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91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73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66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63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55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83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120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56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121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57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69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67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60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62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89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70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74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122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71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90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293</v>
      </c>
      <c r="C111" s="10" t="s">
        <v>36</v>
      </c>
      <c r="D111" s="10" t="s">
        <v>37</v>
      </c>
      <c r="E111" s="10" t="s">
        <v>38</v>
      </c>
      <c r="F111" s="10" t="s">
        <v>39</v>
      </c>
      <c r="G111" s="10" t="s">
        <v>40</v>
      </c>
      <c r="H111" s="10" t="s">
        <v>41</v>
      </c>
      <c r="I111" s="10" t="s">
        <v>42</v>
      </c>
    </row>
    <row r="112" spans="2:9" ht="15" customHeight="1" x14ac:dyDescent="0.15">
      <c r="B112" t="s">
        <v>130</v>
      </c>
      <c r="C112" s="12">
        <v>4</v>
      </c>
      <c r="D112" s="8">
        <v>12.5</v>
      </c>
      <c r="E112" s="12">
        <v>4</v>
      </c>
      <c r="F112" s="8">
        <v>13.33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152</v>
      </c>
      <c r="C113" s="12">
        <v>3</v>
      </c>
      <c r="D113" s="8">
        <v>9.3800000000000008</v>
      </c>
      <c r="E113" s="12">
        <v>3</v>
      </c>
      <c r="F113" s="8">
        <v>10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133</v>
      </c>
      <c r="C114" s="12">
        <v>3</v>
      </c>
      <c r="D114" s="8">
        <v>9.3800000000000008</v>
      </c>
      <c r="E114" s="12">
        <v>3</v>
      </c>
      <c r="F114" s="8">
        <v>10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142</v>
      </c>
      <c r="C115" s="12">
        <v>3</v>
      </c>
      <c r="D115" s="8">
        <v>9.3800000000000008</v>
      </c>
      <c r="E115" s="12">
        <v>3</v>
      </c>
      <c r="F115" s="8">
        <v>10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135</v>
      </c>
      <c r="C116" s="12">
        <v>2</v>
      </c>
      <c r="D116" s="8">
        <v>6.25</v>
      </c>
      <c r="E116" s="12">
        <v>2</v>
      </c>
      <c r="F116" s="8">
        <v>6.67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156</v>
      </c>
      <c r="C117" s="12">
        <v>2</v>
      </c>
      <c r="D117" s="8">
        <v>6.25</v>
      </c>
      <c r="E117" s="12">
        <v>2</v>
      </c>
      <c r="F117" s="8">
        <v>6.67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125</v>
      </c>
      <c r="C118" s="12">
        <v>1</v>
      </c>
      <c r="D118" s="8">
        <v>3.13</v>
      </c>
      <c r="E118" s="12">
        <v>0</v>
      </c>
      <c r="F118" s="8">
        <v>0</v>
      </c>
      <c r="G118" s="12">
        <v>1</v>
      </c>
      <c r="H118" s="8">
        <v>100</v>
      </c>
      <c r="I118" s="12">
        <v>0</v>
      </c>
    </row>
    <row r="119" spans="2:9" ht="15" customHeight="1" x14ac:dyDescent="0.15">
      <c r="B119" t="s">
        <v>127</v>
      </c>
      <c r="C119" s="12">
        <v>1</v>
      </c>
      <c r="D119" s="8">
        <v>3.13</v>
      </c>
      <c r="E119" s="12">
        <v>1</v>
      </c>
      <c r="F119" s="8">
        <v>3.33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201</v>
      </c>
      <c r="C120" s="12">
        <v>1</v>
      </c>
      <c r="D120" s="8">
        <v>3.13</v>
      </c>
      <c r="E120" s="12">
        <v>1</v>
      </c>
      <c r="F120" s="8">
        <v>3.33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165</v>
      </c>
      <c r="C121" s="12">
        <v>1</v>
      </c>
      <c r="D121" s="8">
        <v>3.13</v>
      </c>
      <c r="E121" s="12">
        <v>1</v>
      </c>
      <c r="F121" s="8">
        <v>3.33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166</v>
      </c>
      <c r="C122" s="12">
        <v>1</v>
      </c>
      <c r="D122" s="8">
        <v>3.13</v>
      </c>
      <c r="E122" s="12">
        <v>1</v>
      </c>
      <c r="F122" s="8">
        <v>3.33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192</v>
      </c>
      <c r="C123" s="12">
        <v>1</v>
      </c>
      <c r="D123" s="8">
        <v>3.13</v>
      </c>
      <c r="E123" s="12">
        <v>1</v>
      </c>
      <c r="F123" s="8">
        <v>3.33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210</v>
      </c>
      <c r="C124" s="12">
        <v>1</v>
      </c>
      <c r="D124" s="8">
        <v>3.13</v>
      </c>
      <c r="E124" s="12">
        <v>1</v>
      </c>
      <c r="F124" s="8">
        <v>3.33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178</v>
      </c>
      <c r="C125" s="12">
        <v>1</v>
      </c>
      <c r="D125" s="8">
        <v>3.13</v>
      </c>
      <c r="E125" s="12">
        <v>1</v>
      </c>
      <c r="F125" s="8">
        <v>3.33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129</v>
      </c>
      <c r="C126" s="12">
        <v>1</v>
      </c>
      <c r="D126" s="8">
        <v>3.13</v>
      </c>
      <c r="E126" s="12">
        <v>1</v>
      </c>
      <c r="F126" s="8">
        <v>3.33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211</v>
      </c>
      <c r="C127" s="12">
        <v>1</v>
      </c>
      <c r="D127" s="8">
        <v>3.13</v>
      </c>
      <c r="E127" s="12">
        <v>1</v>
      </c>
      <c r="F127" s="8">
        <v>3.33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131</v>
      </c>
      <c r="C128" s="12">
        <v>1</v>
      </c>
      <c r="D128" s="8">
        <v>3.13</v>
      </c>
      <c r="E128" s="12">
        <v>1</v>
      </c>
      <c r="F128" s="8">
        <v>3.33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138</v>
      </c>
      <c r="C129" s="12">
        <v>1</v>
      </c>
      <c r="D129" s="8">
        <v>3.13</v>
      </c>
      <c r="E129" s="12">
        <v>1</v>
      </c>
      <c r="F129" s="8">
        <v>3.33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141</v>
      </c>
      <c r="C130" s="12">
        <v>1</v>
      </c>
      <c r="D130" s="8">
        <v>3.13</v>
      </c>
      <c r="E130" s="12">
        <v>1</v>
      </c>
      <c r="F130" s="8">
        <v>3.33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205</v>
      </c>
      <c r="C131" s="12">
        <v>1</v>
      </c>
      <c r="D131" s="8">
        <v>3.13</v>
      </c>
      <c r="E131" s="12">
        <v>1</v>
      </c>
      <c r="F131" s="8">
        <v>3.33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197</v>
      </c>
      <c r="C132" s="12">
        <v>1</v>
      </c>
      <c r="D132" s="8">
        <v>3.13</v>
      </c>
      <c r="E132" s="12">
        <v>0</v>
      </c>
      <c r="F132" s="8">
        <v>0</v>
      </c>
      <c r="G132" s="12">
        <v>0</v>
      </c>
      <c r="H132" s="8">
        <v>0</v>
      </c>
      <c r="I132" s="12">
        <v>1</v>
      </c>
    </row>
    <row r="134" spans="2:9" ht="15" customHeight="1" x14ac:dyDescent="0.15">
      <c r="B13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294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117</v>
      </c>
      <c r="D6" s="8">
        <v>17.62</v>
      </c>
      <c r="E6" s="12">
        <v>75</v>
      </c>
      <c r="F6" s="8">
        <v>16.09</v>
      </c>
      <c r="G6" s="12">
        <v>42</v>
      </c>
      <c r="H6" s="8">
        <v>21.54</v>
      </c>
      <c r="I6" s="12">
        <v>0</v>
      </c>
    </row>
    <row r="7" spans="2:9" ht="15" customHeight="1" x14ac:dyDescent="0.15">
      <c r="B7" t="s">
        <v>22</v>
      </c>
      <c r="C7" s="12">
        <v>46</v>
      </c>
      <c r="D7" s="8">
        <v>6.93</v>
      </c>
      <c r="E7" s="12">
        <v>31</v>
      </c>
      <c r="F7" s="8">
        <v>6.65</v>
      </c>
      <c r="G7" s="12">
        <v>15</v>
      </c>
      <c r="H7" s="8">
        <v>7.69</v>
      </c>
      <c r="I7" s="12">
        <v>0</v>
      </c>
    </row>
    <row r="8" spans="2:9" ht="15" customHeight="1" x14ac:dyDescent="0.15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24</v>
      </c>
      <c r="C9" s="12">
        <v>5</v>
      </c>
      <c r="D9" s="8">
        <v>0.75</v>
      </c>
      <c r="E9" s="12">
        <v>2</v>
      </c>
      <c r="F9" s="8">
        <v>0.43</v>
      </c>
      <c r="G9" s="12">
        <v>3</v>
      </c>
      <c r="H9" s="8">
        <v>1.54</v>
      </c>
      <c r="I9" s="12">
        <v>0</v>
      </c>
    </row>
    <row r="10" spans="2:9" ht="15" customHeight="1" x14ac:dyDescent="0.15">
      <c r="B10" t="s">
        <v>25</v>
      </c>
      <c r="C10" s="12">
        <v>17</v>
      </c>
      <c r="D10" s="8">
        <v>2.56</v>
      </c>
      <c r="E10" s="12">
        <v>9</v>
      </c>
      <c r="F10" s="8">
        <v>1.93</v>
      </c>
      <c r="G10" s="12">
        <v>8</v>
      </c>
      <c r="H10" s="8">
        <v>4.0999999999999996</v>
      </c>
      <c r="I10" s="12">
        <v>0</v>
      </c>
    </row>
    <row r="11" spans="2:9" ht="15" customHeight="1" x14ac:dyDescent="0.15">
      <c r="B11" t="s">
        <v>26</v>
      </c>
      <c r="C11" s="12">
        <v>188</v>
      </c>
      <c r="D11" s="8">
        <v>28.31</v>
      </c>
      <c r="E11" s="12">
        <v>117</v>
      </c>
      <c r="F11" s="8">
        <v>25.11</v>
      </c>
      <c r="G11" s="12">
        <v>69</v>
      </c>
      <c r="H11" s="8">
        <v>35.380000000000003</v>
      </c>
      <c r="I11" s="12">
        <v>2</v>
      </c>
    </row>
    <row r="12" spans="2:9" ht="15" customHeight="1" x14ac:dyDescent="0.15">
      <c r="B12" t="s">
        <v>27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0.51</v>
      </c>
      <c r="I12" s="12">
        <v>0</v>
      </c>
    </row>
    <row r="13" spans="2:9" ht="15" customHeight="1" x14ac:dyDescent="0.15">
      <c r="B13" t="s">
        <v>28</v>
      </c>
      <c r="C13" s="12">
        <v>50</v>
      </c>
      <c r="D13" s="8">
        <v>7.53</v>
      </c>
      <c r="E13" s="12">
        <v>40</v>
      </c>
      <c r="F13" s="8">
        <v>8.58</v>
      </c>
      <c r="G13" s="12">
        <v>10</v>
      </c>
      <c r="H13" s="8">
        <v>5.13</v>
      </c>
      <c r="I13" s="12">
        <v>0</v>
      </c>
    </row>
    <row r="14" spans="2:9" ht="15" customHeight="1" x14ac:dyDescent="0.15">
      <c r="B14" t="s">
        <v>29</v>
      </c>
      <c r="C14" s="12">
        <v>20</v>
      </c>
      <c r="D14" s="8">
        <v>3.01</v>
      </c>
      <c r="E14" s="12">
        <v>10</v>
      </c>
      <c r="F14" s="8">
        <v>2.15</v>
      </c>
      <c r="G14" s="12">
        <v>10</v>
      </c>
      <c r="H14" s="8">
        <v>5.13</v>
      </c>
      <c r="I14" s="12">
        <v>0</v>
      </c>
    </row>
    <row r="15" spans="2:9" ht="15" customHeight="1" x14ac:dyDescent="0.15">
      <c r="B15" t="s">
        <v>30</v>
      </c>
      <c r="C15" s="12">
        <v>93</v>
      </c>
      <c r="D15" s="8">
        <v>14.01</v>
      </c>
      <c r="E15" s="12">
        <v>80</v>
      </c>
      <c r="F15" s="8">
        <v>17.170000000000002</v>
      </c>
      <c r="G15" s="12">
        <v>13</v>
      </c>
      <c r="H15" s="8">
        <v>6.67</v>
      </c>
      <c r="I15" s="12">
        <v>0</v>
      </c>
    </row>
    <row r="16" spans="2:9" ht="15" customHeight="1" x14ac:dyDescent="0.15">
      <c r="B16" t="s">
        <v>31</v>
      </c>
      <c r="C16" s="12">
        <v>87</v>
      </c>
      <c r="D16" s="8">
        <v>13.1</v>
      </c>
      <c r="E16" s="12">
        <v>80</v>
      </c>
      <c r="F16" s="8">
        <v>17.170000000000002</v>
      </c>
      <c r="G16" s="12">
        <v>7</v>
      </c>
      <c r="H16" s="8">
        <v>3.59</v>
      </c>
      <c r="I16" s="12">
        <v>0</v>
      </c>
    </row>
    <row r="17" spans="2:9" ht="15" customHeight="1" x14ac:dyDescent="0.15">
      <c r="B17" t="s">
        <v>32</v>
      </c>
      <c r="C17" s="12">
        <v>6</v>
      </c>
      <c r="D17" s="8">
        <v>0.9</v>
      </c>
      <c r="E17" s="12">
        <v>5</v>
      </c>
      <c r="F17" s="8">
        <v>1.07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33</v>
      </c>
      <c r="C18" s="12">
        <v>21</v>
      </c>
      <c r="D18" s="8">
        <v>3.16</v>
      </c>
      <c r="E18" s="12">
        <v>11</v>
      </c>
      <c r="F18" s="8">
        <v>2.36</v>
      </c>
      <c r="G18" s="12">
        <v>10</v>
      </c>
      <c r="H18" s="8">
        <v>5.13</v>
      </c>
      <c r="I18" s="12">
        <v>0</v>
      </c>
    </row>
    <row r="19" spans="2:9" ht="15" customHeight="1" x14ac:dyDescent="0.15">
      <c r="B19" t="s">
        <v>34</v>
      </c>
      <c r="C19" s="12">
        <v>13</v>
      </c>
      <c r="D19" s="8">
        <v>1.96</v>
      </c>
      <c r="E19" s="12">
        <v>6</v>
      </c>
      <c r="F19" s="8">
        <v>1.29</v>
      </c>
      <c r="G19" s="12">
        <v>7</v>
      </c>
      <c r="H19" s="8">
        <v>3.59</v>
      </c>
      <c r="I19" s="12">
        <v>0</v>
      </c>
    </row>
    <row r="20" spans="2:9" ht="15" customHeight="1" x14ac:dyDescent="0.15">
      <c r="B20" s="9" t="s">
        <v>215</v>
      </c>
      <c r="C20" s="12">
        <f>SUM(LTBL_32528[総数／事業所数])</f>
        <v>664</v>
      </c>
      <c r="E20" s="12">
        <f>SUBTOTAL(109,LTBL_32528[個人／事業所数])</f>
        <v>466</v>
      </c>
      <c r="G20" s="12">
        <f>SUBTOTAL(109,LTBL_32528[法人／事業所数])</f>
        <v>195</v>
      </c>
      <c r="I20" s="12">
        <f>SUBTOTAL(109,LTBL_32528[法人以外の団体／事業所数])</f>
        <v>3</v>
      </c>
    </row>
    <row r="21" spans="2:9" ht="15" customHeight="1" x14ac:dyDescent="0.15">
      <c r="E21" s="11">
        <f>LTBL_32528[[#Totals],[個人／事業所数]]/LTBL_32528[[#Totals],[総数／事業所数]]</f>
        <v>0.70180722891566261</v>
      </c>
      <c r="G21" s="11">
        <f>LTBL_32528[[#Totals],[法人／事業所数]]/LTBL_32528[[#Totals],[総数／事業所数]]</f>
        <v>0.29367469879518071</v>
      </c>
      <c r="I21" s="11">
        <f>LTBL_32528[[#Totals],[法人以外の団体／事業所数]]/LTBL_32528[[#Totals],[総数／事業所数]]</f>
        <v>4.5180722891566263E-3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244</v>
      </c>
      <c r="G23" s="10" t="s">
        <v>40</v>
      </c>
      <c r="H23" s="10" t="s">
        <v>245</v>
      </c>
      <c r="I23" s="10" t="s">
        <v>42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3</v>
      </c>
      <c r="D25" t="s">
        <v>216</v>
      </c>
      <c r="E25">
        <v>0</v>
      </c>
      <c r="F25" t="s">
        <v>218</v>
      </c>
      <c r="G25">
        <v>3</v>
      </c>
      <c r="H25" t="s">
        <v>219</v>
      </c>
      <c r="I25">
        <v>0</v>
      </c>
    </row>
    <row r="28" spans="2:9" ht="33" customHeight="1" x14ac:dyDescent="0.15">
      <c r="B28" t="s">
        <v>231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74</v>
      </c>
      <c r="D29" s="8">
        <v>11.14</v>
      </c>
      <c r="E29" s="12">
        <v>72</v>
      </c>
      <c r="F29" s="8">
        <v>15.45</v>
      </c>
      <c r="G29" s="12">
        <v>2</v>
      </c>
      <c r="H29" s="8">
        <v>1.03</v>
      </c>
      <c r="I29" s="12">
        <v>0</v>
      </c>
    </row>
    <row r="30" spans="2:9" ht="15" customHeight="1" x14ac:dyDescent="0.15">
      <c r="B30" t="s">
        <v>58</v>
      </c>
      <c r="C30" s="12">
        <v>69</v>
      </c>
      <c r="D30" s="8">
        <v>10.39</v>
      </c>
      <c r="E30" s="12">
        <v>61</v>
      </c>
      <c r="F30" s="8">
        <v>13.09</v>
      </c>
      <c r="G30" s="12">
        <v>8</v>
      </c>
      <c r="H30" s="8">
        <v>4.0999999999999996</v>
      </c>
      <c r="I30" s="12">
        <v>0</v>
      </c>
    </row>
    <row r="31" spans="2:9" ht="15" customHeight="1" x14ac:dyDescent="0.15">
      <c r="B31" t="s">
        <v>52</v>
      </c>
      <c r="C31" s="12">
        <v>64</v>
      </c>
      <c r="D31" s="8">
        <v>9.64</v>
      </c>
      <c r="E31" s="12">
        <v>42</v>
      </c>
      <c r="F31" s="8">
        <v>9.01</v>
      </c>
      <c r="G31" s="12">
        <v>20</v>
      </c>
      <c r="H31" s="8">
        <v>10.26</v>
      </c>
      <c r="I31" s="12">
        <v>2</v>
      </c>
    </row>
    <row r="32" spans="2:9" ht="15" customHeight="1" x14ac:dyDescent="0.15">
      <c r="B32" t="s">
        <v>54</v>
      </c>
      <c r="C32" s="12">
        <v>59</v>
      </c>
      <c r="D32" s="8">
        <v>8.89</v>
      </c>
      <c r="E32" s="12">
        <v>38</v>
      </c>
      <c r="F32" s="8">
        <v>8.15</v>
      </c>
      <c r="G32" s="12">
        <v>21</v>
      </c>
      <c r="H32" s="8">
        <v>10.77</v>
      </c>
      <c r="I32" s="12">
        <v>0</v>
      </c>
    </row>
    <row r="33" spans="2:9" ht="15" customHeight="1" x14ac:dyDescent="0.15">
      <c r="B33" t="s">
        <v>43</v>
      </c>
      <c r="C33" s="12">
        <v>54</v>
      </c>
      <c r="D33" s="8">
        <v>8.1300000000000008</v>
      </c>
      <c r="E33" s="12">
        <v>28</v>
      </c>
      <c r="F33" s="8">
        <v>6.01</v>
      </c>
      <c r="G33" s="12">
        <v>26</v>
      </c>
      <c r="H33" s="8">
        <v>13.33</v>
      </c>
      <c r="I33" s="12">
        <v>0</v>
      </c>
    </row>
    <row r="34" spans="2:9" ht="15" customHeight="1" x14ac:dyDescent="0.15">
      <c r="B34" t="s">
        <v>44</v>
      </c>
      <c r="C34" s="12">
        <v>45</v>
      </c>
      <c r="D34" s="8">
        <v>6.78</v>
      </c>
      <c r="E34" s="12">
        <v>37</v>
      </c>
      <c r="F34" s="8">
        <v>7.94</v>
      </c>
      <c r="G34" s="12">
        <v>8</v>
      </c>
      <c r="H34" s="8">
        <v>4.0999999999999996</v>
      </c>
      <c r="I34" s="12">
        <v>0</v>
      </c>
    </row>
    <row r="35" spans="2:9" ht="15" customHeight="1" x14ac:dyDescent="0.15">
      <c r="B35" t="s">
        <v>55</v>
      </c>
      <c r="C35" s="12">
        <v>43</v>
      </c>
      <c r="D35" s="8">
        <v>6.48</v>
      </c>
      <c r="E35" s="12">
        <v>39</v>
      </c>
      <c r="F35" s="8">
        <v>8.3699999999999992</v>
      </c>
      <c r="G35" s="12">
        <v>4</v>
      </c>
      <c r="H35" s="8">
        <v>2.0499999999999998</v>
      </c>
      <c r="I35" s="12">
        <v>0</v>
      </c>
    </row>
    <row r="36" spans="2:9" ht="15" customHeight="1" x14ac:dyDescent="0.15">
      <c r="B36" t="s">
        <v>46</v>
      </c>
      <c r="C36" s="12">
        <v>23</v>
      </c>
      <c r="D36" s="8">
        <v>3.46</v>
      </c>
      <c r="E36" s="12">
        <v>16</v>
      </c>
      <c r="F36" s="8">
        <v>3.43</v>
      </c>
      <c r="G36" s="12">
        <v>7</v>
      </c>
      <c r="H36" s="8">
        <v>3.59</v>
      </c>
      <c r="I36" s="12">
        <v>0</v>
      </c>
    </row>
    <row r="37" spans="2:9" ht="15" customHeight="1" x14ac:dyDescent="0.15">
      <c r="B37" t="s">
        <v>64</v>
      </c>
      <c r="C37" s="12">
        <v>20</v>
      </c>
      <c r="D37" s="8">
        <v>3.01</v>
      </c>
      <c r="E37" s="12">
        <v>18</v>
      </c>
      <c r="F37" s="8">
        <v>3.86</v>
      </c>
      <c r="G37" s="12">
        <v>2</v>
      </c>
      <c r="H37" s="8">
        <v>1.03</v>
      </c>
      <c r="I37" s="12">
        <v>0</v>
      </c>
    </row>
    <row r="38" spans="2:9" ht="15" customHeight="1" x14ac:dyDescent="0.15">
      <c r="B38" t="s">
        <v>45</v>
      </c>
      <c r="C38" s="12">
        <v>18</v>
      </c>
      <c r="D38" s="8">
        <v>2.71</v>
      </c>
      <c r="E38" s="12">
        <v>10</v>
      </c>
      <c r="F38" s="8">
        <v>2.15</v>
      </c>
      <c r="G38" s="12">
        <v>8</v>
      </c>
      <c r="H38" s="8">
        <v>4.0999999999999996</v>
      </c>
      <c r="I38" s="12">
        <v>0</v>
      </c>
    </row>
    <row r="39" spans="2:9" ht="15" customHeight="1" x14ac:dyDescent="0.15">
      <c r="B39" t="s">
        <v>51</v>
      </c>
      <c r="C39" s="12">
        <v>18</v>
      </c>
      <c r="D39" s="8">
        <v>2.71</v>
      </c>
      <c r="E39" s="12">
        <v>16</v>
      </c>
      <c r="F39" s="8">
        <v>3.43</v>
      </c>
      <c r="G39" s="12">
        <v>2</v>
      </c>
      <c r="H39" s="8">
        <v>1.03</v>
      </c>
      <c r="I39" s="12">
        <v>0</v>
      </c>
    </row>
    <row r="40" spans="2:9" ht="15" customHeight="1" x14ac:dyDescent="0.15">
      <c r="B40" t="s">
        <v>57</v>
      </c>
      <c r="C40" s="12">
        <v>15</v>
      </c>
      <c r="D40" s="8">
        <v>2.2599999999999998</v>
      </c>
      <c r="E40" s="12">
        <v>5</v>
      </c>
      <c r="F40" s="8">
        <v>1.07</v>
      </c>
      <c r="G40" s="12">
        <v>10</v>
      </c>
      <c r="H40" s="8">
        <v>5.13</v>
      </c>
      <c r="I40" s="12">
        <v>0</v>
      </c>
    </row>
    <row r="41" spans="2:9" ht="15" customHeight="1" x14ac:dyDescent="0.15">
      <c r="B41" t="s">
        <v>47</v>
      </c>
      <c r="C41" s="12">
        <v>12</v>
      </c>
      <c r="D41" s="8">
        <v>1.81</v>
      </c>
      <c r="E41" s="12">
        <v>7</v>
      </c>
      <c r="F41" s="8">
        <v>1.5</v>
      </c>
      <c r="G41" s="12">
        <v>5</v>
      </c>
      <c r="H41" s="8">
        <v>2.56</v>
      </c>
      <c r="I41" s="12">
        <v>0</v>
      </c>
    </row>
    <row r="42" spans="2:9" ht="15" customHeight="1" x14ac:dyDescent="0.15">
      <c r="B42" t="s">
        <v>53</v>
      </c>
      <c r="C42" s="12">
        <v>12</v>
      </c>
      <c r="D42" s="8">
        <v>1.81</v>
      </c>
      <c r="E42" s="12">
        <v>7</v>
      </c>
      <c r="F42" s="8">
        <v>1.5</v>
      </c>
      <c r="G42" s="12">
        <v>5</v>
      </c>
      <c r="H42" s="8">
        <v>2.56</v>
      </c>
      <c r="I42" s="12">
        <v>0</v>
      </c>
    </row>
    <row r="43" spans="2:9" ht="15" customHeight="1" x14ac:dyDescent="0.15">
      <c r="B43" t="s">
        <v>61</v>
      </c>
      <c r="C43" s="12">
        <v>12</v>
      </c>
      <c r="D43" s="8">
        <v>1.81</v>
      </c>
      <c r="E43" s="12">
        <v>11</v>
      </c>
      <c r="F43" s="8">
        <v>2.36</v>
      </c>
      <c r="G43" s="12">
        <v>1</v>
      </c>
      <c r="H43" s="8">
        <v>0.51</v>
      </c>
      <c r="I43" s="12">
        <v>0</v>
      </c>
    </row>
    <row r="44" spans="2:9" ht="15" customHeight="1" x14ac:dyDescent="0.15">
      <c r="B44" t="s">
        <v>80</v>
      </c>
      <c r="C44" s="12">
        <v>11</v>
      </c>
      <c r="D44" s="8">
        <v>1.66</v>
      </c>
      <c r="E44" s="12">
        <v>5</v>
      </c>
      <c r="F44" s="8">
        <v>1.07</v>
      </c>
      <c r="G44" s="12">
        <v>6</v>
      </c>
      <c r="H44" s="8">
        <v>3.08</v>
      </c>
      <c r="I44" s="12">
        <v>0</v>
      </c>
    </row>
    <row r="45" spans="2:9" ht="15" customHeight="1" x14ac:dyDescent="0.15">
      <c r="B45" t="s">
        <v>48</v>
      </c>
      <c r="C45" s="12">
        <v>10</v>
      </c>
      <c r="D45" s="8">
        <v>1.51</v>
      </c>
      <c r="E45" s="12">
        <v>3</v>
      </c>
      <c r="F45" s="8">
        <v>0.64</v>
      </c>
      <c r="G45" s="12">
        <v>7</v>
      </c>
      <c r="H45" s="8">
        <v>3.59</v>
      </c>
      <c r="I45" s="12">
        <v>0</v>
      </c>
    </row>
    <row r="46" spans="2:9" ht="15" customHeight="1" x14ac:dyDescent="0.15">
      <c r="B46" t="s">
        <v>62</v>
      </c>
      <c r="C46" s="12">
        <v>9</v>
      </c>
      <c r="D46" s="8">
        <v>1.36</v>
      </c>
      <c r="E46" s="12">
        <v>0</v>
      </c>
      <c r="F46" s="8">
        <v>0</v>
      </c>
      <c r="G46" s="12">
        <v>9</v>
      </c>
      <c r="H46" s="8">
        <v>4.62</v>
      </c>
      <c r="I46" s="12">
        <v>0</v>
      </c>
    </row>
    <row r="47" spans="2:9" ht="15" customHeight="1" x14ac:dyDescent="0.15">
      <c r="B47" t="s">
        <v>67</v>
      </c>
      <c r="C47" s="12">
        <v>8</v>
      </c>
      <c r="D47" s="8">
        <v>1.2</v>
      </c>
      <c r="E47" s="12">
        <v>5</v>
      </c>
      <c r="F47" s="8">
        <v>1.07</v>
      </c>
      <c r="G47" s="12">
        <v>3</v>
      </c>
      <c r="H47" s="8">
        <v>1.54</v>
      </c>
      <c r="I47" s="12">
        <v>0</v>
      </c>
    </row>
    <row r="48" spans="2:9" ht="15" customHeight="1" x14ac:dyDescent="0.15">
      <c r="B48" t="s">
        <v>88</v>
      </c>
      <c r="C48" s="12">
        <v>7</v>
      </c>
      <c r="D48" s="8">
        <v>1.05</v>
      </c>
      <c r="E48" s="12">
        <v>6</v>
      </c>
      <c r="F48" s="8">
        <v>1.29</v>
      </c>
      <c r="G48" s="12">
        <v>1</v>
      </c>
      <c r="H48" s="8">
        <v>0.51</v>
      </c>
      <c r="I48" s="12">
        <v>0</v>
      </c>
    </row>
    <row r="49" spans="2:9" ht="15" customHeight="1" x14ac:dyDescent="0.15">
      <c r="B49" t="s">
        <v>50</v>
      </c>
      <c r="C49" s="12">
        <v>7</v>
      </c>
      <c r="D49" s="8">
        <v>1.05</v>
      </c>
      <c r="E49" s="12">
        <v>0</v>
      </c>
      <c r="F49" s="8">
        <v>0</v>
      </c>
      <c r="G49" s="12">
        <v>7</v>
      </c>
      <c r="H49" s="8">
        <v>3.59</v>
      </c>
      <c r="I49" s="12">
        <v>0</v>
      </c>
    </row>
    <row r="52" spans="2:9" ht="33" customHeight="1" x14ac:dyDescent="0.15">
      <c r="B52" t="s">
        <v>289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15">
      <c r="B53" t="s">
        <v>142</v>
      </c>
      <c r="C53" s="12">
        <v>40</v>
      </c>
      <c r="D53" s="8">
        <v>6.02</v>
      </c>
      <c r="E53" s="12">
        <v>39</v>
      </c>
      <c r="F53" s="8">
        <v>8.3699999999999992</v>
      </c>
      <c r="G53" s="12">
        <v>1</v>
      </c>
      <c r="H53" s="8">
        <v>0.51</v>
      </c>
      <c r="I53" s="12">
        <v>0</v>
      </c>
    </row>
    <row r="54" spans="2:9" ht="15" customHeight="1" x14ac:dyDescent="0.15">
      <c r="B54" t="s">
        <v>130</v>
      </c>
      <c r="C54" s="12">
        <v>26</v>
      </c>
      <c r="D54" s="8">
        <v>3.92</v>
      </c>
      <c r="E54" s="12">
        <v>18</v>
      </c>
      <c r="F54" s="8">
        <v>3.86</v>
      </c>
      <c r="G54" s="12">
        <v>8</v>
      </c>
      <c r="H54" s="8">
        <v>4.0999999999999996</v>
      </c>
      <c r="I54" s="12">
        <v>0</v>
      </c>
    </row>
    <row r="55" spans="2:9" ht="15" customHeight="1" x14ac:dyDescent="0.15">
      <c r="B55" t="s">
        <v>141</v>
      </c>
      <c r="C55" s="12">
        <v>24</v>
      </c>
      <c r="D55" s="8">
        <v>3.61</v>
      </c>
      <c r="E55" s="12">
        <v>24</v>
      </c>
      <c r="F55" s="8">
        <v>5.15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125</v>
      </c>
      <c r="C56" s="12">
        <v>22</v>
      </c>
      <c r="D56" s="8">
        <v>3.31</v>
      </c>
      <c r="E56" s="12">
        <v>3</v>
      </c>
      <c r="F56" s="8">
        <v>0.64</v>
      </c>
      <c r="G56" s="12">
        <v>19</v>
      </c>
      <c r="H56" s="8">
        <v>9.74</v>
      </c>
      <c r="I56" s="12">
        <v>0</v>
      </c>
    </row>
    <row r="57" spans="2:9" ht="15" customHeight="1" x14ac:dyDescent="0.15">
      <c r="B57" t="s">
        <v>136</v>
      </c>
      <c r="C57" s="12">
        <v>22</v>
      </c>
      <c r="D57" s="8">
        <v>3.31</v>
      </c>
      <c r="E57" s="12">
        <v>21</v>
      </c>
      <c r="F57" s="8">
        <v>4.51</v>
      </c>
      <c r="G57" s="12">
        <v>1</v>
      </c>
      <c r="H57" s="8">
        <v>0.51</v>
      </c>
      <c r="I57" s="12">
        <v>0</v>
      </c>
    </row>
    <row r="58" spans="2:9" ht="15" customHeight="1" x14ac:dyDescent="0.15">
      <c r="B58" t="s">
        <v>127</v>
      </c>
      <c r="C58" s="12">
        <v>21</v>
      </c>
      <c r="D58" s="8">
        <v>3.16</v>
      </c>
      <c r="E58" s="12">
        <v>17</v>
      </c>
      <c r="F58" s="8">
        <v>3.65</v>
      </c>
      <c r="G58" s="12">
        <v>4</v>
      </c>
      <c r="H58" s="8">
        <v>2.0499999999999998</v>
      </c>
      <c r="I58" s="12">
        <v>0</v>
      </c>
    </row>
    <row r="59" spans="2:9" ht="15" customHeight="1" x14ac:dyDescent="0.15">
      <c r="B59" t="s">
        <v>135</v>
      </c>
      <c r="C59" s="12">
        <v>21</v>
      </c>
      <c r="D59" s="8">
        <v>3.16</v>
      </c>
      <c r="E59" s="12">
        <v>15</v>
      </c>
      <c r="F59" s="8">
        <v>3.22</v>
      </c>
      <c r="G59" s="12">
        <v>6</v>
      </c>
      <c r="H59" s="8">
        <v>3.08</v>
      </c>
      <c r="I59" s="12">
        <v>0</v>
      </c>
    </row>
    <row r="60" spans="2:9" ht="15" customHeight="1" x14ac:dyDescent="0.15">
      <c r="B60" t="s">
        <v>140</v>
      </c>
      <c r="C60" s="12">
        <v>17</v>
      </c>
      <c r="D60" s="8">
        <v>2.56</v>
      </c>
      <c r="E60" s="12">
        <v>15</v>
      </c>
      <c r="F60" s="8">
        <v>3.22</v>
      </c>
      <c r="G60" s="12">
        <v>2</v>
      </c>
      <c r="H60" s="8">
        <v>1.03</v>
      </c>
      <c r="I60" s="12">
        <v>0</v>
      </c>
    </row>
    <row r="61" spans="2:9" ht="15" customHeight="1" x14ac:dyDescent="0.15">
      <c r="B61" t="s">
        <v>151</v>
      </c>
      <c r="C61" s="12">
        <v>16</v>
      </c>
      <c r="D61" s="8">
        <v>2.41</v>
      </c>
      <c r="E61" s="12">
        <v>15</v>
      </c>
      <c r="F61" s="8">
        <v>3.22</v>
      </c>
      <c r="G61" s="12">
        <v>1</v>
      </c>
      <c r="H61" s="8">
        <v>0.51</v>
      </c>
      <c r="I61" s="12">
        <v>0</v>
      </c>
    </row>
    <row r="62" spans="2:9" ht="15" customHeight="1" x14ac:dyDescent="0.15">
      <c r="B62" t="s">
        <v>152</v>
      </c>
      <c r="C62" s="12">
        <v>16</v>
      </c>
      <c r="D62" s="8">
        <v>2.41</v>
      </c>
      <c r="E62" s="12">
        <v>15</v>
      </c>
      <c r="F62" s="8">
        <v>3.22</v>
      </c>
      <c r="G62" s="12">
        <v>1</v>
      </c>
      <c r="H62" s="8">
        <v>0.51</v>
      </c>
      <c r="I62" s="12">
        <v>0</v>
      </c>
    </row>
    <row r="63" spans="2:9" ht="15" customHeight="1" x14ac:dyDescent="0.15">
      <c r="B63" t="s">
        <v>147</v>
      </c>
      <c r="C63" s="12">
        <v>16</v>
      </c>
      <c r="D63" s="8">
        <v>2.41</v>
      </c>
      <c r="E63" s="12">
        <v>15</v>
      </c>
      <c r="F63" s="8">
        <v>3.22</v>
      </c>
      <c r="G63" s="12">
        <v>1</v>
      </c>
      <c r="H63" s="8">
        <v>0.51</v>
      </c>
      <c r="I63" s="12">
        <v>0</v>
      </c>
    </row>
    <row r="64" spans="2:9" ht="15" customHeight="1" x14ac:dyDescent="0.15">
      <c r="B64" t="s">
        <v>156</v>
      </c>
      <c r="C64" s="12">
        <v>16</v>
      </c>
      <c r="D64" s="8">
        <v>2.41</v>
      </c>
      <c r="E64" s="12">
        <v>14</v>
      </c>
      <c r="F64" s="8">
        <v>3</v>
      </c>
      <c r="G64" s="12">
        <v>2</v>
      </c>
      <c r="H64" s="8">
        <v>1.03</v>
      </c>
      <c r="I64" s="12">
        <v>0</v>
      </c>
    </row>
    <row r="65" spans="2:9" ht="15" customHeight="1" x14ac:dyDescent="0.15">
      <c r="B65" t="s">
        <v>128</v>
      </c>
      <c r="C65" s="12">
        <v>14</v>
      </c>
      <c r="D65" s="8">
        <v>2.11</v>
      </c>
      <c r="E65" s="12">
        <v>14</v>
      </c>
      <c r="F65" s="8">
        <v>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139</v>
      </c>
      <c r="C66" s="12">
        <v>14</v>
      </c>
      <c r="D66" s="8">
        <v>2.11</v>
      </c>
      <c r="E66" s="12">
        <v>14</v>
      </c>
      <c r="F66" s="8">
        <v>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137</v>
      </c>
      <c r="C67" s="12">
        <v>13</v>
      </c>
      <c r="D67" s="8">
        <v>1.96</v>
      </c>
      <c r="E67" s="12">
        <v>5</v>
      </c>
      <c r="F67" s="8">
        <v>1.07</v>
      </c>
      <c r="G67" s="12">
        <v>8</v>
      </c>
      <c r="H67" s="8">
        <v>4.0999999999999996</v>
      </c>
      <c r="I67" s="12">
        <v>0</v>
      </c>
    </row>
    <row r="68" spans="2:9" ht="15" customHeight="1" x14ac:dyDescent="0.15">
      <c r="B68" t="s">
        <v>138</v>
      </c>
      <c r="C68" s="12">
        <v>13</v>
      </c>
      <c r="D68" s="8">
        <v>1.96</v>
      </c>
      <c r="E68" s="12">
        <v>12</v>
      </c>
      <c r="F68" s="8">
        <v>2.58</v>
      </c>
      <c r="G68" s="12">
        <v>1</v>
      </c>
      <c r="H68" s="8">
        <v>0.51</v>
      </c>
      <c r="I68" s="12">
        <v>0</v>
      </c>
    </row>
    <row r="69" spans="2:9" ht="15" customHeight="1" x14ac:dyDescent="0.15">
      <c r="B69" t="s">
        <v>129</v>
      </c>
      <c r="C69" s="12">
        <v>12</v>
      </c>
      <c r="D69" s="8">
        <v>1.81</v>
      </c>
      <c r="E69" s="12">
        <v>10</v>
      </c>
      <c r="F69" s="8">
        <v>2.15</v>
      </c>
      <c r="G69" s="12">
        <v>2</v>
      </c>
      <c r="H69" s="8">
        <v>1.03</v>
      </c>
      <c r="I69" s="12">
        <v>0</v>
      </c>
    </row>
    <row r="70" spans="2:9" ht="15" customHeight="1" x14ac:dyDescent="0.15">
      <c r="B70" t="s">
        <v>148</v>
      </c>
      <c r="C70" s="12">
        <v>12</v>
      </c>
      <c r="D70" s="8">
        <v>1.81</v>
      </c>
      <c r="E70" s="12">
        <v>10</v>
      </c>
      <c r="F70" s="8">
        <v>2.15</v>
      </c>
      <c r="G70" s="12">
        <v>2</v>
      </c>
      <c r="H70" s="8">
        <v>1.03</v>
      </c>
      <c r="I70" s="12">
        <v>0</v>
      </c>
    </row>
    <row r="71" spans="2:9" ht="15" customHeight="1" x14ac:dyDescent="0.15">
      <c r="B71" t="s">
        <v>159</v>
      </c>
      <c r="C71" s="12">
        <v>10</v>
      </c>
      <c r="D71" s="8">
        <v>1.51</v>
      </c>
      <c r="E71" s="12">
        <v>7</v>
      </c>
      <c r="F71" s="8">
        <v>1.5</v>
      </c>
      <c r="G71" s="12">
        <v>3</v>
      </c>
      <c r="H71" s="8">
        <v>1.54</v>
      </c>
      <c r="I71" s="12">
        <v>0</v>
      </c>
    </row>
    <row r="72" spans="2:9" ht="15" customHeight="1" x14ac:dyDescent="0.15">
      <c r="B72" t="s">
        <v>163</v>
      </c>
      <c r="C72" s="12">
        <v>10</v>
      </c>
      <c r="D72" s="8">
        <v>1.51</v>
      </c>
      <c r="E72" s="12">
        <v>7</v>
      </c>
      <c r="F72" s="8">
        <v>1.5</v>
      </c>
      <c r="G72" s="12">
        <v>3</v>
      </c>
      <c r="H72" s="8">
        <v>1.54</v>
      </c>
      <c r="I72" s="12">
        <v>0</v>
      </c>
    </row>
    <row r="73" spans="2:9" ht="15" customHeight="1" x14ac:dyDescent="0.15">
      <c r="B73" t="s">
        <v>177</v>
      </c>
      <c r="C73" s="12">
        <v>10</v>
      </c>
      <c r="D73" s="8">
        <v>1.51</v>
      </c>
      <c r="E73" s="12">
        <v>4</v>
      </c>
      <c r="F73" s="8">
        <v>0.86</v>
      </c>
      <c r="G73" s="12">
        <v>6</v>
      </c>
      <c r="H73" s="8">
        <v>3.08</v>
      </c>
      <c r="I73" s="12">
        <v>0</v>
      </c>
    </row>
    <row r="74" spans="2:9" ht="15" customHeight="1" x14ac:dyDescent="0.15">
      <c r="B74" t="s">
        <v>131</v>
      </c>
      <c r="C74" s="12">
        <v>10</v>
      </c>
      <c r="D74" s="8">
        <v>1.51</v>
      </c>
      <c r="E74" s="12">
        <v>1</v>
      </c>
      <c r="F74" s="8">
        <v>0.21</v>
      </c>
      <c r="G74" s="12">
        <v>8</v>
      </c>
      <c r="H74" s="8">
        <v>4.0999999999999996</v>
      </c>
      <c r="I74" s="12">
        <v>1</v>
      </c>
    </row>
    <row r="75" spans="2:9" ht="15" customHeight="1" x14ac:dyDescent="0.15">
      <c r="B75" t="s">
        <v>133</v>
      </c>
      <c r="C75" s="12">
        <v>10</v>
      </c>
      <c r="D75" s="8">
        <v>1.51</v>
      </c>
      <c r="E75" s="12">
        <v>5</v>
      </c>
      <c r="F75" s="8">
        <v>1.07</v>
      </c>
      <c r="G75" s="12">
        <v>5</v>
      </c>
      <c r="H75" s="8">
        <v>2.56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3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123</v>
      </c>
      <c r="B1" s="3" t="s">
        <v>124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59</v>
      </c>
      <c r="C3" s="4">
        <v>2388</v>
      </c>
      <c r="D3" s="8">
        <v>11.8</v>
      </c>
      <c r="E3" s="4">
        <v>2116</v>
      </c>
      <c r="F3" s="8">
        <v>17.11</v>
      </c>
      <c r="G3" s="4">
        <v>269</v>
      </c>
      <c r="H3" s="8">
        <v>3.47</v>
      </c>
      <c r="I3" s="4">
        <v>3</v>
      </c>
    </row>
    <row r="4" spans="1:9" x14ac:dyDescent="0.15">
      <c r="A4" s="2">
        <v>2</v>
      </c>
      <c r="B4" s="1" t="s">
        <v>58</v>
      </c>
      <c r="C4" s="4">
        <v>1922</v>
      </c>
      <c r="D4" s="8">
        <v>9.5</v>
      </c>
      <c r="E4" s="4">
        <v>1650</v>
      </c>
      <c r="F4" s="8">
        <v>13.34</v>
      </c>
      <c r="G4" s="4">
        <v>271</v>
      </c>
      <c r="H4" s="8">
        <v>3.5</v>
      </c>
      <c r="I4" s="4">
        <v>1</v>
      </c>
    </row>
    <row r="5" spans="1:9" x14ac:dyDescent="0.15">
      <c r="A5" s="2">
        <v>3</v>
      </c>
      <c r="B5" s="1" t="s">
        <v>54</v>
      </c>
      <c r="C5" s="4">
        <v>1790</v>
      </c>
      <c r="D5" s="8">
        <v>8.85</v>
      </c>
      <c r="E5" s="4">
        <v>1011</v>
      </c>
      <c r="F5" s="8">
        <v>8.17</v>
      </c>
      <c r="G5" s="4">
        <v>775</v>
      </c>
      <c r="H5" s="8">
        <v>10</v>
      </c>
      <c r="I5" s="4">
        <v>4</v>
      </c>
    </row>
    <row r="6" spans="1:9" x14ac:dyDescent="0.15">
      <c r="A6" s="2">
        <v>4</v>
      </c>
      <c r="B6" s="1" t="s">
        <v>52</v>
      </c>
      <c r="C6" s="4">
        <v>1471</v>
      </c>
      <c r="D6" s="8">
        <v>7.27</v>
      </c>
      <c r="E6" s="4">
        <v>1063</v>
      </c>
      <c r="F6" s="8">
        <v>8.6</v>
      </c>
      <c r="G6" s="4">
        <v>394</v>
      </c>
      <c r="H6" s="8">
        <v>5.08</v>
      </c>
      <c r="I6" s="4">
        <v>14</v>
      </c>
    </row>
    <row r="7" spans="1:9" x14ac:dyDescent="0.15">
      <c r="A7" s="2">
        <v>5</v>
      </c>
      <c r="B7" s="1" t="s">
        <v>43</v>
      </c>
      <c r="C7" s="4">
        <v>1269</v>
      </c>
      <c r="D7" s="8">
        <v>6.27</v>
      </c>
      <c r="E7" s="4">
        <v>552</v>
      </c>
      <c r="F7" s="8">
        <v>4.46</v>
      </c>
      <c r="G7" s="4">
        <v>717</v>
      </c>
      <c r="H7" s="8">
        <v>9.25</v>
      </c>
      <c r="I7" s="4">
        <v>0</v>
      </c>
    </row>
    <row r="8" spans="1:9" x14ac:dyDescent="0.15">
      <c r="A8" s="2">
        <v>6</v>
      </c>
      <c r="B8" s="1" t="s">
        <v>55</v>
      </c>
      <c r="C8" s="4">
        <v>1231</v>
      </c>
      <c r="D8" s="8">
        <v>6.08</v>
      </c>
      <c r="E8" s="4">
        <v>824</v>
      </c>
      <c r="F8" s="8">
        <v>6.66</v>
      </c>
      <c r="G8" s="4">
        <v>405</v>
      </c>
      <c r="H8" s="8">
        <v>5.23</v>
      </c>
      <c r="I8" s="4">
        <v>2</v>
      </c>
    </row>
    <row r="9" spans="1:9" x14ac:dyDescent="0.15">
      <c r="A9" s="2">
        <v>7</v>
      </c>
      <c r="B9" s="1" t="s">
        <v>44</v>
      </c>
      <c r="C9" s="4">
        <v>1170</v>
      </c>
      <c r="D9" s="8">
        <v>5.78</v>
      </c>
      <c r="E9" s="4">
        <v>801</v>
      </c>
      <c r="F9" s="8">
        <v>6.48</v>
      </c>
      <c r="G9" s="4">
        <v>369</v>
      </c>
      <c r="H9" s="8">
        <v>4.76</v>
      </c>
      <c r="I9" s="4">
        <v>0</v>
      </c>
    </row>
    <row r="10" spans="1:9" x14ac:dyDescent="0.15">
      <c r="A10" s="2">
        <v>8</v>
      </c>
      <c r="B10" s="1" t="s">
        <v>53</v>
      </c>
      <c r="C10" s="4">
        <v>721</v>
      </c>
      <c r="D10" s="8">
        <v>3.56</v>
      </c>
      <c r="E10" s="4">
        <v>420</v>
      </c>
      <c r="F10" s="8">
        <v>3.4</v>
      </c>
      <c r="G10" s="4">
        <v>301</v>
      </c>
      <c r="H10" s="8">
        <v>3.88</v>
      </c>
      <c r="I10" s="4">
        <v>0</v>
      </c>
    </row>
    <row r="11" spans="1:9" x14ac:dyDescent="0.15">
      <c r="A11" s="2">
        <v>9</v>
      </c>
      <c r="B11" s="1" t="s">
        <v>51</v>
      </c>
      <c r="C11" s="4">
        <v>651</v>
      </c>
      <c r="D11" s="8">
        <v>3.22</v>
      </c>
      <c r="E11" s="4">
        <v>374</v>
      </c>
      <c r="F11" s="8">
        <v>3.02</v>
      </c>
      <c r="G11" s="4">
        <v>277</v>
      </c>
      <c r="H11" s="8">
        <v>3.57</v>
      </c>
      <c r="I11" s="4">
        <v>0</v>
      </c>
    </row>
    <row r="12" spans="1:9" x14ac:dyDescent="0.15">
      <c r="A12" s="2">
        <v>10</v>
      </c>
      <c r="B12" s="1" t="s">
        <v>60</v>
      </c>
      <c r="C12" s="4">
        <v>583</v>
      </c>
      <c r="D12" s="8">
        <v>2.88</v>
      </c>
      <c r="E12" s="4">
        <v>432</v>
      </c>
      <c r="F12" s="8">
        <v>3.49</v>
      </c>
      <c r="G12" s="4">
        <v>113</v>
      </c>
      <c r="H12" s="8">
        <v>1.46</v>
      </c>
      <c r="I12" s="4">
        <v>38</v>
      </c>
    </row>
    <row r="13" spans="1:9" x14ac:dyDescent="0.15">
      <c r="A13" s="2">
        <v>11</v>
      </c>
      <c r="B13" s="1" t="s">
        <v>45</v>
      </c>
      <c r="C13" s="4">
        <v>539</v>
      </c>
      <c r="D13" s="8">
        <v>2.66</v>
      </c>
      <c r="E13" s="4">
        <v>190</v>
      </c>
      <c r="F13" s="8">
        <v>1.54</v>
      </c>
      <c r="G13" s="4">
        <v>349</v>
      </c>
      <c r="H13" s="8">
        <v>4.5</v>
      </c>
      <c r="I13" s="4">
        <v>0</v>
      </c>
    </row>
    <row r="14" spans="1:9" x14ac:dyDescent="0.15">
      <c r="A14" s="2">
        <v>12</v>
      </c>
      <c r="B14" s="1" t="s">
        <v>57</v>
      </c>
      <c r="C14" s="4">
        <v>512</v>
      </c>
      <c r="D14" s="8">
        <v>2.5299999999999998</v>
      </c>
      <c r="E14" s="4">
        <v>216</v>
      </c>
      <c r="F14" s="8">
        <v>1.75</v>
      </c>
      <c r="G14" s="4">
        <v>296</v>
      </c>
      <c r="H14" s="8">
        <v>3.82</v>
      </c>
      <c r="I14" s="4">
        <v>0</v>
      </c>
    </row>
    <row r="15" spans="1:9" x14ac:dyDescent="0.15">
      <c r="A15" s="2">
        <v>13</v>
      </c>
      <c r="B15" s="1" t="s">
        <v>61</v>
      </c>
      <c r="C15" s="4">
        <v>481</v>
      </c>
      <c r="D15" s="8">
        <v>2.38</v>
      </c>
      <c r="E15" s="4">
        <v>426</v>
      </c>
      <c r="F15" s="8">
        <v>3.44</v>
      </c>
      <c r="G15" s="4">
        <v>54</v>
      </c>
      <c r="H15" s="8">
        <v>0.7</v>
      </c>
      <c r="I15" s="4">
        <v>1</v>
      </c>
    </row>
    <row r="16" spans="1:9" x14ac:dyDescent="0.15">
      <c r="A16" s="2">
        <v>14</v>
      </c>
      <c r="B16" s="1" t="s">
        <v>56</v>
      </c>
      <c r="C16" s="4">
        <v>424</v>
      </c>
      <c r="D16" s="8">
        <v>2.1</v>
      </c>
      <c r="E16" s="4">
        <v>364</v>
      </c>
      <c r="F16" s="8">
        <v>2.94</v>
      </c>
      <c r="G16" s="4">
        <v>60</v>
      </c>
      <c r="H16" s="8">
        <v>0.77</v>
      </c>
      <c r="I16" s="4">
        <v>0</v>
      </c>
    </row>
    <row r="17" spans="1:9" x14ac:dyDescent="0.15">
      <c r="A17" s="2">
        <v>15</v>
      </c>
      <c r="B17" s="1" t="s">
        <v>46</v>
      </c>
      <c r="C17" s="4">
        <v>363</v>
      </c>
      <c r="D17" s="8">
        <v>1.79</v>
      </c>
      <c r="E17" s="4">
        <v>193</v>
      </c>
      <c r="F17" s="8">
        <v>1.56</v>
      </c>
      <c r="G17" s="4">
        <v>159</v>
      </c>
      <c r="H17" s="8">
        <v>2.0499999999999998</v>
      </c>
      <c r="I17" s="4">
        <v>11</v>
      </c>
    </row>
    <row r="18" spans="1:9" x14ac:dyDescent="0.15">
      <c r="A18" s="2">
        <v>16</v>
      </c>
      <c r="B18" s="1" t="s">
        <v>50</v>
      </c>
      <c r="C18" s="4">
        <v>255</v>
      </c>
      <c r="D18" s="8">
        <v>1.26</v>
      </c>
      <c r="E18" s="4">
        <v>86</v>
      </c>
      <c r="F18" s="8">
        <v>0.7</v>
      </c>
      <c r="G18" s="4">
        <v>168</v>
      </c>
      <c r="H18" s="8">
        <v>2.17</v>
      </c>
      <c r="I18" s="4">
        <v>1</v>
      </c>
    </row>
    <row r="19" spans="1:9" x14ac:dyDescent="0.15">
      <c r="A19" s="2">
        <v>17</v>
      </c>
      <c r="B19" s="1" t="s">
        <v>48</v>
      </c>
      <c r="C19" s="4">
        <v>240</v>
      </c>
      <c r="D19" s="8">
        <v>1.19</v>
      </c>
      <c r="E19" s="4">
        <v>54</v>
      </c>
      <c r="F19" s="8">
        <v>0.44</v>
      </c>
      <c r="G19" s="4">
        <v>186</v>
      </c>
      <c r="H19" s="8">
        <v>2.4</v>
      </c>
      <c r="I19" s="4">
        <v>0</v>
      </c>
    </row>
    <row r="20" spans="1:9" x14ac:dyDescent="0.15">
      <c r="A20" s="2">
        <v>18</v>
      </c>
      <c r="B20" s="1" t="s">
        <v>49</v>
      </c>
      <c r="C20" s="4">
        <v>230</v>
      </c>
      <c r="D20" s="8">
        <v>1.1399999999999999</v>
      </c>
      <c r="E20" s="4">
        <v>29</v>
      </c>
      <c r="F20" s="8">
        <v>0.23</v>
      </c>
      <c r="G20" s="4">
        <v>201</v>
      </c>
      <c r="H20" s="8">
        <v>2.59</v>
      </c>
      <c r="I20" s="4">
        <v>0</v>
      </c>
    </row>
    <row r="21" spans="1:9" x14ac:dyDescent="0.15">
      <c r="A21" s="2">
        <v>19</v>
      </c>
      <c r="B21" s="1" t="s">
        <v>62</v>
      </c>
      <c r="C21" s="4">
        <v>227</v>
      </c>
      <c r="D21" s="8">
        <v>1.1200000000000001</v>
      </c>
      <c r="E21" s="4">
        <v>2</v>
      </c>
      <c r="F21" s="8">
        <v>0.02</v>
      </c>
      <c r="G21" s="4">
        <v>216</v>
      </c>
      <c r="H21" s="8">
        <v>2.79</v>
      </c>
      <c r="I21" s="4">
        <v>9</v>
      </c>
    </row>
    <row r="22" spans="1:9" x14ac:dyDescent="0.15">
      <c r="A22" s="2">
        <v>20</v>
      </c>
      <c r="B22" s="1" t="s">
        <v>47</v>
      </c>
      <c r="C22" s="4">
        <v>220</v>
      </c>
      <c r="D22" s="8">
        <v>1.0900000000000001</v>
      </c>
      <c r="E22" s="4">
        <v>91</v>
      </c>
      <c r="F22" s="8">
        <v>0.74</v>
      </c>
      <c r="G22" s="4">
        <v>127</v>
      </c>
      <c r="H22" s="8">
        <v>1.64</v>
      </c>
      <c r="I22" s="4">
        <v>2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59</v>
      </c>
      <c r="C25" s="4">
        <v>642</v>
      </c>
      <c r="D25" s="8">
        <v>11.7</v>
      </c>
      <c r="E25" s="4">
        <v>546</v>
      </c>
      <c r="F25" s="8">
        <v>18.3</v>
      </c>
      <c r="G25" s="4">
        <v>96</v>
      </c>
      <c r="H25" s="8">
        <v>3.9</v>
      </c>
      <c r="I25" s="4">
        <v>0</v>
      </c>
    </row>
    <row r="26" spans="1:9" x14ac:dyDescent="0.15">
      <c r="A26" s="2">
        <v>2</v>
      </c>
      <c r="B26" s="1" t="s">
        <v>58</v>
      </c>
      <c r="C26" s="4">
        <v>574</v>
      </c>
      <c r="D26" s="8">
        <v>10.46</v>
      </c>
      <c r="E26" s="4">
        <v>471</v>
      </c>
      <c r="F26" s="8">
        <v>15.79</v>
      </c>
      <c r="G26" s="4">
        <v>103</v>
      </c>
      <c r="H26" s="8">
        <v>4.18</v>
      </c>
      <c r="I26" s="4">
        <v>0</v>
      </c>
    </row>
    <row r="27" spans="1:9" x14ac:dyDescent="0.15">
      <c r="A27" s="2">
        <v>3</v>
      </c>
      <c r="B27" s="1" t="s">
        <v>55</v>
      </c>
      <c r="C27" s="4">
        <v>484</v>
      </c>
      <c r="D27" s="8">
        <v>8.82</v>
      </c>
      <c r="E27" s="4">
        <v>269</v>
      </c>
      <c r="F27" s="8">
        <v>9.02</v>
      </c>
      <c r="G27" s="4">
        <v>215</v>
      </c>
      <c r="H27" s="8">
        <v>8.73</v>
      </c>
      <c r="I27" s="4">
        <v>0</v>
      </c>
    </row>
    <row r="28" spans="1:9" x14ac:dyDescent="0.15">
      <c r="A28" s="2">
        <v>4</v>
      </c>
      <c r="B28" s="1" t="s">
        <v>54</v>
      </c>
      <c r="C28" s="4">
        <v>414</v>
      </c>
      <c r="D28" s="8">
        <v>7.55</v>
      </c>
      <c r="E28" s="4">
        <v>223</v>
      </c>
      <c r="F28" s="8">
        <v>7.48</v>
      </c>
      <c r="G28" s="4">
        <v>191</v>
      </c>
      <c r="H28" s="8">
        <v>7.75</v>
      </c>
      <c r="I28" s="4">
        <v>0</v>
      </c>
    </row>
    <row r="29" spans="1:9" x14ac:dyDescent="0.15">
      <c r="A29" s="2">
        <v>5</v>
      </c>
      <c r="B29" s="1" t="s">
        <v>52</v>
      </c>
      <c r="C29" s="4">
        <v>310</v>
      </c>
      <c r="D29" s="8">
        <v>5.65</v>
      </c>
      <c r="E29" s="4">
        <v>178</v>
      </c>
      <c r="F29" s="8">
        <v>5.97</v>
      </c>
      <c r="G29" s="4">
        <v>130</v>
      </c>
      <c r="H29" s="8">
        <v>5.28</v>
      </c>
      <c r="I29" s="4">
        <v>2</v>
      </c>
    </row>
    <row r="30" spans="1:9" x14ac:dyDescent="0.15">
      <c r="A30" s="2">
        <v>6</v>
      </c>
      <c r="B30" s="1" t="s">
        <v>43</v>
      </c>
      <c r="C30" s="4">
        <v>297</v>
      </c>
      <c r="D30" s="8">
        <v>5.41</v>
      </c>
      <c r="E30" s="4">
        <v>96</v>
      </c>
      <c r="F30" s="8">
        <v>3.22</v>
      </c>
      <c r="G30" s="4">
        <v>201</v>
      </c>
      <c r="H30" s="8">
        <v>8.16</v>
      </c>
      <c r="I30" s="4">
        <v>0</v>
      </c>
    </row>
    <row r="31" spans="1:9" x14ac:dyDescent="0.15">
      <c r="A31" s="2">
        <v>7</v>
      </c>
      <c r="B31" s="1" t="s">
        <v>44</v>
      </c>
      <c r="C31" s="4">
        <v>240</v>
      </c>
      <c r="D31" s="8">
        <v>4.37</v>
      </c>
      <c r="E31" s="4">
        <v>134</v>
      </c>
      <c r="F31" s="8">
        <v>4.49</v>
      </c>
      <c r="G31" s="4">
        <v>106</v>
      </c>
      <c r="H31" s="8">
        <v>4.3</v>
      </c>
      <c r="I31" s="4">
        <v>0</v>
      </c>
    </row>
    <row r="32" spans="1:9" x14ac:dyDescent="0.15">
      <c r="A32" s="2">
        <v>8</v>
      </c>
      <c r="B32" s="1" t="s">
        <v>51</v>
      </c>
      <c r="C32" s="4">
        <v>196</v>
      </c>
      <c r="D32" s="8">
        <v>3.57</v>
      </c>
      <c r="E32" s="4">
        <v>98</v>
      </c>
      <c r="F32" s="8">
        <v>3.29</v>
      </c>
      <c r="G32" s="4">
        <v>98</v>
      </c>
      <c r="H32" s="8">
        <v>3.98</v>
      </c>
      <c r="I32" s="4">
        <v>0</v>
      </c>
    </row>
    <row r="33" spans="1:9" x14ac:dyDescent="0.15">
      <c r="A33" s="2">
        <v>9</v>
      </c>
      <c r="B33" s="1" t="s">
        <v>60</v>
      </c>
      <c r="C33" s="4">
        <v>192</v>
      </c>
      <c r="D33" s="8">
        <v>3.5</v>
      </c>
      <c r="E33" s="4">
        <v>121</v>
      </c>
      <c r="F33" s="8">
        <v>4.0599999999999996</v>
      </c>
      <c r="G33" s="4">
        <v>49</v>
      </c>
      <c r="H33" s="8">
        <v>1.99</v>
      </c>
      <c r="I33" s="4">
        <v>22</v>
      </c>
    </row>
    <row r="34" spans="1:9" x14ac:dyDescent="0.15">
      <c r="A34" s="2">
        <v>10</v>
      </c>
      <c r="B34" s="1" t="s">
        <v>53</v>
      </c>
      <c r="C34" s="4">
        <v>169</v>
      </c>
      <c r="D34" s="8">
        <v>3.08</v>
      </c>
      <c r="E34" s="4">
        <v>93</v>
      </c>
      <c r="F34" s="8">
        <v>3.12</v>
      </c>
      <c r="G34" s="4">
        <v>76</v>
      </c>
      <c r="H34" s="8">
        <v>3.09</v>
      </c>
      <c r="I34" s="4">
        <v>0</v>
      </c>
    </row>
    <row r="35" spans="1:9" x14ac:dyDescent="0.15">
      <c r="A35" s="2">
        <v>11</v>
      </c>
      <c r="B35" s="1" t="s">
        <v>56</v>
      </c>
      <c r="C35" s="4">
        <v>166</v>
      </c>
      <c r="D35" s="8">
        <v>3.03</v>
      </c>
      <c r="E35" s="4">
        <v>136</v>
      </c>
      <c r="F35" s="8">
        <v>4.5599999999999996</v>
      </c>
      <c r="G35" s="4">
        <v>30</v>
      </c>
      <c r="H35" s="8">
        <v>1.22</v>
      </c>
      <c r="I35" s="4">
        <v>0</v>
      </c>
    </row>
    <row r="36" spans="1:9" x14ac:dyDescent="0.15">
      <c r="A36" s="2">
        <v>12</v>
      </c>
      <c r="B36" s="1" t="s">
        <v>45</v>
      </c>
      <c r="C36" s="4">
        <v>146</v>
      </c>
      <c r="D36" s="8">
        <v>2.66</v>
      </c>
      <c r="E36" s="4">
        <v>35</v>
      </c>
      <c r="F36" s="8">
        <v>1.17</v>
      </c>
      <c r="G36" s="4">
        <v>111</v>
      </c>
      <c r="H36" s="8">
        <v>4.51</v>
      </c>
      <c r="I36" s="4">
        <v>0</v>
      </c>
    </row>
    <row r="37" spans="1:9" x14ac:dyDescent="0.15">
      <c r="A37" s="2">
        <v>13</v>
      </c>
      <c r="B37" s="1" t="s">
        <v>57</v>
      </c>
      <c r="C37" s="4">
        <v>134</v>
      </c>
      <c r="D37" s="8">
        <v>2.44</v>
      </c>
      <c r="E37" s="4">
        <v>58</v>
      </c>
      <c r="F37" s="8">
        <v>1.94</v>
      </c>
      <c r="G37" s="4">
        <v>76</v>
      </c>
      <c r="H37" s="8">
        <v>3.09</v>
      </c>
      <c r="I37" s="4">
        <v>0</v>
      </c>
    </row>
    <row r="38" spans="1:9" x14ac:dyDescent="0.15">
      <c r="A38" s="2">
        <v>14</v>
      </c>
      <c r="B38" s="1" t="s">
        <v>61</v>
      </c>
      <c r="C38" s="4">
        <v>132</v>
      </c>
      <c r="D38" s="8">
        <v>2.41</v>
      </c>
      <c r="E38" s="4">
        <v>119</v>
      </c>
      <c r="F38" s="8">
        <v>3.99</v>
      </c>
      <c r="G38" s="4">
        <v>13</v>
      </c>
      <c r="H38" s="8">
        <v>0.53</v>
      </c>
      <c r="I38" s="4">
        <v>0</v>
      </c>
    </row>
    <row r="39" spans="1:9" x14ac:dyDescent="0.15">
      <c r="A39" s="2">
        <v>15</v>
      </c>
      <c r="B39" s="1" t="s">
        <v>49</v>
      </c>
      <c r="C39" s="4">
        <v>96</v>
      </c>
      <c r="D39" s="8">
        <v>1.75</v>
      </c>
      <c r="E39" s="4">
        <v>8</v>
      </c>
      <c r="F39" s="8">
        <v>0.27</v>
      </c>
      <c r="G39" s="4">
        <v>88</v>
      </c>
      <c r="H39" s="8">
        <v>3.57</v>
      </c>
      <c r="I39" s="4">
        <v>0</v>
      </c>
    </row>
    <row r="40" spans="1:9" x14ac:dyDescent="0.15">
      <c r="A40" s="2">
        <v>16</v>
      </c>
      <c r="B40" s="1" t="s">
        <v>50</v>
      </c>
      <c r="C40" s="4">
        <v>82</v>
      </c>
      <c r="D40" s="8">
        <v>1.49</v>
      </c>
      <c r="E40" s="4">
        <v>24</v>
      </c>
      <c r="F40" s="8">
        <v>0.8</v>
      </c>
      <c r="G40" s="4">
        <v>58</v>
      </c>
      <c r="H40" s="8">
        <v>2.35</v>
      </c>
      <c r="I40" s="4">
        <v>0</v>
      </c>
    </row>
    <row r="41" spans="1:9" x14ac:dyDescent="0.15">
      <c r="A41" s="2">
        <v>17</v>
      </c>
      <c r="B41" s="1" t="s">
        <v>62</v>
      </c>
      <c r="C41" s="4">
        <v>66</v>
      </c>
      <c r="D41" s="8">
        <v>1.2</v>
      </c>
      <c r="E41" s="4">
        <v>0</v>
      </c>
      <c r="F41" s="8">
        <v>0</v>
      </c>
      <c r="G41" s="4">
        <v>63</v>
      </c>
      <c r="H41" s="8">
        <v>2.56</v>
      </c>
      <c r="I41" s="4">
        <v>3</v>
      </c>
    </row>
    <row r="42" spans="1:9" x14ac:dyDescent="0.15">
      <c r="A42" s="2">
        <v>18</v>
      </c>
      <c r="B42" s="1" t="s">
        <v>48</v>
      </c>
      <c r="C42" s="4">
        <v>62</v>
      </c>
      <c r="D42" s="8">
        <v>1.1299999999999999</v>
      </c>
      <c r="E42" s="4">
        <v>14</v>
      </c>
      <c r="F42" s="8">
        <v>0.47</v>
      </c>
      <c r="G42" s="4">
        <v>48</v>
      </c>
      <c r="H42" s="8">
        <v>1.95</v>
      </c>
      <c r="I42" s="4">
        <v>0</v>
      </c>
    </row>
    <row r="43" spans="1:9" x14ac:dyDescent="0.15">
      <c r="A43" s="2">
        <v>19</v>
      </c>
      <c r="B43" s="1" t="s">
        <v>47</v>
      </c>
      <c r="C43" s="4">
        <v>61</v>
      </c>
      <c r="D43" s="8">
        <v>1.1100000000000001</v>
      </c>
      <c r="E43" s="4">
        <v>18</v>
      </c>
      <c r="F43" s="8">
        <v>0.6</v>
      </c>
      <c r="G43" s="4">
        <v>43</v>
      </c>
      <c r="H43" s="8">
        <v>1.75</v>
      </c>
      <c r="I43" s="4">
        <v>0</v>
      </c>
    </row>
    <row r="44" spans="1:9" x14ac:dyDescent="0.15">
      <c r="A44" s="2">
        <v>19</v>
      </c>
      <c r="B44" s="1" t="s">
        <v>63</v>
      </c>
      <c r="C44" s="4">
        <v>61</v>
      </c>
      <c r="D44" s="8">
        <v>1.1100000000000001</v>
      </c>
      <c r="E44" s="4">
        <v>16</v>
      </c>
      <c r="F44" s="8">
        <v>0.54</v>
      </c>
      <c r="G44" s="4">
        <v>45</v>
      </c>
      <c r="H44" s="8">
        <v>1.83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59</v>
      </c>
      <c r="C47" s="4">
        <v>228</v>
      </c>
      <c r="D47" s="8">
        <v>12.46</v>
      </c>
      <c r="E47" s="4">
        <v>199</v>
      </c>
      <c r="F47" s="8">
        <v>18.12</v>
      </c>
      <c r="G47" s="4">
        <v>29</v>
      </c>
      <c r="H47" s="8">
        <v>3.98</v>
      </c>
      <c r="I47" s="4">
        <v>0</v>
      </c>
    </row>
    <row r="48" spans="1:9" x14ac:dyDescent="0.15">
      <c r="A48" s="2">
        <v>2</v>
      </c>
      <c r="B48" s="1" t="s">
        <v>58</v>
      </c>
      <c r="C48" s="4">
        <v>183</v>
      </c>
      <c r="D48" s="8">
        <v>10</v>
      </c>
      <c r="E48" s="4">
        <v>160</v>
      </c>
      <c r="F48" s="8">
        <v>14.57</v>
      </c>
      <c r="G48" s="4">
        <v>23</v>
      </c>
      <c r="H48" s="8">
        <v>3.16</v>
      </c>
      <c r="I48" s="4">
        <v>0</v>
      </c>
    </row>
    <row r="49" spans="1:9" x14ac:dyDescent="0.15">
      <c r="A49" s="2">
        <v>3</v>
      </c>
      <c r="B49" s="1" t="s">
        <v>54</v>
      </c>
      <c r="C49" s="4">
        <v>152</v>
      </c>
      <c r="D49" s="8">
        <v>8.31</v>
      </c>
      <c r="E49" s="4">
        <v>82</v>
      </c>
      <c r="F49" s="8">
        <v>7.47</v>
      </c>
      <c r="G49" s="4">
        <v>70</v>
      </c>
      <c r="H49" s="8">
        <v>9.6199999999999992</v>
      </c>
      <c r="I49" s="4">
        <v>0</v>
      </c>
    </row>
    <row r="50" spans="1:9" x14ac:dyDescent="0.15">
      <c r="A50" s="2">
        <v>4</v>
      </c>
      <c r="B50" s="1" t="s">
        <v>52</v>
      </c>
      <c r="C50" s="4">
        <v>137</v>
      </c>
      <c r="D50" s="8">
        <v>7.49</v>
      </c>
      <c r="E50" s="4">
        <v>102</v>
      </c>
      <c r="F50" s="8">
        <v>9.2899999999999991</v>
      </c>
      <c r="G50" s="4">
        <v>34</v>
      </c>
      <c r="H50" s="8">
        <v>4.67</v>
      </c>
      <c r="I50" s="4">
        <v>1</v>
      </c>
    </row>
    <row r="51" spans="1:9" x14ac:dyDescent="0.15">
      <c r="A51" s="2">
        <v>5</v>
      </c>
      <c r="B51" s="1" t="s">
        <v>55</v>
      </c>
      <c r="C51" s="4">
        <v>131</v>
      </c>
      <c r="D51" s="8">
        <v>7.16</v>
      </c>
      <c r="E51" s="4">
        <v>98</v>
      </c>
      <c r="F51" s="8">
        <v>8.93</v>
      </c>
      <c r="G51" s="4">
        <v>33</v>
      </c>
      <c r="H51" s="8">
        <v>4.53</v>
      </c>
      <c r="I51" s="4">
        <v>0</v>
      </c>
    </row>
    <row r="52" spans="1:9" x14ac:dyDescent="0.15">
      <c r="A52" s="2">
        <v>6</v>
      </c>
      <c r="B52" s="1" t="s">
        <v>43</v>
      </c>
      <c r="C52" s="4">
        <v>124</v>
      </c>
      <c r="D52" s="8">
        <v>6.78</v>
      </c>
      <c r="E52" s="4">
        <v>51</v>
      </c>
      <c r="F52" s="8">
        <v>4.6399999999999997</v>
      </c>
      <c r="G52" s="4">
        <v>73</v>
      </c>
      <c r="H52" s="8">
        <v>10.029999999999999</v>
      </c>
      <c r="I52" s="4">
        <v>0</v>
      </c>
    </row>
    <row r="53" spans="1:9" x14ac:dyDescent="0.15">
      <c r="A53" s="2">
        <v>7</v>
      </c>
      <c r="B53" s="1" t="s">
        <v>44</v>
      </c>
      <c r="C53" s="4">
        <v>72</v>
      </c>
      <c r="D53" s="8">
        <v>3.93</v>
      </c>
      <c r="E53" s="4">
        <v>40</v>
      </c>
      <c r="F53" s="8">
        <v>3.64</v>
      </c>
      <c r="G53" s="4">
        <v>32</v>
      </c>
      <c r="H53" s="8">
        <v>4.4000000000000004</v>
      </c>
      <c r="I53" s="4">
        <v>0</v>
      </c>
    </row>
    <row r="54" spans="1:9" x14ac:dyDescent="0.15">
      <c r="A54" s="2">
        <v>8</v>
      </c>
      <c r="B54" s="1" t="s">
        <v>53</v>
      </c>
      <c r="C54" s="4">
        <v>69</v>
      </c>
      <c r="D54" s="8">
        <v>3.77</v>
      </c>
      <c r="E54" s="4">
        <v>36</v>
      </c>
      <c r="F54" s="8">
        <v>3.28</v>
      </c>
      <c r="G54" s="4">
        <v>33</v>
      </c>
      <c r="H54" s="8">
        <v>4.53</v>
      </c>
      <c r="I54" s="4">
        <v>0</v>
      </c>
    </row>
    <row r="55" spans="1:9" x14ac:dyDescent="0.15">
      <c r="A55" s="2">
        <v>9</v>
      </c>
      <c r="B55" s="1" t="s">
        <v>51</v>
      </c>
      <c r="C55" s="4">
        <v>60</v>
      </c>
      <c r="D55" s="8">
        <v>3.28</v>
      </c>
      <c r="E55" s="4">
        <v>29</v>
      </c>
      <c r="F55" s="8">
        <v>2.64</v>
      </c>
      <c r="G55" s="4">
        <v>31</v>
      </c>
      <c r="H55" s="8">
        <v>4.26</v>
      </c>
      <c r="I55" s="4">
        <v>0</v>
      </c>
    </row>
    <row r="56" spans="1:9" x14ac:dyDescent="0.15">
      <c r="A56" s="2">
        <v>10</v>
      </c>
      <c r="B56" s="1" t="s">
        <v>60</v>
      </c>
      <c r="C56" s="4">
        <v>52</v>
      </c>
      <c r="D56" s="8">
        <v>2.84</v>
      </c>
      <c r="E56" s="4">
        <v>43</v>
      </c>
      <c r="F56" s="8">
        <v>3.92</v>
      </c>
      <c r="G56" s="4">
        <v>8</v>
      </c>
      <c r="H56" s="8">
        <v>1.1000000000000001</v>
      </c>
      <c r="I56" s="4">
        <v>1</v>
      </c>
    </row>
    <row r="57" spans="1:9" x14ac:dyDescent="0.15">
      <c r="A57" s="2">
        <v>11</v>
      </c>
      <c r="B57" s="1" t="s">
        <v>61</v>
      </c>
      <c r="C57" s="4">
        <v>50</v>
      </c>
      <c r="D57" s="8">
        <v>2.73</v>
      </c>
      <c r="E57" s="4">
        <v>46</v>
      </c>
      <c r="F57" s="8">
        <v>4.1900000000000004</v>
      </c>
      <c r="G57" s="4">
        <v>4</v>
      </c>
      <c r="H57" s="8">
        <v>0.55000000000000004</v>
      </c>
      <c r="I57" s="4">
        <v>0</v>
      </c>
    </row>
    <row r="58" spans="1:9" x14ac:dyDescent="0.15">
      <c r="A58" s="2">
        <v>12</v>
      </c>
      <c r="B58" s="1" t="s">
        <v>57</v>
      </c>
      <c r="C58" s="4">
        <v>47</v>
      </c>
      <c r="D58" s="8">
        <v>2.57</v>
      </c>
      <c r="E58" s="4">
        <v>12</v>
      </c>
      <c r="F58" s="8">
        <v>1.0900000000000001</v>
      </c>
      <c r="G58" s="4">
        <v>35</v>
      </c>
      <c r="H58" s="8">
        <v>4.8099999999999996</v>
      </c>
      <c r="I58" s="4">
        <v>0</v>
      </c>
    </row>
    <row r="59" spans="1:9" x14ac:dyDescent="0.15">
      <c r="A59" s="2">
        <v>13</v>
      </c>
      <c r="B59" s="1" t="s">
        <v>46</v>
      </c>
      <c r="C59" s="4">
        <v>40</v>
      </c>
      <c r="D59" s="8">
        <v>2.19</v>
      </c>
      <c r="E59" s="4">
        <v>19</v>
      </c>
      <c r="F59" s="8">
        <v>1.73</v>
      </c>
      <c r="G59" s="4">
        <v>21</v>
      </c>
      <c r="H59" s="8">
        <v>2.88</v>
      </c>
      <c r="I59" s="4">
        <v>0</v>
      </c>
    </row>
    <row r="60" spans="1:9" x14ac:dyDescent="0.15">
      <c r="A60" s="2">
        <v>14</v>
      </c>
      <c r="B60" s="1" t="s">
        <v>45</v>
      </c>
      <c r="C60" s="4">
        <v>39</v>
      </c>
      <c r="D60" s="8">
        <v>2.13</v>
      </c>
      <c r="E60" s="4">
        <v>16</v>
      </c>
      <c r="F60" s="8">
        <v>1.46</v>
      </c>
      <c r="G60" s="4">
        <v>23</v>
      </c>
      <c r="H60" s="8">
        <v>3.16</v>
      </c>
      <c r="I60" s="4">
        <v>0</v>
      </c>
    </row>
    <row r="61" spans="1:9" x14ac:dyDescent="0.15">
      <c r="A61" s="2">
        <v>15</v>
      </c>
      <c r="B61" s="1" t="s">
        <v>56</v>
      </c>
      <c r="C61" s="4">
        <v>31</v>
      </c>
      <c r="D61" s="8">
        <v>1.69</v>
      </c>
      <c r="E61" s="4">
        <v>28</v>
      </c>
      <c r="F61" s="8">
        <v>2.5499999999999998</v>
      </c>
      <c r="G61" s="4">
        <v>3</v>
      </c>
      <c r="H61" s="8">
        <v>0.41</v>
      </c>
      <c r="I61" s="4">
        <v>0</v>
      </c>
    </row>
    <row r="62" spans="1:9" x14ac:dyDescent="0.15">
      <c r="A62" s="2">
        <v>16</v>
      </c>
      <c r="B62" s="1" t="s">
        <v>48</v>
      </c>
      <c r="C62" s="4">
        <v>29</v>
      </c>
      <c r="D62" s="8">
        <v>1.58</v>
      </c>
      <c r="E62" s="4">
        <v>3</v>
      </c>
      <c r="F62" s="8">
        <v>0.27</v>
      </c>
      <c r="G62" s="4">
        <v>26</v>
      </c>
      <c r="H62" s="8">
        <v>3.57</v>
      </c>
      <c r="I62" s="4">
        <v>0</v>
      </c>
    </row>
    <row r="63" spans="1:9" x14ac:dyDescent="0.15">
      <c r="A63" s="2">
        <v>17</v>
      </c>
      <c r="B63" s="1" t="s">
        <v>49</v>
      </c>
      <c r="C63" s="4">
        <v>25</v>
      </c>
      <c r="D63" s="8">
        <v>1.37</v>
      </c>
      <c r="E63" s="4">
        <v>4</v>
      </c>
      <c r="F63" s="8">
        <v>0.36</v>
      </c>
      <c r="G63" s="4">
        <v>21</v>
      </c>
      <c r="H63" s="8">
        <v>2.88</v>
      </c>
      <c r="I63" s="4">
        <v>0</v>
      </c>
    </row>
    <row r="64" spans="1:9" x14ac:dyDescent="0.15">
      <c r="A64" s="2">
        <v>17</v>
      </c>
      <c r="B64" s="1" t="s">
        <v>64</v>
      </c>
      <c r="C64" s="4">
        <v>25</v>
      </c>
      <c r="D64" s="8">
        <v>1.37</v>
      </c>
      <c r="E64" s="4">
        <v>16</v>
      </c>
      <c r="F64" s="8">
        <v>1.46</v>
      </c>
      <c r="G64" s="4">
        <v>9</v>
      </c>
      <c r="H64" s="8">
        <v>1.24</v>
      </c>
      <c r="I64" s="4">
        <v>0</v>
      </c>
    </row>
    <row r="65" spans="1:9" x14ac:dyDescent="0.15">
      <c r="A65" s="2">
        <v>19</v>
      </c>
      <c r="B65" s="1" t="s">
        <v>47</v>
      </c>
      <c r="C65" s="4">
        <v>23</v>
      </c>
      <c r="D65" s="8">
        <v>1.26</v>
      </c>
      <c r="E65" s="4">
        <v>8</v>
      </c>
      <c r="F65" s="8">
        <v>0.73</v>
      </c>
      <c r="G65" s="4">
        <v>15</v>
      </c>
      <c r="H65" s="8">
        <v>2.06</v>
      </c>
      <c r="I65" s="4">
        <v>0</v>
      </c>
    </row>
    <row r="66" spans="1:9" x14ac:dyDescent="0.15">
      <c r="A66" s="2">
        <v>20</v>
      </c>
      <c r="B66" s="1" t="s">
        <v>65</v>
      </c>
      <c r="C66" s="4">
        <v>20</v>
      </c>
      <c r="D66" s="8">
        <v>1.0900000000000001</v>
      </c>
      <c r="E66" s="4">
        <v>6</v>
      </c>
      <c r="F66" s="8">
        <v>0.55000000000000004</v>
      </c>
      <c r="G66" s="4">
        <v>14</v>
      </c>
      <c r="H66" s="8">
        <v>1.92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59</v>
      </c>
      <c r="C69" s="4">
        <v>548</v>
      </c>
      <c r="D69" s="8">
        <v>11.65</v>
      </c>
      <c r="E69" s="4">
        <v>470</v>
      </c>
      <c r="F69" s="8">
        <v>15.85</v>
      </c>
      <c r="G69" s="4">
        <v>78</v>
      </c>
      <c r="H69" s="8">
        <v>4.54</v>
      </c>
      <c r="I69" s="4">
        <v>0</v>
      </c>
    </row>
    <row r="70" spans="1:9" x14ac:dyDescent="0.15">
      <c r="A70" s="2">
        <v>2</v>
      </c>
      <c r="B70" s="1" t="s">
        <v>58</v>
      </c>
      <c r="C70" s="4">
        <v>435</v>
      </c>
      <c r="D70" s="8">
        <v>9.25</v>
      </c>
      <c r="E70" s="4">
        <v>370</v>
      </c>
      <c r="F70" s="8">
        <v>12.47</v>
      </c>
      <c r="G70" s="4">
        <v>65</v>
      </c>
      <c r="H70" s="8">
        <v>3.79</v>
      </c>
      <c r="I70" s="4">
        <v>0</v>
      </c>
    </row>
    <row r="71" spans="1:9" x14ac:dyDescent="0.15">
      <c r="A71" s="2">
        <v>3</v>
      </c>
      <c r="B71" s="1" t="s">
        <v>54</v>
      </c>
      <c r="C71" s="4">
        <v>394</v>
      </c>
      <c r="D71" s="8">
        <v>8.3800000000000008</v>
      </c>
      <c r="E71" s="4">
        <v>235</v>
      </c>
      <c r="F71" s="8">
        <v>7.92</v>
      </c>
      <c r="G71" s="4">
        <v>158</v>
      </c>
      <c r="H71" s="8">
        <v>9.1999999999999993</v>
      </c>
      <c r="I71" s="4">
        <v>1</v>
      </c>
    </row>
    <row r="72" spans="1:9" x14ac:dyDescent="0.15">
      <c r="A72" s="2">
        <v>4</v>
      </c>
      <c r="B72" s="1" t="s">
        <v>44</v>
      </c>
      <c r="C72" s="4">
        <v>339</v>
      </c>
      <c r="D72" s="8">
        <v>7.21</v>
      </c>
      <c r="E72" s="4">
        <v>250</v>
      </c>
      <c r="F72" s="8">
        <v>8.43</v>
      </c>
      <c r="G72" s="4">
        <v>89</v>
      </c>
      <c r="H72" s="8">
        <v>5.18</v>
      </c>
      <c r="I72" s="4">
        <v>0</v>
      </c>
    </row>
    <row r="73" spans="1:9" x14ac:dyDescent="0.15">
      <c r="A73" s="2">
        <v>5</v>
      </c>
      <c r="B73" s="1" t="s">
        <v>52</v>
      </c>
      <c r="C73" s="4">
        <v>324</v>
      </c>
      <c r="D73" s="8">
        <v>6.89</v>
      </c>
      <c r="E73" s="4">
        <v>243</v>
      </c>
      <c r="F73" s="8">
        <v>8.19</v>
      </c>
      <c r="G73" s="4">
        <v>80</v>
      </c>
      <c r="H73" s="8">
        <v>4.66</v>
      </c>
      <c r="I73" s="4">
        <v>1</v>
      </c>
    </row>
    <row r="74" spans="1:9" x14ac:dyDescent="0.15">
      <c r="A74" s="2">
        <v>6</v>
      </c>
      <c r="B74" s="1" t="s">
        <v>43</v>
      </c>
      <c r="C74" s="4">
        <v>300</v>
      </c>
      <c r="D74" s="8">
        <v>6.38</v>
      </c>
      <c r="E74" s="4">
        <v>126</v>
      </c>
      <c r="F74" s="8">
        <v>4.25</v>
      </c>
      <c r="G74" s="4">
        <v>174</v>
      </c>
      <c r="H74" s="8">
        <v>10.130000000000001</v>
      </c>
      <c r="I74" s="4">
        <v>0</v>
      </c>
    </row>
    <row r="75" spans="1:9" x14ac:dyDescent="0.15">
      <c r="A75" s="2">
        <v>7</v>
      </c>
      <c r="B75" s="1" t="s">
        <v>55</v>
      </c>
      <c r="C75" s="4">
        <v>272</v>
      </c>
      <c r="D75" s="8">
        <v>5.78</v>
      </c>
      <c r="E75" s="4">
        <v>184</v>
      </c>
      <c r="F75" s="8">
        <v>6.2</v>
      </c>
      <c r="G75" s="4">
        <v>87</v>
      </c>
      <c r="H75" s="8">
        <v>5.07</v>
      </c>
      <c r="I75" s="4">
        <v>1</v>
      </c>
    </row>
    <row r="76" spans="1:9" x14ac:dyDescent="0.15">
      <c r="A76" s="2">
        <v>8</v>
      </c>
      <c r="B76" s="1" t="s">
        <v>53</v>
      </c>
      <c r="C76" s="4">
        <v>197</v>
      </c>
      <c r="D76" s="8">
        <v>4.1900000000000004</v>
      </c>
      <c r="E76" s="4">
        <v>135</v>
      </c>
      <c r="F76" s="8">
        <v>4.55</v>
      </c>
      <c r="G76" s="4">
        <v>62</v>
      </c>
      <c r="H76" s="8">
        <v>3.61</v>
      </c>
      <c r="I76" s="4">
        <v>0</v>
      </c>
    </row>
    <row r="77" spans="1:9" x14ac:dyDescent="0.15">
      <c r="A77" s="2">
        <v>9</v>
      </c>
      <c r="B77" s="1" t="s">
        <v>51</v>
      </c>
      <c r="C77" s="4">
        <v>170</v>
      </c>
      <c r="D77" s="8">
        <v>3.62</v>
      </c>
      <c r="E77" s="4">
        <v>91</v>
      </c>
      <c r="F77" s="8">
        <v>3.07</v>
      </c>
      <c r="G77" s="4">
        <v>79</v>
      </c>
      <c r="H77" s="8">
        <v>4.5999999999999996</v>
      </c>
      <c r="I77" s="4">
        <v>0</v>
      </c>
    </row>
    <row r="78" spans="1:9" x14ac:dyDescent="0.15">
      <c r="A78" s="2">
        <v>10</v>
      </c>
      <c r="B78" s="1" t="s">
        <v>60</v>
      </c>
      <c r="C78" s="4">
        <v>140</v>
      </c>
      <c r="D78" s="8">
        <v>2.98</v>
      </c>
      <c r="E78" s="4">
        <v>110</v>
      </c>
      <c r="F78" s="8">
        <v>3.71</v>
      </c>
      <c r="G78" s="4">
        <v>22</v>
      </c>
      <c r="H78" s="8">
        <v>1.28</v>
      </c>
      <c r="I78" s="4">
        <v>8</v>
      </c>
    </row>
    <row r="79" spans="1:9" x14ac:dyDescent="0.15">
      <c r="A79" s="2">
        <v>11</v>
      </c>
      <c r="B79" s="1" t="s">
        <v>45</v>
      </c>
      <c r="C79" s="4">
        <v>117</v>
      </c>
      <c r="D79" s="8">
        <v>2.4900000000000002</v>
      </c>
      <c r="E79" s="4">
        <v>43</v>
      </c>
      <c r="F79" s="8">
        <v>1.45</v>
      </c>
      <c r="G79" s="4">
        <v>74</v>
      </c>
      <c r="H79" s="8">
        <v>4.3099999999999996</v>
      </c>
      <c r="I79" s="4">
        <v>0</v>
      </c>
    </row>
    <row r="80" spans="1:9" x14ac:dyDescent="0.15">
      <c r="A80" s="2">
        <v>11</v>
      </c>
      <c r="B80" s="1" t="s">
        <v>57</v>
      </c>
      <c r="C80" s="4">
        <v>117</v>
      </c>
      <c r="D80" s="8">
        <v>2.4900000000000002</v>
      </c>
      <c r="E80" s="4">
        <v>70</v>
      </c>
      <c r="F80" s="8">
        <v>2.36</v>
      </c>
      <c r="G80" s="4">
        <v>47</v>
      </c>
      <c r="H80" s="8">
        <v>2.74</v>
      </c>
      <c r="I80" s="4">
        <v>0</v>
      </c>
    </row>
    <row r="81" spans="1:9" x14ac:dyDescent="0.15">
      <c r="A81" s="2">
        <v>13</v>
      </c>
      <c r="B81" s="1" t="s">
        <v>61</v>
      </c>
      <c r="C81" s="4">
        <v>116</v>
      </c>
      <c r="D81" s="8">
        <v>2.4700000000000002</v>
      </c>
      <c r="E81" s="4">
        <v>102</v>
      </c>
      <c r="F81" s="8">
        <v>3.44</v>
      </c>
      <c r="G81" s="4">
        <v>14</v>
      </c>
      <c r="H81" s="8">
        <v>0.82</v>
      </c>
      <c r="I81" s="4">
        <v>0</v>
      </c>
    </row>
    <row r="82" spans="1:9" x14ac:dyDescent="0.15">
      <c r="A82" s="2">
        <v>14</v>
      </c>
      <c r="B82" s="1" t="s">
        <v>56</v>
      </c>
      <c r="C82" s="4">
        <v>100</v>
      </c>
      <c r="D82" s="8">
        <v>2.13</v>
      </c>
      <c r="E82" s="4">
        <v>87</v>
      </c>
      <c r="F82" s="8">
        <v>2.93</v>
      </c>
      <c r="G82" s="4">
        <v>13</v>
      </c>
      <c r="H82" s="8">
        <v>0.76</v>
      </c>
      <c r="I82" s="4">
        <v>0</v>
      </c>
    </row>
    <row r="83" spans="1:9" x14ac:dyDescent="0.15">
      <c r="A83" s="2">
        <v>15</v>
      </c>
      <c r="B83" s="1" t="s">
        <v>46</v>
      </c>
      <c r="C83" s="4">
        <v>85</v>
      </c>
      <c r="D83" s="8">
        <v>1.81</v>
      </c>
      <c r="E83" s="4">
        <v>42</v>
      </c>
      <c r="F83" s="8">
        <v>1.42</v>
      </c>
      <c r="G83" s="4">
        <v>42</v>
      </c>
      <c r="H83" s="8">
        <v>2.4500000000000002</v>
      </c>
      <c r="I83" s="4">
        <v>1</v>
      </c>
    </row>
    <row r="84" spans="1:9" x14ac:dyDescent="0.15">
      <c r="A84" s="2">
        <v>16</v>
      </c>
      <c r="B84" s="1" t="s">
        <v>50</v>
      </c>
      <c r="C84" s="4">
        <v>66</v>
      </c>
      <c r="D84" s="8">
        <v>1.4</v>
      </c>
      <c r="E84" s="4">
        <v>30</v>
      </c>
      <c r="F84" s="8">
        <v>1.01</v>
      </c>
      <c r="G84" s="4">
        <v>35</v>
      </c>
      <c r="H84" s="8">
        <v>2.04</v>
      </c>
      <c r="I84" s="4">
        <v>1</v>
      </c>
    </row>
    <row r="85" spans="1:9" x14ac:dyDescent="0.15">
      <c r="A85" s="2">
        <v>17</v>
      </c>
      <c r="B85" s="1" t="s">
        <v>48</v>
      </c>
      <c r="C85" s="4">
        <v>50</v>
      </c>
      <c r="D85" s="8">
        <v>1.06</v>
      </c>
      <c r="E85" s="4">
        <v>9</v>
      </c>
      <c r="F85" s="8">
        <v>0.3</v>
      </c>
      <c r="G85" s="4">
        <v>41</v>
      </c>
      <c r="H85" s="8">
        <v>2.39</v>
      </c>
      <c r="I85" s="4">
        <v>0</v>
      </c>
    </row>
    <row r="86" spans="1:9" x14ac:dyDescent="0.15">
      <c r="A86" s="2">
        <v>18</v>
      </c>
      <c r="B86" s="1" t="s">
        <v>47</v>
      </c>
      <c r="C86" s="4">
        <v>49</v>
      </c>
      <c r="D86" s="8">
        <v>1.04</v>
      </c>
      <c r="E86" s="4">
        <v>23</v>
      </c>
      <c r="F86" s="8">
        <v>0.78</v>
      </c>
      <c r="G86" s="4">
        <v>26</v>
      </c>
      <c r="H86" s="8">
        <v>1.51</v>
      </c>
      <c r="I86" s="4">
        <v>0</v>
      </c>
    </row>
    <row r="87" spans="1:9" x14ac:dyDescent="0.15">
      <c r="A87" s="2">
        <v>18</v>
      </c>
      <c r="B87" s="1" t="s">
        <v>49</v>
      </c>
      <c r="C87" s="4">
        <v>49</v>
      </c>
      <c r="D87" s="8">
        <v>1.04</v>
      </c>
      <c r="E87" s="4">
        <v>7</v>
      </c>
      <c r="F87" s="8">
        <v>0.24</v>
      </c>
      <c r="G87" s="4">
        <v>42</v>
      </c>
      <c r="H87" s="8">
        <v>2.4500000000000002</v>
      </c>
      <c r="I87" s="4">
        <v>0</v>
      </c>
    </row>
    <row r="88" spans="1:9" x14ac:dyDescent="0.15">
      <c r="A88" s="2">
        <v>18</v>
      </c>
      <c r="B88" s="1" t="s">
        <v>62</v>
      </c>
      <c r="C88" s="4">
        <v>49</v>
      </c>
      <c r="D88" s="8">
        <v>1.04</v>
      </c>
      <c r="E88" s="4">
        <v>1</v>
      </c>
      <c r="F88" s="8">
        <v>0.03</v>
      </c>
      <c r="G88" s="4">
        <v>46</v>
      </c>
      <c r="H88" s="8">
        <v>2.68</v>
      </c>
      <c r="I88" s="4">
        <v>2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59</v>
      </c>
      <c r="C91" s="4">
        <v>196</v>
      </c>
      <c r="D91" s="8">
        <v>12.96</v>
      </c>
      <c r="E91" s="4">
        <v>173</v>
      </c>
      <c r="F91" s="8">
        <v>19.16</v>
      </c>
      <c r="G91" s="4">
        <v>23</v>
      </c>
      <c r="H91" s="8">
        <v>3.81</v>
      </c>
      <c r="I91" s="4">
        <v>0</v>
      </c>
    </row>
    <row r="92" spans="1:9" x14ac:dyDescent="0.15">
      <c r="A92" s="2">
        <v>2</v>
      </c>
      <c r="B92" s="1" t="s">
        <v>58</v>
      </c>
      <c r="C92" s="4">
        <v>177</v>
      </c>
      <c r="D92" s="8">
        <v>11.71</v>
      </c>
      <c r="E92" s="4">
        <v>158</v>
      </c>
      <c r="F92" s="8">
        <v>17.5</v>
      </c>
      <c r="G92" s="4">
        <v>19</v>
      </c>
      <c r="H92" s="8">
        <v>3.15</v>
      </c>
      <c r="I92" s="4">
        <v>0</v>
      </c>
    </row>
    <row r="93" spans="1:9" x14ac:dyDescent="0.15">
      <c r="A93" s="2">
        <v>3</v>
      </c>
      <c r="B93" s="1" t="s">
        <v>54</v>
      </c>
      <c r="C93" s="4">
        <v>124</v>
      </c>
      <c r="D93" s="8">
        <v>8.1999999999999993</v>
      </c>
      <c r="E93" s="4">
        <v>47</v>
      </c>
      <c r="F93" s="8">
        <v>5.2</v>
      </c>
      <c r="G93" s="4">
        <v>76</v>
      </c>
      <c r="H93" s="8">
        <v>12.58</v>
      </c>
      <c r="I93" s="4">
        <v>1</v>
      </c>
    </row>
    <row r="94" spans="1:9" x14ac:dyDescent="0.15">
      <c r="A94" s="2">
        <v>4</v>
      </c>
      <c r="B94" s="1" t="s">
        <v>52</v>
      </c>
      <c r="C94" s="4">
        <v>106</v>
      </c>
      <c r="D94" s="8">
        <v>7.01</v>
      </c>
      <c r="E94" s="4">
        <v>81</v>
      </c>
      <c r="F94" s="8">
        <v>8.9700000000000006</v>
      </c>
      <c r="G94" s="4">
        <v>22</v>
      </c>
      <c r="H94" s="8">
        <v>3.64</v>
      </c>
      <c r="I94" s="4">
        <v>3</v>
      </c>
    </row>
    <row r="95" spans="1:9" x14ac:dyDescent="0.15">
      <c r="A95" s="2">
        <v>5</v>
      </c>
      <c r="B95" s="1" t="s">
        <v>43</v>
      </c>
      <c r="C95" s="4">
        <v>86</v>
      </c>
      <c r="D95" s="8">
        <v>5.69</v>
      </c>
      <c r="E95" s="4">
        <v>32</v>
      </c>
      <c r="F95" s="8">
        <v>3.54</v>
      </c>
      <c r="G95" s="4">
        <v>54</v>
      </c>
      <c r="H95" s="8">
        <v>8.94</v>
      </c>
      <c r="I95" s="4">
        <v>0</v>
      </c>
    </row>
    <row r="96" spans="1:9" x14ac:dyDescent="0.15">
      <c r="A96" s="2">
        <v>6</v>
      </c>
      <c r="B96" s="1" t="s">
        <v>55</v>
      </c>
      <c r="C96" s="4">
        <v>82</v>
      </c>
      <c r="D96" s="8">
        <v>5.42</v>
      </c>
      <c r="E96" s="4">
        <v>58</v>
      </c>
      <c r="F96" s="8">
        <v>6.42</v>
      </c>
      <c r="G96" s="4">
        <v>24</v>
      </c>
      <c r="H96" s="8">
        <v>3.97</v>
      </c>
      <c r="I96" s="4">
        <v>0</v>
      </c>
    </row>
    <row r="97" spans="1:9" x14ac:dyDescent="0.15">
      <c r="A97" s="2">
        <v>7</v>
      </c>
      <c r="B97" s="1" t="s">
        <v>44</v>
      </c>
      <c r="C97" s="4">
        <v>70</v>
      </c>
      <c r="D97" s="8">
        <v>4.63</v>
      </c>
      <c r="E97" s="4">
        <v>32</v>
      </c>
      <c r="F97" s="8">
        <v>3.54</v>
      </c>
      <c r="G97" s="4">
        <v>38</v>
      </c>
      <c r="H97" s="8">
        <v>6.29</v>
      </c>
      <c r="I97" s="4">
        <v>0</v>
      </c>
    </row>
    <row r="98" spans="1:9" x14ac:dyDescent="0.15">
      <c r="A98" s="2">
        <v>8</v>
      </c>
      <c r="B98" s="1" t="s">
        <v>60</v>
      </c>
      <c r="C98" s="4">
        <v>51</v>
      </c>
      <c r="D98" s="8">
        <v>3.37</v>
      </c>
      <c r="E98" s="4">
        <v>42</v>
      </c>
      <c r="F98" s="8">
        <v>4.6500000000000004</v>
      </c>
      <c r="G98" s="4">
        <v>9</v>
      </c>
      <c r="H98" s="8">
        <v>1.49</v>
      </c>
      <c r="I98" s="4">
        <v>0</v>
      </c>
    </row>
    <row r="99" spans="1:9" x14ac:dyDescent="0.15">
      <c r="A99" s="2">
        <v>9</v>
      </c>
      <c r="B99" s="1" t="s">
        <v>61</v>
      </c>
      <c r="C99" s="4">
        <v>46</v>
      </c>
      <c r="D99" s="8">
        <v>3.04</v>
      </c>
      <c r="E99" s="4">
        <v>38</v>
      </c>
      <c r="F99" s="8">
        <v>4.21</v>
      </c>
      <c r="G99" s="4">
        <v>8</v>
      </c>
      <c r="H99" s="8">
        <v>1.32</v>
      </c>
      <c r="I99" s="4">
        <v>0</v>
      </c>
    </row>
    <row r="100" spans="1:9" x14ac:dyDescent="0.15">
      <c r="A100" s="2">
        <v>10</v>
      </c>
      <c r="B100" s="1" t="s">
        <v>51</v>
      </c>
      <c r="C100" s="4">
        <v>45</v>
      </c>
      <c r="D100" s="8">
        <v>2.98</v>
      </c>
      <c r="E100" s="4">
        <v>26</v>
      </c>
      <c r="F100" s="8">
        <v>2.88</v>
      </c>
      <c r="G100" s="4">
        <v>19</v>
      </c>
      <c r="H100" s="8">
        <v>3.15</v>
      </c>
      <c r="I100" s="4">
        <v>0</v>
      </c>
    </row>
    <row r="101" spans="1:9" x14ac:dyDescent="0.15">
      <c r="A101" s="2">
        <v>11</v>
      </c>
      <c r="B101" s="1" t="s">
        <v>53</v>
      </c>
      <c r="C101" s="4">
        <v>43</v>
      </c>
      <c r="D101" s="8">
        <v>2.84</v>
      </c>
      <c r="E101" s="4">
        <v>20</v>
      </c>
      <c r="F101" s="8">
        <v>2.21</v>
      </c>
      <c r="G101" s="4">
        <v>23</v>
      </c>
      <c r="H101" s="8">
        <v>3.81</v>
      </c>
      <c r="I101" s="4">
        <v>0</v>
      </c>
    </row>
    <row r="102" spans="1:9" x14ac:dyDescent="0.15">
      <c r="A102" s="2">
        <v>12</v>
      </c>
      <c r="B102" s="1" t="s">
        <v>57</v>
      </c>
      <c r="C102" s="4">
        <v>41</v>
      </c>
      <c r="D102" s="8">
        <v>2.71</v>
      </c>
      <c r="E102" s="4">
        <v>15</v>
      </c>
      <c r="F102" s="8">
        <v>1.66</v>
      </c>
      <c r="G102" s="4">
        <v>26</v>
      </c>
      <c r="H102" s="8">
        <v>4.3</v>
      </c>
      <c r="I102" s="4">
        <v>0</v>
      </c>
    </row>
    <row r="103" spans="1:9" x14ac:dyDescent="0.15">
      <c r="A103" s="2">
        <v>13</v>
      </c>
      <c r="B103" s="1" t="s">
        <v>45</v>
      </c>
      <c r="C103" s="4">
        <v>36</v>
      </c>
      <c r="D103" s="8">
        <v>2.38</v>
      </c>
      <c r="E103" s="4">
        <v>9</v>
      </c>
      <c r="F103" s="8">
        <v>1</v>
      </c>
      <c r="G103" s="4">
        <v>27</v>
      </c>
      <c r="H103" s="8">
        <v>4.47</v>
      </c>
      <c r="I103" s="4">
        <v>0</v>
      </c>
    </row>
    <row r="104" spans="1:9" x14ac:dyDescent="0.15">
      <c r="A104" s="2">
        <v>14</v>
      </c>
      <c r="B104" s="1" t="s">
        <v>56</v>
      </c>
      <c r="C104" s="4">
        <v>31</v>
      </c>
      <c r="D104" s="8">
        <v>2.0499999999999998</v>
      </c>
      <c r="E104" s="4">
        <v>26</v>
      </c>
      <c r="F104" s="8">
        <v>2.88</v>
      </c>
      <c r="G104" s="4">
        <v>5</v>
      </c>
      <c r="H104" s="8">
        <v>0.83</v>
      </c>
      <c r="I104" s="4">
        <v>0</v>
      </c>
    </row>
    <row r="105" spans="1:9" x14ac:dyDescent="0.15">
      <c r="A105" s="2">
        <v>15</v>
      </c>
      <c r="B105" s="1" t="s">
        <v>67</v>
      </c>
      <c r="C105" s="4">
        <v>25</v>
      </c>
      <c r="D105" s="8">
        <v>1.65</v>
      </c>
      <c r="E105" s="4">
        <v>13</v>
      </c>
      <c r="F105" s="8">
        <v>1.44</v>
      </c>
      <c r="G105" s="4">
        <v>12</v>
      </c>
      <c r="H105" s="8">
        <v>1.99</v>
      </c>
      <c r="I105" s="4">
        <v>0</v>
      </c>
    </row>
    <row r="106" spans="1:9" x14ac:dyDescent="0.15">
      <c r="A106" s="2">
        <v>16</v>
      </c>
      <c r="B106" s="1" t="s">
        <v>48</v>
      </c>
      <c r="C106" s="4">
        <v>22</v>
      </c>
      <c r="D106" s="8">
        <v>1.46</v>
      </c>
      <c r="E106" s="4">
        <v>3</v>
      </c>
      <c r="F106" s="8">
        <v>0.33</v>
      </c>
      <c r="G106" s="4">
        <v>19</v>
      </c>
      <c r="H106" s="8">
        <v>3.15</v>
      </c>
      <c r="I106" s="4">
        <v>0</v>
      </c>
    </row>
    <row r="107" spans="1:9" x14ac:dyDescent="0.15">
      <c r="A107" s="2">
        <v>16</v>
      </c>
      <c r="B107" s="1" t="s">
        <v>49</v>
      </c>
      <c r="C107" s="4">
        <v>22</v>
      </c>
      <c r="D107" s="8">
        <v>1.46</v>
      </c>
      <c r="E107" s="4">
        <v>1</v>
      </c>
      <c r="F107" s="8">
        <v>0.11</v>
      </c>
      <c r="G107" s="4">
        <v>21</v>
      </c>
      <c r="H107" s="8">
        <v>3.48</v>
      </c>
      <c r="I107" s="4">
        <v>0</v>
      </c>
    </row>
    <row r="108" spans="1:9" x14ac:dyDescent="0.15">
      <c r="A108" s="2">
        <v>16</v>
      </c>
      <c r="B108" s="1" t="s">
        <v>66</v>
      </c>
      <c r="C108" s="4">
        <v>22</v>
      </c>
      <c r="D108" s="8">
        <v>1.46</v>
      </c>
      <c r="E108" s="4">
        <v>4</v>
      </c>
      <c r="F108" s="8">
        <v>0.44</v>
      </c>
      <c r="G108" s="4">
        <v>18</v>
      </c>
      <c r="H108" s="8">
        <v>2.98</v>
      </c>
      <c r="I108" s="4">
        <v>0</v>
      </c>
    </row>
    <row r="109" spans="1:9" x14ac:dyDescent="0.15">
      <c r="A109" s="2">
        <v>19</v>
      </c>
      <c r="B109" s="1" t="s">
        <v>46</v>
      </c>
      <c r="C109" s="4">
        <v>21</v>
      </c>
      <c r="D109" s="8">
        <v>1.39</v>
      </c>
      <c r="E109" s="4">
        <v>18</v>
      </c>
      <c r="F109" s="8">
        <v>1.99</v>
      </c>
      <c r="G109" s="4">
        <v>3</v>
      </c>
      <c r="H109" s="8">
        <v>0.5</v>
      </c>
      <c r="I109" s="4">
        <v>0</v>
      </c>
    </row>
    <row r="110" spans="1:9" x14ac:dyDescent="0.15">
      <c r="A110" s="2">
        <v>19</v>
      </c>
      <c r="B110" s="1" t="s">
        <v>50</v>
      </c>
      <c r="C110" s="4">
        <v>21</v>
      </c>
      <c r="D110" s="8">
        <v>1.39</v>
      </c>
      <c r="E110" s="4">
        <v>9</v>
      </c>
      <c r="F110" s="8">
        <v>1</v>
      </c>
      <c r="G110" s="4">
        <v>12</v>
      </c>
      <c r="H110" s="8">
        <v>1.99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59</v>
      </c>
      <c r="C113" s="4">
        <v>132</v>
      </c>
      <c r="D113" s="8">
        <v>11.41</v>
      </c>
      <c r="E113" s="4">
        <v>121</v>
      </c>
      <c r="F113" s="8">
        <v>15.82</v>
      </c>
      <c r="G113" s="4">
        <v>8</v>
      </c>
      <c r="H113" s="8">
        <v>2.08</v>
      </c>
      <c r="I113" s="4">
        <v>3</v>
      </c>
    </row>
    <row r="114" spans="1:9" x14ac:dyDescent="0.15">
      <c r="A114" s="2">
        <v>2</v>
      </c>
      <c r="B114" s="1" t="s">
        <v>54</v>
      </c>
      <c r="C114" s="4">
        <v>131</v>
      </c>
      <c r="D114" s="8">
        <v>11.32</v>
      </c>
      <c r="E114" s="4">
        <v>78</v>
      </c>
      <c r="F114" s="8">
        <v>10.199999999999999</v>
      </c>
      <c r="G114" s="4">
        <v>53</v>
      </c>
      <c r="H114" s="8">
        <v>13.77</v>
      </c>
      <c r="I114" s="4">
        <v>0</v>
      </c>
    </row>
    <row r="115" spans="1:9" x14ac:dyDescent="0.15">
      <c r="A115" s="2">
        <v>3</v>
      </c>
      <c r="B115" s="1" t="s">
        <v>58</v>
      </c>
      <c r="C115" s="4">
        <v>98</v>
      </c>
      <c r="D115" s="8">
        <v>8.4700000000000006</v>
      </c>
      <c r="E115" s="4">
        <v>89</v>
      </c>
      <c r="F115" s="8">
        <v>11.63</v>
      </c>
      <c r="G115" s="4">
        <v>9</v>
      </c>
      <c r="H115" s="8">
        <v>2.34</v>
      </c>
      <c r="I115" s="4">
        <v>0</v>
      </c>
    </row>
    <row r="116" spans="1:9" x14ac:dyDescent="0.15">
      <c r="A116" s="2">
        <v>4</v>
      </c>
      <c r="B116" s="1" t="s">
        <v>52</v>
      </c>
      <c r="C116" s="4">
        <v>88</v>
      </c>
      <c r="D116" s="8">
        <v>7.61</v>
      </c>
      <c r="E116" s="4">
        <v>70</v>
      </c>
      <c r="F116" s="8">
        <v>9.15</v>
      </c>
      <c r="G116" s="4">
        <v>17</v>
      </c>
      <c r="H116" s="8">
        <v>4.42</v>
      </c>
      <c r="I116" s="4">
        <v>1</v>
      </c>
    </row>
    <row r="117" spans="1:9" x14ac:dyDescent="0.15">
      <c r="A117" s="2">
        <v>5</v>
      </c>
      <c r="B117" s="1" t="s">
        <v>43</v>
      </c>
      <c r="C117" s="4">
        <v>74</v>
      </c>
      <c r="D117" s="8">
        <v>6.4</v>
      </c>
      <c r="E117" s="4">
        <v>38</v>
      </c>
      <c r="F117" s="8">
        <v>4.97</v>
      </c>
      <c r="G117" s="4">
        <v>36</v>
      </c>
      <c r="H117" s="8">
        <v>9.35</v>
      </c>
      <c r="I117" s="4">
        <v>0</v>
      </c>
    </row>
    <row r="118" spans="1:9" x14ac:dyDescent="0.15">
      <c r="A118" s="2">
        <v>6</v>
      </c>
      <c r="B118" s="1" t="s">
        <v>55</v>
      </c>
      <c r="C118" s="4">
        <v>68</v>
      </c>
      <c r="D118" s="8">
        <v>5.88</v>
      </c>
      <c r="E118" s="4">
        <v>63</v>
      </c>
      <c r="F118" s="8">
        <v>8.24</v>
      </c>
      <c r="G118" s="4">
        <v>5</v>
      </c>
      <c r="H118" s="8">
        <v>1.3</v>
      </c>
      <c r="I118" s="4">
        <v>0</v>
      </c>
    </row>
    <row r="119" spans="1:9" x14ac:dyDescent="0.15">
      <c r="A119" s="2">
        <v>7</v>
      </c>
      <c r="B119" s="1" t="s">
        <v>44</v>
      </c>
      <c r="C119" s="4">
        <v>58</v>
      </c>
      <c r="D119" s="8">
        <v>5.01</v>
      </c>
      <c r="E119" s="4">
        <v>42</v>
      </c>
      <c r="F119" s="8">
        <v>5.49</v>
      </c>
      <c r="G119" s="4">
        <v>16</v>
      </c>
      <c r="H119" s="8">
        <v>4.16</v>
      </c>
      <c r="I119" s="4">
        <v>0</v>
      </c>
    </row>
    <row r="120" spans="1:9" x14ac:dyDescent="0.15">
      <c r="A120" s="2">
        <v>8</v>
      </c>
      <c r="B120" s="1" t="s">
        <v>53</v>
      </c>
      <c r="C120" s="4">
        <v>42</v>
      </c>
      <c r="D120" s="8">
        <v>3.63</v>
      </c>
      <c r="E120" s="4">
        <v>20</v>
      </c>
      <c r="F120" s="8">
        <v>2.61</v>
      </c>
      <c r="G120" s="4">
        <v>22</v>
      </c>
      <c r="H120" s="8">
        <v>5.71</v>
      </c>
      <c r="I120" s="4">
        <v>0</v>
      </c>
    </row>
    <row r="121" spans="1:9" x14ac:dyDescent="0.15">
      <c r="A121" s="2">
        <v>9</v>
      </c>
      <c r="B121" s="1" t="s">
        <v>51</v>
      </c>
      <c r="C121" s="4">
        <v>37</v>
      </c>
      <c r="D121" s="8">
        <v>3.2</v>
      </c>
      <c r="E121" s="4">
        <v>22</v>
      </c>
      <c r="F121" s="8">
        <v>2.88</v>
      </c>
      <c r="G121" s="4">
        <v>15</v>
      </c>
      <c r="H121" s="8">
        <v>3.9</v>
      </c>
      <c r="I121" s="4">
        <v>0</v>
      </c>
    </row>
    <row r="122" spans="1:9" x14ac:dyDescent="0.15">
      <c r="A122" s="2">
        <v>10</v>
      </c>
      <c r="B122" s="1" t="s">
        <v>57</v>
      </c>
      <c r="C122" s="4">
        <v>35</v>
      </c>
      <c r="D122" s="8">
        <v>3.03</v>
      </c>
      <c r="E122" s="4">
        <v>12</v>
      </c>
      <c r="F122" s="8">
        <v>1.57</v>
      </c>
      <c r="G122" s="4">
        <v>23</v>
      </c>
      <c r="H122" s="8">
        <v>5.97</v>
      </c>
      <c r="I122" s="4">
        <v>0</v>
      </c>
    </row>
    <row r="123" spans="1:9" x14ac:dyDescent="0.15">
      <c r="A123" s="2">
        <v>11</v>
      </c>
      <c r="B123" s="1" t="s">
        <v>60</v>
      </c>
      <c r="C123" s="4">
        <v>33</v>
      </c>
      <c r="D123" s="8">
        <v>2.85</v>
      </c>
      <c r="E123" s="4">
        <v>26</v>
      </c>
      <c r="F123" s="8">
        <v>3.4</v>
      </c>
      <c r="G123" s="4">
        <v>6</v>
      </c>
      <c r="H123" s="8">
        <v>1.56</v>
      </c>
      <c r="I123" s="4">
        <v>1</v>
      </c>
    </row>
    <row r="124" spans="1:9" x14ac:dyDescent="0.15">
      <c r="A124" s="2">
        <v>11</v>
      </c>
      <c r="B124" s="1" t="s">
        <v>61</v>
      </c>
      <c r="C124" s="4">
        <v>33</v>
      </c>
      <c r="D124" s="8">
        <v>2.85</v>
      </c>
      <c r="E124" s="4">
        <v>29</v>
      </c>
      <c r="F124" s="8">
        <v>3.79</v>
      </c>
      <c r="G124" s="4">
        <v>4</v>
      </c>
      <c r="H124" s="8">
        <v>1.04</v>
      </c>
      <c r="I124" s="4">
        <v>0</v>
      </c>
    </row>
    <row r="125" spans="1:9" x14ac:dyDescent="0.15">
      <c r="A125" s="2">
        <v>13</v>
      </c>
      <c r="B125" s="1" t="s">
        <v>45</v>
      </c>
      <c r="C125" s="4">
        <v>26</v>
      </c>
      <c r="D125" s="8">
        <v>2.25</v>
      </c>
      <c r="E125" s="4">
        <v>10</v>
      </c>
      <c r="F125" s="8">
        <v>1.31</v>
      </c>
      <c r="G125" s="4">
        <v>16</v>
      </c>
      <c r="H125" s="8">
        <v>4.16</v>
      </c>
      <c r="I125" s="4">
        <v>0</v>
      </c>
    </row>
    <row r="126" spans="1:9" x14ac:dyDescent="0.15">
      <c r="A126" s="2">
        <v>13</v>
      </c>
      <c r="B126" s="1" t="s">
        <v>46</v>
      </c>
      <c r="C126" s="4">
        <v>26</v>
      </c>
      <c r="D126" s="8">
        <v>2.25</v>
      </c>
      <c r="E126" s="4">
        <v>16</v>
      </c>
      <c r="F126" s="8">
        <v>2.09</v>
      </c>
      <c r="G126" s="4">
        <v>9</v>
      </c>
      <c r="H126" s="8">
        <v>2.34</v>
      </c>
      <c r="I126" s="4">
        <v>1</v>
      </c>
    </row>
    <row r="127" spans="1:9" x14ac:dyDescent="0.15">
      <c r="A127" s="2">
        <v>15</v>
      </c>
      <c r="B127" s="1" t="s">
        <v>50</v>
      </c>
      <c r="C127" s="4">
        <v>21</v>
      </c>
      <c r="D127" s="8">
        <v>1.82</v>
      </c>
      <c r="E127" s="4">
        <v>8</v>
      </c>
      <c r="F127" s="8">
        <v>1.05</v>
      </c>
      <c r="G127" s="4">
        <v>13</v>
      </c>
      <c r="H127" s="8">
        <v>3.38</v>
      </c>
      <c r="I127" s="4">
        <v>0</v>
      </c>
    </row>
    <row r="128" spans="1:9" x14ac:dyDescent="0.15">
      <c r="A128" s="2">
        <v>16</v>
      </c>
      <c r="B128" s="1" t="s">
        <v>56</v>
      </c>
      <c r="C128" s="4">
        <v>20</v>
      </c>
      <c r="D128" s="8">
        <v>1.73</v>
      </c>
      <c r="E128" s="4">
        <v>18</v>
      </c>
      <c r="F128" s="8">
        <v>2.35</v>
      </c>
      <c r="G128" s="4">
        <v>2</v>
      </c>
      <c r="H128" s="8">
        <v>0.52</v>
      </c>
      <c r="I128" s="4">
        <v>0</v>
      </c>
    </row>
    <row r="129" spans="1:9" x14ac:dyDescent="0.15">
      <c r="A129" s="2">
        <v>17</v>
      </c>
      <c r="B129" s="1" t="s">
        <v>47</v>
      </c>
      <c r="C129" s="4">
        <v>18</v>
      </c>
      <c r="D129" s="8">
        <v>1.56</v>
      </c>
      <c r="E129" s="4">
        <v>8</v>
      </c>
      <c r="F129" s="8">
        <v>1.05</v>
      </c>
      <c r="G129" s="4">
        <v>10</v>
      </c>
      <c r="H129" s="8">
        <v>2.6</v>
      </c>
      <c r="I129" s="4">
        <v>0</v>
      </c>
    </row>
    <row r="130" spans="1:9" x14ac:dyDescent="0.15">
      <c r="A130" s="2">
        <v>18</v>
      </c>
      <c r="B130" s="1" t="s">
        <v>64</v>
      </c>
      <c r="C130" s="4">
        <v>17</v>
      </c>
      <c r="D130" s="8">
        <v>1.47</v>
      </c>
      <c r="E130" s="4">
        <v>14</v>
      </c>
      <c r="F130" s="8">
        <v>1.83</v>
      </c>
      <c r="G130" s="4">
        <v>3</v>
      </c>
      <c r="H130" s="8">
        <v>0.78</v>
      </c>
      <c r="I130" s="4">
        <v>0</v>
      </c>
    </row>
    <row r="131" spans="1:9" x14ac:dyDescent="0.15">
      <c r="A131" s="2">
        <v>19</v>
      </c>
      <c r="B131" s="1" t="s">
        <v>71</v>
      </c>
      <c r="C131" s="4">
        <v>12</v>
      </c>
      <c r="D131" s="8">
        <v>1.04</v>
      </c>
      <c r="E131" s="4">
        <v>1</v>
      </c>
      <c r="F131" s="8">
        <v>0.13</v>
      </c>
      <c r="G131" s="4">
        <v>11</v>
      </c>
      <c r="H131" s="8">
        <v>2.86</v>
      </c>
      <c r="I131" s="4">
        <v>0</v>
      </c>
    </row>
    <row r="132" spans="1:9" x14ac:dyDescent="0.15">
      <c r="A132" s="2">
        <v>20</v>
      </c>
      <c r="B132" s="1" t="s">
        <v>68</v>
      </c>
      <c r="C132" s="4">
        <v>11</v>
      </c>
      <c r="D132" s="8">
        <v>0.95</v>
      </c>
      <c r="E132" s="4">
        <v>4</v>
      </c>
      <c r="F132" s="8">
        <v>0.52</v>
      </c>
      <c r="G132" s="4">
        <v>7</v>
      </c>
      <c r="H132" s="8">
        <v>1.82</v>
      </c>
      <c r="I132" s="4">
        <v>0</v>
      </c>
    </row>
    <row r="133" spans="1:9" x14ac:dyDescent="0.15">
      <c r="A133" s="2">
        <v>20</v>
      </c>
      <c r="B133" s="1" t="s">
        <v>69</v>
      </c>
      <c r="C133" s="4">
        <v>11</v>
      </c>
      <c r="D133" s="8">
        <v>0.95</v>
      </c>
      <c r="E133" s="4">
        <v>6</v>
      </c>
      <c r="F133" s="8">
        <v>0.78</v>
      </c>
      <c r="G133" s="4">
        <v>5</v>
      </c>
      <c r="H133" s="8">
        <v>1.3</v>
      </c>
      <c r="I133" s="4">
        <v>0</v>
      </c>
    </row>
    <row r="134" spans="1:9" x14ac:dyDescent="0.15">
      <c r="A134" s="2">
        <v>20</v>
      </c>
      <c r="B134" s="1" t="s">
        <v>70</v>
      </c>
      <c r="C134" s="4">
        <v>11</v>
      </c>
      <c r="D134" s="8">
        <v>0.95</v>
      </c>
      <c r="E134" s="4">
        <v>7</v>
      </c>
      <c r="F134" s="8">
        <v>0.92</v>
      </c>
      <c r="G134" s="4">
        <v>4</v>
      </c>
      <c r="H134" s="8">
        <v>1.04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59</v>
      </c>
      <c r="C137" s="4">
        <v>118</v>
      </c>
      <c r="D137" s="8">
        <v>12.02</v>
      </c>
      <c r="E137" s="4">
        <v>106</v>
      </c>
      <c r="F137" s="8">
        <v>17.010000000000002</v>
      </c>
      <c r="G137" s="4">
        <v>12</v>
      </c>
      <c r="H137" s="8">
        <v>3.38</v>
      </c>
      <c r="I137" s="4">
        <v>0</v>
      </c>
    </row>
    <row r="138" spans="1:9" x14ac:dyDescent="0.15">
      <c r="A138" s="2">
        <v>2</v>
      </c>
      <c r="B138" s="1" t="s">
        <v>54</v>
      </c>
      <c r="C138" s="4">
        <v>98</v>
      </c>
      <c r="D138" s="8">
        <v>9.98</v>
      </c>
      <c r="E138" s="4">
        <v>53</v>
      </c>
      <c r="F138" s="8">
        <v>8.51</v>
      </c>
      <c r="G138" s="4">
        <v>45</v>
      </c>
      <c r="H138" s="8">
        <v>12.68</v>
      </c>
      <c r="I138" s="4">
        <v>0</v>
      </c>
    </row>
    <row r="139" spans="1:9" x14ac:dyDescent="0.15">
      <c r="A139" s="2">
        <v>3</v>
      </c>
      <c r="B139" s="1" t="s">
        <v>52</v>
      </c>
      <c r="C139" s="4">
        <v>85</v>
      </c>
      <c r="D139" s="8">
        <v>8.66</v>
      </c>
      <c r="E139" s="4">
        <v>64</v>
      </c>
      <c r="F139" s="8">
        <v>10.27</v>
      </c>
      <c r="G139" s="4">
        <v>21</v>
      </c>
      <c r="H139" s="8">
        <v>5.92</v>
      </c>
      <c r="I139" s="4">
        <v>0</v>
      </c>
    </row>
    <row r="140" spans="1:9" x14ac:dyDescent="0.15">
      <c r="A140" s="2">
        <v>4</v>
      </c>
      <c r="B140" s="1" t="s">
        <v>58</v>
      </c>
      <c r="C140" s="4">
        <v>77</v>
      </c>
      <c r="D140" s="8">
        <v>7.84</v>
      </c>
      <c r="E140" s="4">
        <v>71</v>
      </c>
      <c r="F140" s="8">
        <v>11.4</v>
      </c>
      <c r="G140" s="4">
        <v>5</v>
      </c>
      <c r="H140" s="8">
        <v>1.41</v>
      </c>
      <c r="I140" s="4">
        <v>1</v>
      </c>
    </row>
    <row r="141" spans="1:9" x14ac:dyDescent="0.15">
      <c r="A141" s="2">
        <v>5</v>
      </c>
      <c r="B141" s="1" t="s">
        <v>44</v>
      </c>
      <c r="C141" s="4">
        <v>73</v>
      </c>
      <c r="D141" s="8">
        <v>7.43</v>
      </c>
      <c r="E141" s="4">
        <v>51</v>
      </c>
      <c r="F141" s="8">
        <v>8.19</v>
      </c>
      <c r="G141" s="4">
        <v>22</v>
      </c>
      <c r="H141" s="8">
        <v>6.2</v>
      </c>
      <c r="I141" s="4">
        <v>0</v>
      </c>
    </row>
    <row r="142" spans="1:9" x14ac:dyDescent="0.15">
      <c r="A142" s="2">
        <v>6</v>
      </c>
      <c r="B142" s="1" t="s">
        <v>43</v>
      </c>
      <c r="C142" s="4">
        <v>63</v>
      </c>
      <c r="D142" s="8">
        <v>6.42</v>
      </c>
      <c r="E142" s="4">
        <v>29</v>
      </c>
      <c r="F142" s="8">
        <v>4.6500000000000004</v>
      </c>
      <c r="G142" s="4">
        <v>34</v>
      </c>
      <c r="H142" s="8">
        <v>9.58</v>
      </c>
      <c r="I142" s="4">
        <v>0</v>
      </c>
    </row>
    <row r="143" spans="1:9" x14ac:dyDescent="0.15">
      <c r="A143" s="2">
        <v>7</v>
      </c>
      <c r="B143" s="1" t="s">
        <v>55</v>
      </c>
      <c r="C143" s="4">
        <v>44</v>
      </c>
      <c r="D143" s="8">
        <v>4.4800000000000004</v>
      </c>
      <c r="E143" s="4">
        <v>34</v>
      </c>
      <c r="F143" s="8">
        <v>5.46</v>
      </c>
      <c r="G143" s="4">
        <v>10</v>
      </c>
      <c r="H143" s="8">
        <v>2.82</v>
      </c>
      <c r="I143" s="4">
        <v>0</v>
      </c>
    </row>
    <row r="144" spans="1:9" x14ac:dyDescent="0.15">
      <c r="A144" s="2">
        <v>8</v>
      </c>
      <c r="B144" s="1" t="s">
        <v>53</v>
      </c>
      <c r="C144" s="4">
        <v>35</v>
      </c>
      <c r="D144" s="8">
        <v>3.56</v>
      </c>
      <c r="E144" s="4">
        <v>21</v>
      </c>
      <c r="F144" s="8">
        <v>3.37</v>
      </c>
      <c r="G144" s="4">
        <v>14</v>
      </c>
      <c r="H144" s="8">
        <v>3.94</v>
      </c>
      <c r="I144" s="4">
        <v>0</v>
      </c>
    </row>
    <row r="145" spans="1:9" x14ac:dyDescent="0.15">
      <c r="A145" s="2">
        <v>9</v>
      </c>
      <c r="B145" s="1" t="s">
        <v>45</v>
      </c>
      <c r="C145" s="4">
        <v>27</v>
      </c>
      <c r="D145" s="8">
        <v>2.75</v>
      </c>
      <c r="E145" s="4">
        <v>9</v>
      </c>
      <c r="F145" s="8">
        <v>1.44</v>
      </c>
      <c r="G145" s="4">
        <v>18</v>
      </c>
      <c r="H145" s="8">
        <v>5.07</v>
      </c>
      <c r="I145" s="4">
        <v>0</v>
      </c>
    </row>
    <row r="146" spans="1:9" x14ac:dyDescent="0.15">
      <c r="A146" s="2">
        <v>10</v>
      </c>
      <c r="B146" s="1" t="s">
        <v>57</v>
      </c>
      <c r="C146" s="4">
        <v>25</v>
      </c>
      <c r="D146" s="8">
        <v>2.5499999999999998</v>
      </c>
      <c r="E146" s="4">
        <v>6</v>
      </c>
      <c r="F146" s="8">
        <v>0.96</v>
      </c>
      <c r="G146" s="4">
        <v>19</v>
      </c>
      <c r="H146" s="8">
        <v>5.35</v>
      </c>
      <c r="I146" s="4">
        <v>0</v>
      </c>
    </row>
    <row r="147" spans="1:9" x14ac:dyDescent="0.15">
      <c r="A147" s="2">
        <v>11</v>
      </c>
      <c r="B147" s="1" t="s">
        <v>51</v>
      </c>
      <c r="C147" s="4">
        <v>24</v>
      </c>
      <c r="D147" s="8">
        <v>2.44</v>
      </c>
      <c r="E147" s="4">
        <v>18</v>
      </c>
      <c r="F147" s="8">
        <v>2.89</v>
      </c>
      <c r="G147" s="4">
        <v>6</v>
      </c>
      <c r="H147" s="8">
        <v>1.69</v>
      </c>
      <c r="I147" s="4">
        <v>0</v>
      </c>
    </row>
    <row r="148" spans="1:9" x14ac:dyDescent="0.15">
      <c r="A148" s="2">
        <v>12</v>
      </c>
      <c r="B148" s="1" t="s">
        <v>60</v>
      </c>
      <c r="C148" s="4">
        <v>22</v>
      </c>
      <c r="D148" s="8">
        <v>2.2400000000000002</v>
      </c>
      <c r="E148" s="4">
        <v>20</v>
      </c>
      <c r="F148" s="8">
        <v>3.21</v>
      </c>
      <c r="G148" s="4">
        <v>2</v>
      </c>
      <c r="H148" s="8">
        <v>0.56000000000000005</v>
      </c>
      <c r="I148" s="4">
        <v>0</v>
      </c>
    </row>
    <row r="149" spans="1:9" x14ac:dyDescent="0.15">
      <c r="A149" s="2">
        <v>13</v>
      </c>
      <c r="B149" s="1" t="s">
        <v>46</v>
      </c>
      <c r="C149" s="4">
        <v>21</v>
      </c>
      <c r="D149" s="8">
        <v>2.14</v>
      </c>
      <c r="E149" s="4">
        <v>12</v>
      </c>
      <c r="F149" s="8">
        <v>1.93</v>
      </c>
      <c r="G149" s="4">
        <v>9</v>
      </c>
      <c r="H149" s="8">
        <v>2.54</v>
      </c>
      <c r="I149" s="4">
        <v>0</v>
      </c>
    </row>
    <row r="150" spans="1:9" x14ac:dyDescent="0.15">
      <c r="A150" s="2">
        <v>14</v>
      </c>
      <c r="B150" s="1" t="s">
        <v>56</v>
      </c>
      <c r="C150" s="4">
        <v>20</v>
      </c>
      <c r="D150" s="8">
        <v>2.04</v>
      </c>
      <c r="E150" s="4">
        <v>18</v>
      </c>
      <c r="F150" s="8">
        <v>2.89</v>
      </c>
      <c r="G150" s="4">
        <v>2</v>
      </c>
      <c r="H150" s="8">
        <v>0.56000000000000005</v>
      </c>
      <c r="I150" s="4">
        <v>0</v>
      </c>
    </row>
    <row r="151" spans="1:9" x14ac:dyDescent="0.15">
      <c r="A151" s="2">
        <v>15</v>
      </c>
      <c r="B151" s="1" t="s">
        <v>70</v>
      </c>
      <c r="C151" s="4">
        <v>15</v>
      </c>
      <c r="D151" s="8">
        <v>1.53</v>
      </c>
      <c r="E151" s="4">
        <v>9</v>
      </c>
      <c r="F151" s="8">
        <v>1.44</v>
      </c>
      <c r="G151" s="4">
        <v>6</v>
      </c>
      <c r="H151" s="8">
        <v>1.69</v>
      </c>
      <c r="I151" s="4">
        <v>0</v>
      </c>
    </row>
    <row r="152" spans="1:9" x14ac:dyDescent="0.15">
      <c r="A152" s="2">
        <v>15</v>
      </c>
      <c r="B152" s="1" t="s">
        <v>74</v>
      </c>
      <c r="C152" s="4">
        <v>15</v>
      </c>
      <c r="D152" s="8">
        <v>1.53</v>
      </c>
      <c r="E152" s="4">
        <v>12</v>
      </c>
      <c r="F152" s="8">
        <v>1.93</v>
      </c>
      <c r="G152" s="4">
        <v>3</v>
      </c>
      <c r="H152" s="8">
        <v>0.85</v>
      </c>
      <c r="I152" s="4">
        <v>0</v>
      </c>
    </row>
    <row r="153" spans="1:9" x14ac:dyDescent="0.15">
      <c r="A153" s="2">
        <v>17</v>
      </c>
      <c r="B153" s="1" t="s">
        <v>48</v>
      </c>
      <c r="C153" s="4">
        <v>14</v>
      </c>
      <c r="D153" s="8">
        <v>1.43</v>
      </c>
      <c r="E153" s="4">
        <v>3</v>
      </c>
      <c r="F153" s="8">
        <v>0.48</v>
      </c>
      <c r="G153" s="4">
        <v>11</v>
      </c>
      <c r="H153" s="8">
        <v>3.1</v>
      </c>
      <c r="I153" s="4">
        <v>0</v>
      </c>
    </row>
    <row r="154" spans="1:9" x14ac:dyDescent="0.15">
      <c r="A154" s="2">
        <v>18</v>
      </c>
      <c r="B154" s="1" t="s">
        <v>50</v>
      </c>
      <c r="C154" s="4">
        <v>13</v>
      </c>
      <c r="D154" s="8">
        <v>1.32</v>
      </c>
      <c r="E154" s="4">
        <v>5</v>
      </c>
      <c r="F154" s="8">
        <v>0.8</v>
      </c>
      <c r="G154" s="4">
        <v>8</v>
      </c>
      <c r="H154" s="8">
        <v>2.25</v>
      </c>
      <c r="I154" s="4">
        <v>0</v>
      </c>
    </row>
    <row r="155" spans="1:9" x14ac:dyDescent="0.15">
      <c r="A155" s="2">
        <v>19</v>
      </c>
      <c r="B155" s="1" t="s">
        <v>72</v>
      </c>
      <c r="C155" s="4">
        <v>11</v>
      </c>
      <c r="D155" s="8">
        <v>1.1200000000000001</v>
      </c>
      <c r="E155" s="4">
        <v>10</v>
      </c>
      <c r="F155" s="8">
        <v>1.61</v>
      </c>
      <c r="G155" s="4">
        <v>1</v>
      </c>
      <c r="H155" s="8">
        <v>0.28000000000000003</v>
      </c>
      <c r="I155" s="4">
        <v>0</v>
      </c>
    </row>
    <row r="156" spans="1:9" x14ac:dyDescent="0.15">
      <c r="A156" s="2">
        <v>19</v>
      </c>
      <c r="B156" s="1" t="s">
        <v>73</v>
      </c>
      <c r="C156" s="4">
        <v>11</v>
      </c>
      <c r="D156" s="8">
        <v>1.1200000000000001</v>
      </c>
      <c r="E156" s="4">
        <v>9</v>
      </c>
      <c r="F156" s="8">
        <v>1.44</v>
      </c>
      <c r="G156" s="4">
        <v>2</v>
      </c>
      <c r="H156" s="8">
        <v>0.56000000000000005</v>
      </c>
      <c r="I156" s="4">
        <v>0</v>
      </c>
    </row>
    <row r="157" spans="1:9" x14ac:dyDescent="0.15">
      <c r="A157" s="2">
        <v>19</v>
      </c>
      <c r="B157" s="1" t="s">
        <v>61</v>
      </c>
      <c r="C157" s="4">
        <v>11</v>
      </c>
      <c r="D157" s="8">
        <v>1.1200000000000001</v>
      </c>
      <c r="E157" s="4">
        <v>9</v>
      </c>
      <c r="F157" s="8">
        <v>1.44</v>
      </c>
      <c r="G157" s="4">
        <v>2</v>
      </c>
      <c r="H157" s="8">
        <v>0.56000000000000005</v>
      </c>
      <c r="I157" s="4">
        <v>0</v>
      </c>
    </row>
    <row r="158" spans="1:9" x14ac:dyDescent="0.15">
      <c r="A158" s="2">
        <v>19</v>
      </c>
      <c r="B158" s="1" t="s">
        <v>62</v>
      </c>
      <c r="C158" s="4">
        <v>11</v>
      </c>
      <c r="D158" s="8">
        <v>1.1200000000000001</v>
      </c>
      <c r="E158" s="4">
        <v>0</v>
      </c>
      <c r="F158" s="8">
        <v>0</v>
      </c>
      <c r="G158" s="4">
        <v>11</v>
      </c>
      <c r="H158" s="8">
        <v>3.1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59</v>
      </c>
      <c r="C161" s="4">
        <v>95</v>
      </c>
      <c r="D161" s="8">
        <v>12.06</v>
      </c>
      <c r="E161" s="4">
        <v>89</v>
      </c>
      <c r="F161" s="8">
        <v>17.52</v>
      </c>
      <c r="G161" s="4">
        <v>6</v>
      </c>
      <c r="H161" s="8">
        <v>2.21</v>
      </c>
      <c r="I161" s="4">
        <v>0</v>
      </c>
    </row>
    <row r="162" spans="1:9" x14ac:dyDescent="0.15">
      <c r="A162" s="2">
        <v>2</v>
      </c>
      <c r="B162" s="1" t="s">
        <v>54</v>
      </c>
      <c r="C162" s="4">
        <v>82</v>
      </c>
      <c r="D162" s="8">
        <v>10.41</v>
      </c>
      <c r="E162" s="4">
        <v>44</v>
      </c>
      <c r="F162" s="8">
        <v>8.66</v>
      </c>
      <c r="G162" s="4">
        <v>36</v>
      </c>
      <c r="H162" s="8">
        <v>13.24</v>
      </c>
      <c r="I162" s="4">
        <v>2</v>
      </c>
    </row>
    <row r="163" spans="1:9" x14ac:dyDescent="0.15">
      <c r="A163" s="2">
        <v>3</v>
      </c>
      <c r="B163" s="1" t="s">
        <v>58</v>
      </c>
      <c r="C163" s="4">
        <v>77</v>
      </c>
      <c r="D163" s="8">
        <v>9.77</v>
      </c>
      <c r="E163" s="4">
        <v>66</v>
      </c>
      <c r="F163" s="8">
        <v>12.99</v>
      </c>
      <c r="G163" s="4">
        <v>11</v>
      </c>
      <c r="H163" s="8">
        <v>4.04</v>
      </c>
      <c r="I163" s="4">
        <v>0</v>
      </c>
    </row>
    <row r="164" spans="1:9" x14ac:dyDescent="0.15">
      <c r="A164" s="2">
        <v>4</v>
      </c>
      <c r="B164" s="1" t="s">
        <v>52</v>
      </c>
      <c r="C164" s="4">
        <v>59</v>
      </c>
      <c r="D164" s="8">
        <v>7.49</v>
      </c>
      <c r="E164" s="4">
        <v>53</v>
      </c>
      <c r="F164" s="8">
        <v>10.43</v>
      </c>
      <c r="G164" s="4">
        <v>5</v>
      </c>
      <c r="H164" s="8">
        <v>1.84</v>
      </c>
      <c r="I164" s="4">
        <v>1</v>
      </c>
    </row>
    <row r="165" spans="1:9" x14ac:dyDescent="0.15">
      <c r="A165" s="2">
        <v>5</v>
      </c>
      <c r="B165" s="1" t="s">
        <v>55</v>
      </c>
      <c r="C165" s="4">
        <v>45</v>
      </c>
      <c r="D165" s="8">
        <v>5.71</v>
      </c>
      <c r="E165" s="4">
        <v>35</v>
      </c>
      <c r="F165" s="8">
        <v>6.89</v>
      </c>
      <c r="G165" s="4">
        <v>10</v>
      </c>
      <c r="H165" s="8">
        <v>3.68</v>
      </c>
      <c r="I165" s="4">
        <v>0</v>
      </c>
    </row>
    <row r="166" spans="1:9" x14ac:dyDescent="0.15">
      <c r="A166" s="2">
        <v>6</v>
      </c>
      <c r="B166" s="1" t="s">
        <v>44</v>
      </c>
      <c r="C166" s="4">
        <v>40</v>
      </c>
      <c r="D166" s="8">
        <v>5.08</v>
      </c>
      <c r="E166" s="4">
        <v>28</v>
      </c>
      <c r="F166" s="8">
        <v>5.51</v>
      </c>
      <c r="G166" s="4">
        <v>12</v>
      </c>
      <c r="H166" s="8">
        <v>4.41</v>
      </c>
      <c r="I166" s="4">
        <v>0</v>
      </c>
    </row>
    <row r="167" spans="1:9" x14ac:dyDescent="0.15">
      <c r="A167" s="2">
        <v>7</v>
      </c>
      <c r="B167" s="1" t="s">
        <v>53</v>
      </c>
      <c r="C167" s="4">
        <v>32</v>
      </c>
      <c r="D167" s="8">
        <v>4.0599999999999996</v>
      </c>
      <c r="E167" s="4">
        <v>17</v>
      </c>
      <c r="F167" s="8">
        <v>3.35</v>
      </c>
      <c r="G167" s="4">
        <v>15</v>
      </c>
      <c r="H167" s="8">
        <v>5.51</v>
      </c>
      <c r="I167" s="4">
        <v>0</v>
      </c>
    </row>
    <row r="168" spans="1:9" x14ac:dyDescent="0.15">
      <c r="A168" s="2">
        <v>8</v>
      </c>
      <c r="B168" s="1" t="s">
        <v>43</v>
      </c>
      <c r="C168" s="4">
        <v>29</v>
      </c>
      <c r="D168" s="8">
        <v>3.68</v>
      </c>
      <c r="E168" s="4">
        <v>14</v>
      </c>
      <c r="F168" s="8">
        <v>2.76</v>
      </c>
      <c r="G168" s="4">
        <v>15</v>
      </c>
      <c r="H168" s="8">
        <v>5.51</v>
      </c>
      <c r="I168" s="4">
        <v>0</v>
      </c>
    </row>
    <row r="169" spans="1:9" x14ac:dyDescent="0.15">
      <c r="A169" s="2">
        <v>8</v>
      </c>
      <c r="B169" s="1" t="s">
        <v>60</v>
      </c>
      <c r="C169" s="4">
        <v>29</v>
      </c>
      <c r="D169" s="8">
        <v>3.68</v>
      </c>
      <c r="E169" s="4">
        <v>24</v>
      </c>
      <c r="F169" s="8">
        <v>4.72</v>
      </c>
      <c r="G169" s="4">
        <v>5</v>
      </c>
      <c r="H169" s="8">
        <v>1.84</v>
      </c>
      <c r="I169" s="4">
        <v>0</v>
      </c>
    </row>
    <row r="170" spans="1:9" x14ac:dyDescent="0.15">
      <c r="A170" s="2">
        <v>10</v>
      </c>
      <c r="B170" s="1" t="s">
        <v>51</v>
      </c>
      <c r="C170" s="4">
        <v>25</v>
      </c>
      <c r="D170" s="8">
        <v>3.17</v>
      </c>
      <c r="E170" s="4">
        <v>15</v>
      </c>
      <c r="F170" s="8">
        <v>2.95</v>
      </c>
      <c r="G170" s="4">
        <v>10</v>
      </c>
      <c r="H170" s="8">
        <v>3.68</v>
      </c>
      <c r="I170" s="4">
        <v>0</v>
      </c>
    </row>
    <row r="171" spans="1:9" x14ac:dyDescent="0.15">
      <c r="A171" s="2">
        <v>11</v>
      </c>
      <c r="B171" s="1" t="s">
        <v>57</v>
      </c>
      <c r="C171" s="4">
        <v>24</v>
      </c>
      <c r="D171" s="8">
        <v>3.05</v>
      </c>
      <c r="E171" s="4">
        <v>10</v>
      </c>
      <c r="F171" s="8">
        <v>1.97</v>
      </c>
      <c r="G171" s="4">
        <v>14</v>
      </c>
      <c r="H171" s="8">
        <v>5.15</v>
      </c>
      <c r="I171" s="4">
        <v>0</v>
      </c>
    </row>
    <row r="172" spans="1:9" x14ac:dyDescent="0.15">
      <c r="A172" s="2">
        <v>12</v>
      </c>
      <c r="B172" s="1" t="s">
        <v>45</v>
      </c>
      <c r="C172" s="4">
        <v>22</v>
      </c>
      <c r="D172" s="8">
        <v>2.79</v>
      </c>
      <c r="E172" s="4">
        <v>6</v>
      </c>
      <c r="F172" s="8">
        <v>1.18</v>
      </c>
      <c r="G172" s="4">
        <v>16</v>
      </c>
      <c r="H172" s="8">
        <v>5.88</v>
      </c>
      <c r="I172" s="4">
        <v>0</v>
      </c>
    </row>
    <row r="173" spans="1:9" x14ac:dyDescent="0.15">
      <c r="A173" s="2">
        <v>13</v>
      </c>
      <c r="B173" s="1" t="s">
        <v>61</v>
      </c>
      <c r="C173" s="4">
        <v>21</v>
      </c>
      <c r="D173" s="8">
        <v>2.66</v>
      </c>
      <c r="E173" s="4">
        <v>20</v>
      </c>
      <c r="F173" s="8">
        <v>3.94</v>
      </c>
      <c r="G173" s="4">
        <v>1</v>
      </c>
      <c r="H173" s="8">
        <v>0.37</v>
      </c>
      <c r="I173" s="4">
        <v>0</v>
      </c>
    </row>
    <row r="174" spans="1:9" x14ac:dyDescent="0.15">
      <c r="A174" s="2">
        <v>14</v>
      </c>
      <c r="B174" s="1" t="s">
        <v>56</v>
      </c>
      <c r="C174" s="4">
        <v>15</v>
      </c>
      <c r="D174" s="8">
        <v>1.9</v>
      </c>
      <c r="E174" s="4">
        <v>14</v>
      </c>
      <c r="F174" s="8">
        <v>2.76</v>
      </c>
      <c r="G174" s="4">
        <v>1</v>
      </c>
      <c r="H174" s="8">
        <v>0.37</v>
      </c>
      <c r="I174" s="4">
        <v>0</v>
      </c>
    </row>
    <row r="175" spans="1:9" x14ac:dyDescent="0.15">
      <c r="A175" s="2">
        <v>15</v>
      </c>
      <c r="B175" s="1" t="s">
        <v>68</v>
      </c>
      <c r="C175" s="4">
        <v>14</v>
      </c>
      <c r="D175" s="8">
        <v>1.78</v>
      </c>
      <c r="E175" s="4">
        <v>6</v>
      </c>
      <c r="F175" s="8">
        <v>1.18</v>
      </c>
      <c r="G175" s="4">
        <v>8</v>
      </c>
      <c r="H175" s="8">
        <v>2.94</v>
      </c>
      <c r="I175" s="4">
        <v>0</v>
      </c>
    </row>
    <row r="176" spans="1:9" x14ac:dyDescent="0.15">
      <c r="A176" s="2">
        <v>16</v>
      </c>
      <c r="B176" s="1" t="s">
        <v>46</v>
      </c>
      <c r="C176" s="4">
        <v>13</v>
      </c>
      <c r="D176" s="8">
        <v>1.65</v>
      </c>
      <c r="E176" s="4">
        <v>9</v>
      </c>
      <c r="F176" s="8">
        <v>1.77</v>
      </c>
      <c r="G176" s="4">
        <v>3</v>
      </c>
      <c r="H176" s="8">
        <v>1.1000000000000001</v>
      </c>
      <c r="I176" s="4">
        <v>1</v>
      </c>
    </row>
    <row r="177" spans="1:9" x14ac:dyDescent="0.15">
      <c r="A177" s="2">
        <v>17</v>
      </c>
      <c r="B177" s="1" t="s">
        <v>64</v>
      </c>
      <c r="C177" s="4">
        <v>11</v>
      </c>
      <c r="D177" s="8">
        <v>1.4</v>
      </c>
      <c r="E177" s="4">
        <v>6</v>
      </c>
      <c r="F177" s="8">
        <v>1.18</v>
      </c>
      <c r="G177" s="4">
        <v>5</v>
      </c>
      <c r="H177" s="8">
        <v>1.84</v>
      </c>
      <c r="I177" s="4">
        <v>0</v>
      </c>
    </row>
    <row r="178" spans="1:9" x14ac:dyDescent="0.15">
      <c r="A178" s="2">
        <v>17</v>
      </c>
      <c r="B178" s="1" t="s">
        <v>62</v>
      </c>
      <c r="C178" s="4">
        <v>11</v>
      </c>
      <c r="D178" s="8">
        <v>1.4</v>
      </c>
      <c r="E178" s="4">
        <v>0</v>
      </c>
      <c r="F178" s="8">
        <v>0</v>
      </c>
      <c r="G178" s="4">
        <v>10</v>
      </c>
      <c r="H178" s="8">
        <v>3.68</v>
      </c>
      <c r="I178" s="4">
        <v>1</v>
      </c>
    </row>
    <row r="179" spans="1:9" x14ac:dyDescent="0.15">
      <c r="A179" s="2">
        <v>19</v>
      </c>
      <c r="B179" s="1" t="s">
        <v>50</v>
      </c>
      <c r="C179" s="4">
        <v>10</v>
      </c>
      <c r="D179" s="8">
        <v>1.27</v>
      </c>
      <c r="E179" s="4">
        <v>1</v>
      </c>
      <c r="F179" s="8">
        <v>0.2</v>
      </c>
      <c r="G179" s="4">
        <v>9</v>
      </c>
      <c r="H179" s="8">
        <v>3.31</v>
      </c>
      <c r="I179" s="4">
        <v>0</v>
      </c>
    </row>
    <row r="180" spans="1:9" x14ac:dyDescent="0.15">
      <c r="A180" s="2">
        <v>20</v>
      </c>
      <c r="B180" s="1" t="s">
        <v>48</v>
      </c>
      <c r="C180" s="4">
        <v>9</v>
      </c>
      <c r="D180" s="8">
        <v>1.1399999999999999</v>
      </c>
      <c r="E180" s="4">
        <v>3</v>
      </c>
      <c r="F180" s="8">
        <v>0.59</v>
      </c>
      <c r="G180" s="4">
        <v>6</v>
      </c>
      <c r="H180" s="8">
        <v>2.21</v>
      </c>
      <c r="I180" s="4">
        <v>0</v>
      </c>
    </row>
    <row r="181" spans="1:9" x14ac:dyDescent="0.15">
      <c r="A181" s="2">
        <v>20</v>
      </c>
      <c r="B181" s="1" t="s">
        <v>49</v>
      </c>
      <c r="C181" s="4">
        <v>9</v>
      </c>
      <c r="D181" s="8">
        <v>1.1399999999999999</v>
      </c>
      <c r="E181" s="4">
        <v>2</v>
      </c>
      <c r="F181" s="8">
        <v>0.39</v>
      </c>
      <c r="G181" s="4">
        <v>7</v>
      </c>
      <c r="H181" s="8">
        <v>2.57</v>
      </c>
      <c r="I181" s="4">
        <v>0</v>
      </c>
    </row>
    <row r="182" spans="1:9" x14ac:dyDescent="0.15">
      <c r="A182" s="1"/>
      <c r="C182" s="4"/>
      <c r="D182" s="8"/>
      <c r="E182" s="4"/>
      <c r="F182" s="8"/>
      <c r="G182" s="4"/>
      <c r="H182" s="8"/>
      <c r="I182" s="4"/>
    </row>
    <row r="183" spans="1:9" x14ac:dyDescent="0.15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15">
      <c r="A184" s="2">
        <v>1</v>
      </c>
      <c r="B184" s="1" t="s">
        <v>59</v>
      </c>
      <c r="C184" s="4">
        <v>138</v>
      </c>
      <c r="D184" s="8">
        <v>12.79</v>
      </c>
      <c r="E184" s="4">
        <v>127</v>
      </c>
      <c r="F184" s="8">
        <v>18.329999999999998</v>
      </c>
      <c r="G184" s="4">
        <v>11</v>
      </c>
      <c r="H184" s="8">
        <v>2.93</v>
      </c>
      <c r="I184" s="4">
        <v>0</v>
      </c>
    </row>
    <row r="185" spans="1:9" x14ac:dyDescent="0.15">
      <c r="A185" s="2">
        <v>2</v>
      </c>
      <c r="B185" s="1" t="s">
        <v>44</v>
      </c>
      <c r="C185" s="4">
        <v>118</v>
      </c>
      <c r="D185" s="8">
        <v>10.94</v>
      </c>
      <c r="E185" s="4">
        <v>95</v>
      </c>
      <c r="F185" s="8">
        <v>13.71</v>
      </c>
      <c r="G185" s="4">
        <v>23</v>
      </c>
      <c r="H185" s="8">
        <v>6.13</v>
      </c>
      <c r="I185" s="4">
        <v>0</v>
      </c>
    </row>
    <row r="186" spans="1:9" x14ac:dyDescent="0.15">
      <c r="A186" s="2">
        <v>3</v>
      </c>
      <c r="B186" s="1" t="s">
        <v>52</v>
      </c>
      <c r="C186" s="4">
        <v>97</v>
      </c>
      <c r="D186" s="8">
        <v>8.99</v>
      </c>
      <c r="E186" s="4">
        <v>80</v>
      </c>
      <c r="F186" s="8">
        <v>11.54</v>
      </c>
      <c r="G186" s="4">
        <v>17</v>
      </c>
      <c r="H186" s="8">
        <v>4.53</v>
      </c>
      <c r="I186" s="4">
        <v>0</v>
      </c>
    </row>
    <row r="187" spans="1:9" x14ac:dyDescent="0.15">
      <c r="A187" s="2">
        <v>4</v>
      </c>
      <c r="B187" s="1" t="s">
        <v>54</v>
      </c>
      <c r="C187" s="4">
        <v>86</v>
      </c>
      <c r="D187" s="8">
        <v>7.97</v>
      </c>
      <c r="E187" s="4">
        <v>47</v>
      </c>
      <c r="F187" s="8">
        <v>6.78</v>
      </c>
      <c r="G187" s="4">
        <v>39</v>
      </c>
      <c r="H187" s="8">
        <v>10.4</v>
      </c>
      <c r="I187" s="4">
        <v>0</v>
      </c>
    </row>
    <row r="188" spans="1:9" x14ac:dyDescent="0.15">
      <c r="A188" s="2">
        <v>5</v>
      </c>
      <c r="B188" s="1" t="s">
        <v>43</v>
      </c>
      <c r="C188" s="4">
        <v>79</v>
      </c>
      <c r="D188" s="8">
        <v>7.32</v>
      </c>
      <c r="E188" s="4">
        <v>48</v>
      </c>
      <c r="F188" s="8">
        <v>6.93</v>
      </c>
      <c r="G188" s="4">
        <v>31</v>
      </c>
      <c r="H188" s="8">
        <v>8.27</v>
      </c>
      <c r="I188" s="4">
        <v>0</v>
      </c>
    </row>
    <row r="189" spans="1:9" x14ac:dyDescent="0.15">
      <c r="A189" s="2">
        <v>6</v>
      </c>
      <c r="B189" s="1" t="s">
        <v>58</v>
      </c>
      <c r="C189" s="4">
        <v>60</v>
      </c>
      <c r="D189" s="8">
        <v>5.56</v>
      </c>
      <c r="E189" s="4">
        <v>52</v>
      </c>
      <c r="F189" s="8">
        <v>7.5</v>
      </c>
      <c r="G189" s="4">
        <v>8</v>
      </c>
      <c r="H189" s="8">
        <v>2.13</v>
      </c>
      <c r="I189" s="4">
        <v>0</v>
      </c>
    </row>
    <row r="190" spans="1:9" x14ac:dyDescent="0.15">
      <c r="A190" s="2">
        <v>7</v>
      </c>
      <c r="B190" s="1" t="s">
        <v>45</v>
      </c>
      <c r="C190" s="4">
        <v>53</v>
      </c>
      <c r="D190" s="8">
        <v>4.91</v>
      </c>
      <c r="E190" s="4">
        <v>24</v>
      </c>
      <c r="F190" s="8">
        <v>3.46</v>
      </c>
      <c r="G190" s="4">
        <v>29</v>
      </c>
      <c r="H190" s="8">
        <v>7.73</v>
      </c>
      <c r="I190" s="4">
        <v>0</v>
      </c>
    </row>
    <row r="191" spans="1:9" x14ac:dyDescent="0.15">
      <c r="A191" s="2">
        <v>8</v>
      </c>
      <c r="B191" s="1" t="s">
        <v>53</v>
      </c>
      <c r="C191" s="4">
        <v>49</v>
      </c>
      <c r="D191" s="8">
        <v>4.54</v>
      </c>
      <c r="E191" s="4">
        <v>30</v>
      </c>
      <c r="F191" s="8">
        <v>4.33</v>
      </c>
      <c r="G191" s="4">
        <v>19</v>
      </c>
      <c r="H191" s="8">
        <v>5.07</v>
      </c>
      <c r="I191" s="4">
        <v>0</v>
      </c>
    </row>
    <row r="192" spans="1:9" x14ac:dyDescent="0.15">
      <c r="A192" s="2">
        <v>9</v>
      </c>
      <c r="B192" s="1" t="s">
        <v>57</v>
      </c>
      <c r="C192" s="4">
        <v>35</v>
      </c>
      <c r="D192" s="8">
        <v>3.24</v>
      </c>
      <c r="E192" s="4">
        <v>15</v>
      </c>
      <c r="F192" s="8">
        <v>2.16</v>
      </c>
      <c r="G192" s="4">
        <v>20</v>
      </c>
      <c r="H192" s="8">
        <v>5.33</v>
      </c>
      <c r="I192" s="4">
        <v>0</v>
      </c>
    </row>
    <row r="193" spans="1:9" x14ac:dyDescent="0.15">
      <c r="A193" s="2">
        <v>10</v>
      </c>
      <c r="B193" s="1" t="s">
        <v>51</v>
      </c>
      <c r="C193" s="4">
        <v>26</v>
      </c>
      <c r="D193" s="8">
        <v>2.41</v>
      </c>
      <c r="E193" s="4">
        <v>20</v>
      </c>
      <c r="F193" s="8">
        <v>2.89</v>
      </c>
      <c r="G193" s="4">
        <v>6</v>
      </c>
      <c r="H193" s="8">
        <v>1.6</v>
      </c>
      <c r="I193" s="4">
        <v>0</v>
      </c>
    </row>
    <row r="194" spans="1:9" x14ac:dyDescent="0.15">
      <c r="A194" s="2">
        <v>11</v>
      </c>
      <c r="B194" s="1" t="s">
        <v>46</v>
      </c>
      <c r="C194" s="4">
        <v>25</v>
      </c>
      <c r="D194" s="8">
        <v>2.3199999999999998</v>
      </c>
      <c r="E194" s="4">
        <v>15</v>
      </c>
      <c r="F194" s="8">
        <v>2.16</v>
      </c>
      <c r="G194" s="4">
        <v>10</v>
      </c>
      <c r="H194" s="8">
        <v>2.67</v>
      </c>
      <c r="I194" s="4">
        <v>0</v>
      </c>
    </row>
    <row r="195" spans="1:9" x14ac:dyDescent="0.15">
      <c r="A195" s="2">
        <v>11</v>
      </c>
      <c r="B195" s="1" t="s">
        <v>55</v>
      </c>
      <c r="C195" s="4">
        <v>25</v>
      </c>
      <c r="D195" s="8">
        <v>2.3199999999999998</v>
      </c>
      <c r="E195" s="4">
        <v>16</v>
      </c>
      <c r="F195" s="8">
        <v>2.31</v>
      </c>
      <c r="G195" s="4">
        <v>8</v>
      </c>
      <c r="H195" s="8">
        <v>2.13</v>
      </c>
      <c r="I195" s="4">
        <v>1</v>
      </c>
    </row>
    <row r="196" spans="1:9" x14ac:dyDescent="0.15">
      <c r="A196" s="2">
        <v>13</v>
      </c>
      <c r="B196" s="1" t="s">
        <v>60</v>
      </c>
      <c r="C196" s="4">
        <v>21</v>
      </c>
      <c r="D196" s="8">
        <v>1.95</v>
      </c>
      <c r="E196" s="4">
        <v>14</v>
      </c>
      <c r="F196" s="8">
        <v>2.02</v>
      </c>
      <c r="G196" s="4">
        <v>2</v>
      </c>
      <c r="H196" s="8">
        <v>0.53</v>
      </c>
      <c r="I196" s="4">
        <v>5</v>
      </c>
    </row>
    <row r="197" spans="1:9" x14ac:dyDescent="0.15">
      <c r="A197" s="2">
        <v>13</v>
      </c>
      <c r="B197" s="1" t="s">
        <v>61</v>
      </c>
      <c r="C197" s="4">
        <v>21</v>
      </c>
      <c r="D197" s="8">
        <v>1.95</v>
      </c>
      <c r="E197" s="4">
        <v>17</v>
      </c>
      <c r="F197" s="8">
        <v>2.4500000000000002</v>
      </c>
      <c r="G197" s="4">
        <v>4</v>
      </c>
      <c r="H197" s="8">
        <v>1.07</v>
      </c>
      <c r="I197" s="4">
        <v>0</v>
      </c>
    </row>
    <row r="198" spans="1:9" x14ac:dyDescent="0.15">
      <c r="A198" s="2">
        <v>15</v>
      </c>
      <c r="B198" s="1" t="s">
        <v>72</v>
      </c>
      <c r="C198" s="4">
        <v>15</v>
      </c>
      <c r="D198" s="8">
        <v>1.39</v>
      </c>
      <c r="E198" s="4">
        <v>10</v>
      </c>
      <c r="F198" s="8">
        <v>1.44</v>
      </c>
      <c r="G198" s="4">
        <v>5</v>
      </c>
      <c r="H198" s="8">
        <v>1.33</v>
      </c>
      <c r="I198" s="4">
        <v>0</v>
      </c>
    </row>
    <row r="199" spans="1:9" x14ac:dyDescent="0.15">
      <c r="A199" s="2">
        <v>15</v>
      </c>
      <c r="B199" s="1" t="s">
        <v>48</v>
      </c>
      <c r="C199" s="4">
        <v>15</v>
      </c>
      <c r="D199" s="8">
        <v>1.39</v>
      </c>
      <c r="E199" s="4">
        <v>5</v>
      </c>
      <c r="F199" s="8">
        <v>0.72</v>
      </c>
      <c r="G199" s="4">
        <v>10</v>
      </c>
      <c r="H199" s="8">
        <v>2.67</v>
      </c>
      <c r="I199" s="4">
        <v>0</v>
      </c>
    </row>
    <row r="200" spans="1:9" x14ac:dyDescent="0.15">
      <c r="A200" s="2">
        <v>17</v>
      </c>
      <c r="B200" s="1" t="s">
        <v>68</v>
      </c>
      <c r="C200" s="4">
        <v>12</v>
      </c>
      <c r="D200" s="8">
        <v>1.1100000000000001</v>
      </c>
      <c r="E200" s="4">
        <v>9</v>
      </c>
      <c r="F200" s="8">
        <v>1.3</v>
      </c>
      <c r="G200" s="4">
        <v>3</v>
      </c>
      <c r="H200" s="8">
        <v>0.8</v>
      </c>
      <c r="I200" s="4">
        <v>0</v>
      </c>
    </row>
    <row r="201" spans="1:9" x14ac:dyDescent="0.15">
      <c r="A201" s="2">
        <v>17</v>
      </c>
      <c r="B201" s="1" t="s">
        <v>56</v>
      </c>
      <c r="C201" s="4">
        <v>12</v>
      </c>
      <c r="D201" s="8">
        <v>1.1100000000000001</v>
      </c>
      <c r="E201" s="4">
        <v>10</v>
      </c>
      <c r="F201" s="8">
        <v>1.44</v>
      </c>
      <c r="G201" s="4">
        <v>2</v>
      </c>
      <c r="H201" s="8">
        <v>0.53</v>
      </c>
      <c r="I201" s="4">
        <v>0</v>
      </c>
    </row>
    <row r="202" spans="1:9" x14ac:dyDescent="0.15">
      <c r="A202" s="2">
        <v>19</v>
      </c>
      <c r="B202" s="1" t="s">
        <v>75</v>
      </c>
      <c r="C202" s="4">
        <v>11</v>
      </c>
      <c r="D202" s="8">
        <v>1.02</v>
      </c>
      <c r="E202" s="4">
        <v>3</v>
      </c>
      <c r="F202" s="8">
        <v>0.43</v>
      </c>
      <c r="G202" s="4">
        <v>8</v>
      </c>
      <c r="H202" s="8">
        <v>2.13</v>
      </c>
      <c r="I202" s="4">
        <v>0</v>
      </c>
    </row>
    <row r="203" spans="1:9" x14ac:dyDescent="0.15">
      <c r="A203" s="2">
        <v>19</v>
      </c>
      <c r="B203" s="1" t="s">
        <v>47</v>
      </c>
      <c r="C203" s="4">
        <v>11</v>
      </c>
      <c r="D203" s="8">
        <v>1.02</v>
      </c>
      <c r="E203" s="4">
        <v>4</v>
      </c>
      <c r="F203" s="8">
        <v>0.57999999999999996</v>
      </c>
      <c r="G203" s="4">
        <v>7</v>
      </c>
      <c r="H203" s="8">
        <v>1.87</v>
      </c>
      <c r="I203" s="4">
        <v>0</v>
      </c>
    </row>
    <row r="204" spans="1:9" x14ac:dyDescent="0.15">
      <c r="A204" s="2">
        <v>19</v>
      </c>
      <c r="B204" s="1" t="s">
        <v>69</v>
      </c>
      <c r="C204" s="4">
        <v>11</v>
      </c>
      <c r="D204" s="8">
        <v>1.02</v>
      </c>
      <c r="E204" s="4">
        <v>8</v>
      </c>
      <c r="F204" s="8">
        <v>1.1499999999999999</v>
      </c>
      <c r="G204" s="4">
        <v>3</v>
      </c>
      <c r="H204" s="8">
        <v>0.8</v>
      </c>
      <c r="I204" s="4">
        <v>0</v>
      </c>
    </row>
    <row r="205" spans="1:9" x14ac:dyDescent="0.15">
      <c r="A205" s="2">
        <v>19</v>
      </c>
      <c r="B205" s="1" t="s">
        <v>62</v>
      </c>
      <c r="C205" s="4">
        <v>11</v>
      </c>
      <c r="D205" s="8">
        <v>1.02</v>
      </c>
      <c r="E205" s="4">
        <v>0</v>
      </c>
      <c r="F205" s="8">
        <v>0</v>
      </c>
      <c r="G205" s="4">
        <v>11</v>
      </c>
      <c r="H205" s="8">
        <v>2.93</v>
      </c>
      <c r="I205" s="4">
        <v>0</v>
      </c>
    </row>
    <row r="206" spans="1:9" x14ac:dyDescent="0.15">
      <c r="A206" s="1"/>
      <c r="C206" s="4"/>
      <c r="D206" s="8"/>
      <c r="E206" s="4"/>
      <c r="F206" s="8"/>
      <c r="G206" s="4"/>
      <c r="H206" s="8"/>
      <c r="I206" s="4"/>
    </row>
    <row r="207" spans="1:9" x14ac:dyDescent="0.15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15">
      <c r="A208" s="2">
        <v>1</v>
      </c>
      <c r="B208" s="1" t="s">
        <v>54</v>
      </c>
      <c r="C208" s="4">
        <v>59</v>
      </c>
      <c r="D208" s="8">
        <v>14.71</v>
      </c>
      <c r="E208" s="4">
        <v>45</v>
      </c>
      <c r="F208" s="8">
        <v>15.96</v>
      </c>
      <c r="G208" s="4">
        <v>14</v>
      </c>
      <c r="H208" s="8">
        <v>11.86</v>
      </c>
      <c r="I208" s="4">
        <v>0</v>
      </c>
    </row>
    <row r="209" spans="1:9" x14ac:dyDescent="0.15">
      <c r="A209" s="2">
        <v>2</v>
      </c>
      <c r="B209" s="1" t="s">
        <v>44</v>
      </c>
      <c r="C209" s="4">
        <v>40</v>
      </c>
      <c r="D209" s="8">
        <v>9.98</v>
      </c>
      <c r="E209" s="4">
        <v>33</v>
      </c>
      <c r="F209" s="8">
        <v>11.7</v>
      </c>
      <c r="G209" s="4">
        <v>7</v>
      </c>
      <c r="H209" s="8">
        <v>5.93</v>
      </c>
      <c r="I209" s="4">
        <v>0</v>
      </c>
    </row>
    <row r="210" spans="1:9" x14ac:dyDescent="0.15">
      <c r="A210" s="2">
        <v>3</v>
      </c>
      <c r="B210" s="1" t="s">
        <v>52</v>
      </c>
      <c r="C210" s="4">
        <v>39</v>
      </c>
      <c r="D210" s="8">
        <v>9.73</v>
      </c>
      <c r="E210" s="4">
        <v>28</v>
      </c>
      <c r="F210" s="8">
        <v>9.93</v>
      </c>
      <c r="G210" s="4">
        <v>11</v>
      </c>
      <c r="H210" s="8">
        <v>9.32</v>
      </c>
      <c r="I210" s="4">
        <v>0</v>
      </c>
    </row>
    <row r="211" spans="1:9" x14ac:dyDescent="0.15">
      <c r="A211" s="2">
        <v>4</v>
      </c>
      <c r="B211" s="1" t="s">
        <v>59</v>
      </c>
      <c r="C211" s="4">
        <v>38</v>
      </c>
      <c r="D211" s="8">
        <v>9.48</v>
      </c>
      <c r="E211" s="4">
        <v>36</v>
      </c>
      <c r="F211" s="8">
        <v>12.77</v>
      </c>
      <c r="G211" s="4">
        <v>2</v>
      </c>
      <c r="H211" s="8">
        <v>1.69</v>
      </c>
      <c r="I211" s="4">
        <v>0</v>
      </c>
    </row>
    <row r="212" spans="1:9" x14ac:dyDescent="0.15">
      <c r="A212" s="2">
        <v>5</v>
      </c>
      <c r="B212" s="1" t="s">
        <v>58</v>
      </c>
      <c r="C212" s="4">
        <v>31</v>
      </c>
      <c r="D212" s="8">
        <v>7.73</v>
      </c>
      <c r="E212" s="4">
        <v>25</v>
      </c>
      <c r="F212" s="8">
        <v>8.8699999999999992</v>
      </c>
      <c r="G212" s="4">
        <v>6</v>
      </c>
      <c r="H212" s="8">
        <v>5.08</v>
      </c>
      <c r="I212" s="4">
        <v>0</v>
      </c>
    </row>
    <row r="213" spans="1:9" x14ac:dyDescent="0.15">
      <c r="A213" s="2">
        <v>6</v>
      </c>
      <c r="B213" s="1" t="s">
        <v>43</v>
      </c>
      <c r="C213" s="4">
        <v>26</v>
      </c>
      <c r="D213" s="8">
        <v>6.48</v>
      </c>
      <c r="E213" s="4">
        <v>17</v>
      </c>
      <c r="F213" s="8">
        <v>6.03</v>
      </c>
      <c r="G213" s="4">
        <v>9</v>
      </c>
      <c r="H213" s="8">
        <v>7.63</v>
      </c>
      <c r="I213" s="4">
        <v>0</v>
      </c>
    </row>
    <row r="214" spans="1:9" x14ac:dyDescent="0.15">
      <c r="A214" s="2">
        <v>7</v>
      </c>
      <c r="B214" s="1" t="s">
        <v>51</v>
      </c>
      <c r="C214" s="4">
        <v>13</v>
      </c>
      <c r="D214" s="8">
        <v>3.24</v>
      </c>
      <c r="E214" s="4">
        <v>11</v>
      </c>
      <c r="F214" s="8">
        <v>3.9</v>
      </c>
      <c r="G214" s="4">
        <v>2</v>
      </c>
      <c r="H214" s="8">
        <v>1.69</v>
      </c>
      <c r="I214" s="4">
        <v>0</v>
      </c>
    </row>
    <row r="215" spans="1:9" x14ac:dyDescent="0.15">
      <c r="A215" s="2">
        <v>8</v>
      </c>
      <c r="B215" s="1" t="s">
        <v>53</v>
      </c>
      <c r="C215" s="4">
        <v>12</v>
      </c>
      <c r="D215" s="8">
        <v>2.99</v>
      </c>
      <c r="E215" s="4">
        <v>5</v>
      </c>
      <c r="F215" s="8">
        <v>1.77</v>
      </c>
      <c r="G215" s="4">
        <v>7</v>
      </c>
      <c r="H215" s="8">
        <v>5.93</v>
      </c>
      <c r="I215" s="4">
        <v>0</v>
      </c>
    </row>
    <row r="216" spans="1:9" x14ac:dyDescent="0.15">
      <c r="A216" s="2">
        <v>8</v>
      </c>
      <c r="B216" s="1" t="s">
        <v>55</v>
      </c>
      <c r="C216" s="4">
        <v>12</v>
      </c>
      <c r="D216" s="8">
        <v>2.99</v>
      </c>
      <c r="E216" s="4">
        <v>9</v>
      </c>
      <c r="F216" s="8">
        <v>3.19</v>
      </c>
      <c r="G216" s="4">
        <v>3</v>
      </c>
      <c r="H216" s="8">
        <v>2.54</v>
      </c>
      <c r="I216" s="4">
        <v>0</v>
      </c>
    </row>
    <row r="217" spans="1:9" x14ac:dyDescent="0.15">
      <c r="A217" s="2">
        <v>10</v>
      </c>
      <c r="B217" s="1" t="s">
        <v>46</v>
      </c>
      <c r="C217" s="4">
        <v>11</v>
      </c>
      <c r="D217" s="8">
        <v>2.74</v>
      </c>
      <c r="E217" s="4">
        <v>7</v>
      </c>
      <c r="F217" s="8">
        <v>2.48</v>
      </c>
      <c r="G217" s="4">
        <v>3</v>
      </c>
      <c r="H217" s="8">
        <v>2.54</v>
      </c>
      <c r="I217" s="4">
        <v>1</v>
      </c>
    </row>
    <row r="218" spans="1:9" x14ac:dyDescent="0.15">
      <c r="A218" s="2">
        <v>10</v>
      </c>
      <c r="B218" s="1" t="s">
        <v>60</v>
      </c>
      <c r="C218" s="4">
        <v>11</v>
      </c>
      <c r="D218" s="8">
        <v>2.74</v>
      </c>
      <c r="E218" s="4">
        <v>9</v>
      </c>
      <c r="F218" s="8">
        <v>3.19</v>
      </c>
      <c r="G218" s="4">
        <v>2</v>
      </c>
      <c r="H218" s="8">
        <v>1.69</v>
      </c>
      <c r="I218" s="4">
        <v>0</v>
      </c>
    </row>
    <row r="219" spans="1:9" x14ac:dyDescent="0.15">
      <c r="A219" s="2">
        <v>12</v>
      </c>
      <c r="B219" s="1" t="s">
        <v>45</v>
      </c>
      <c r="C219" s="4">
        <v>9</v>
      </c>
      <c r="D219" s="8">
        <v>2.2400000000000002</v>
      </c>
      <c r="E219" s="4">
        <v>3</v>
      </c>
      <c r="F219" s="8">
        <v>1.06</v>
      </c>
      <c r="G219" s="4">
        <v>6</v>
      </c>
      <c r="H219" s="8">
        <v>5.08</v>
      </c>
      <c r="I219" s="4">
        <v>0</v>
      </c>
    </row>
    <row r="220" spans="1:9" x14ac:dyDescent="0.15">
      <c r="A220" s="2">
        <v>13</v>
      </c>
      <c r="B220" s="1" t="s">
        <v>77</v>
      </c>
      <c r="C220" s="4">
        <v>7</v>
      </c>
      <c r="D220" s="8">
        <v>1.75</v>
      </c>
      <c r="E220" s="4">
        <v>4</v>
      </c>
      <c r="F220" s="8">
        <v>1.42</v>
      </c>
      <c r="G220" s="4">
        <v>3</v>
      </c>
      <c r="H220" s="8">
        <v>2.54</v>
      </c>
      <c r="I220" s="4">
        <v>0</v>
      </c>
    </row>
    <row r="221" spans="1:9" x14ac:dyDescent="0.15">
      <c r="A221" s="2">
        <v>13</v>
      </c>
      <c r="B221" s="1" t="s">
        <v>78</v>
      </c>
      <c r="C221" s="4">
        <v>7</v>
      </c>
      <c r="D221" s="8">
        <v>1.75</v>
      </c>
      <c r="E221" s="4">
        <v>2</v>
      </c>
      <c r="F221" s="8">
        <v>0.71</v>
      </c>
      <c r="G221" s="4">
        <v>5</v>
      </c>
      <c r="H221" s="8">
        <v>4.24</v>
      </c>
      <c r="I221" s="4">
        <v>0</v>
      </c>
    </row>
    <row r="222" spans="1:9" x14ac:dyDescent="0.15">
      <c r="A222" s="2">
        <v>13</v>
      </c>
      <c r="B222" s="1" t="s">
        <v>69</v>
      </c>
      <c r="C222" s="4">
        <v>7</v>
      </c>
      <c r="D222" s="8">
        <v>1.75</v>
      </c>
      <c r="E222" s="4">
        <v>5</v>
      </c>
      <c r="F222" s="8">
        <v>1.77</v>
      </c>
      <c r="G222" s="4">
        <v>2</v>
      </c>
      <c r="H222" s="8">
        <v>1.69</v>
      </c>
      <c r="I222" s="4">
        <v>0</v>
      </c>
    </row>
    <row r="223" spans="1:9" x14ac:dyDescent="0.15">
      <c r="A223" s="2">
        <v>16</v>
      </c>
      <c r="B223" s="1" t="s">
        <v>76</v>
      </c>
      <c r="C223" s="4">
        <v>6</v>
      </c>
      <c r="D223" s="8">
        <v>1.5</v>
      </c>
      <c r="E223" s="4">
        <v>4</v>
      </c>
      <c r="F223" s="8">
        <v>1.42</v>
      </c>
      <c r="G223" s="4">
        <v>2</v>
      </c>
      <c r="H223" s="8">
        <v>1.69</v>
      </c>
      <c r="I223" s="4">
        <v>0</v>
      </c>
    </row>
    <row r="224" spans="1:9" x14ac:dyDescent="0.15">
      <c r="A224" s="2">
        <v>16</v>
      </c>
      <c r="B224" s="1" t="s">
        <v>72</v>
      </c>
      <c r="C224" s="4">
        <v>6</v>
      </c>
      <c r="D224" s="8">
        <v>1.5</v>
      </c>
      <c r="E224" s="4">
        <v>4</v>
      </c>
      <c r="F224" s="8">
        <v>1.42</v>
      </c>
      <c r="G224" s="4">
        <v>2</v>
      </c>
      <c r="H224" s="8">
        <v>1.69</v>
      </c>
      <c r="I224" s="4">
        <v>0</v>
      </c>
    </row>
    <row r="225" spans="1:9" x14ac:dyDescent="0.15">
      <c r="A225" s="2">
        <v>16</v>
      </c>
      <c r="B225" s="1" t="s">
        <v>75</v>
      </c>
      <c r="C225" s="4">
        <v>6</v>
      </c>
      <c r="D225" s="8">
        <v>1.5</v>
      </c>
      <c r="E225" s="4">
        <v>4</v>
      </c>
      <c r="F225" s="8">
        <v>1.42</v>
      </c>
      <c r="G225" s="4">
        <v>2</v>
      </c>
      <c r="H225" s="8">
        <v>1.69</v>
      </c>
      <c r="I225" s="4">
        <v>0</v>
      </c>
    </row>
    <row r="226" spans="1:9" x14ac:dyDescent="0.15">
      <c r="A226" s="2">
        <v>16</v>
      </c>
      <c r="B226" s="1" t="s">
        <v>48</v>
      </c>
      <c r="C226" s="4">
        <v>6</v>
      </c>
      <c r="D226" s="8">
        <v>1.5</v>
      </c>
      <c r="E226" s="4">
        <v>2</v>
      </c>
      <c r="F226" s="8">
        <v>0.71</v>
      </c>
      <c r="G226" s="4">
        <v>4</v>
      </c>
      <c r="H226" s="8">
        <v>3.39</v>
      </c>
      <c r="I226" s="4">
        <v>0</v>
      </c>
    </row>
    <row r="227" spans="1:9" x14ac:dyDescent="0.15">
      <c r="A227" s="2">
        <v>16</v>
      </c>
      <c r="B227" s="1" t="s">
        <v>61</v>
      </c>
      <c r="C227" s="4">
        <v>6</v>
      </c>
      <c r="D227" s="8">
        <v>1.5</v>
      </c>
      <c r="E227" s="4">
        <v>6</v>
      </c>
      <c r="F227" s="8">
        <v>2.13</v>
      </c>
      <c r="G227" s="4">
        <v>0</v>
      </c>
      <c r="H227" s="8">
        <v>0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54</v>
      </c>
      <c r="C230" s="4">
        <v>18</v>
      </c>
      <c r="D230" s="8">
        <v>11.69</v>
      </c>
      <c r="E230" s="4">
        <v>13</v>
      </c>
      <c r="F230" s="8">
        <v>13.83</v>
      </c>
      <c r="G230" s="4">
        <v>5</v>
      </c>
      <c r="H230" s="8">
        <v>8.4700000000000006</v>
      </c>
      <c r="I230" s="4">
        <v>0</v>
      </c>
    </row>
    <row r="231" spans="1:9" x14ac:dyDescent="0.15">
      <c r="A231" s="2">
        <v>2</v>
      </c>
      <c r="B231" s="1" t="s">
        <v>43</v>
      </c>
      <c r="C231" s="4">
        <v>15</v>
      </c>
      <c r="D231" s="8">
        <v>9.74</v>
      </c>
      <c r="E231" s="4">
        <v>9</v>
      </c>
      <c r="F231" s="8">
        <v>9.57</v>
      </c>
      <c r="G231" s="4">
        <v>6</v>
      </c>
      <c r="H231" s="8">
        <v>10.17</v>
      </c>
      <c r="I231" s="4">
        <v>0</v>
      </c>
    </row>
    <row r="232" spans="1:9" x14ac:dyDescent="0.15">
      <c r="A232" s="2">
        <v>2</v>
      </c>
      <c r="B232" s="1" t="s">
        <v>52</v>
      </c>
      <c r="C232" s="4">
        <v>15</v>
      </c>
      <c r="D232" s="8">
        <v>9.74</v>
      </c>
      <c r="E232" s="4">
        <v>10</v>
      </c>
      <c r="F232" s="8">
        <v>10.64</v>
      </c>
      <c r="G232" s="4">
        <v>4</v>
      </c>
      <c r="H232" s="8">
        <v>6.78</v>
      </c>
      <c r="I232" s="4">
        <v>1</v>
      </c>
    </row>
    <row r="233" spans="1:9" x14ac:dyDescent="0.15">
      <c r="A233" s="2">
        <v>4</v>
      </c>
      <c r="B233" s="1" t="s">
        <v>59</v>
      </c>
      <c r="C233" s="4">
        <v>14</v>
      </c>
      <c r="D233" s="8">
        <v>9.09</v>
      </c>
      <c r="E233" s="4">
        <v>13</v>
      </c>
      <c r="F233" s="8">
        <v>13.83</v>
      </c>
      <c r="G233" s="4">
        <v>1</v>
      </c>
      <c r="H233" s="8">
        <v>1.69</v>
      </c>
      <c r="I233" s="4">
        <v>0</v>
      </c>
    </row>
    <row r="234" spans="1:9" x14ac:dyDescent="0.15">
      <c r="A234" s="2">
        <v>5</v>
      </c>
      <c r="B234" s="1" t="s">
        <v>44</v>
      </c>
      <c r="C234" s="4">
        <v>10</v>
      </c>
      <c r="D234" s="8">
        <v>6.49</v>
      </c>
      <c r="E234" s="4">
        <v>8</v>
      </c>
      <c r="F234" s="8">
        <v>8.51</v>
      </c>
      <c r="G234" s="4">
        <v>2</v>
      </c>
      <c r="H234" s="8">
        <v>3.39</v>
      </c>
      <c r="I234" s="4">
        <v>0</v>
      </c>
    </row>
    <row r="235" spans="1:9" x14ac:dyDescent="0.15">
      <c r="A235" s="2">
        <v>6</v>
      </c>
      <c r="B235" s="1" t="s">
        <v>58</v>
      </c>
      <c r="C235" s="4">
        <v>9</v>
      </c>
      <c r="D235" s="8">
        <v>5.84</v>
      </c>
      <c r="E235" s="4">
        <v>8</v>
      </c>
      <c r="F235" s="8">
        <v>8.51</v>
      </c>
      <c r="G235" s="4">
        <v>1</v>
      </c>
      <c r="H235" s="8">
        <v>1.69</v>
      </c>
      <c r="I235" s="4">
        <v>0</v>
      </c>
    </row>
    <row r="236" spans="1:9" x14ac:dyDescent="0.15">
      <c r="A236" s="2">
        <v>7</v>
      </c>
      <c r="B236" s="1" t="s">
        <v>53</v>
      </c>
      <c r="C236" s="4">
        <v>6</v>
      </c>
      <c r="D236" s="8">
        <v>3.9</v>
      </c>
      <c r="E236" s="4">
        <v>1</v>
      </c>
      <c r="F236" s="8">
        <v>1.06</v>
      </c>
      <c r="G236" s="4">
        <v>5</v>
      </c>
      <c r="H236" s="8">
        <v>8.4700000000000006</v>
      </c>
      <c r="I236" s="4">
        <v>0</v>
      </c>
    </row>
    <row r="237" spans="1:9" x14ac:dyDescent="0.15">
      <c r="A237" s="2">
        <v>8</v>
      </c>
      <c r="B237" s="1" t="s">
        <v>46</v>
      </c>
      <c r="C237" s="4">
        <v>5</v>
      </c>
      <c r="D237" s="8">
        <v>3.25</v>
      </c>
      <c r="E237" s="4">
        <v>1</v>
      </c>
      <c r="F237" s="8">
        <v>1.06</v>
      </c>
      <c r="G237" s="4">
        <v>4</v>
      </c>
      <c r="H237" s="8">
        <v>6.78</v>
      </c>
      <c r="I237" s="4">
        <v>0</v>
      </c>
    </row>
    <row r="238" spans="1:9" x14ac:dyDescent="0.15">
      <c r="A238" s="2">
        <v>8</v>
      </c>
      <c r="B238" s="1" t="s">
        <v>80</v>
      </c>
      <c r="C238" s="4">
        <v>5</v>
      </c>
      <c r="D238" s="8">
        <v>3.25</v>
      </c>
      <c r="E238" s="4">
        <v>4</v>
      </c>
      <c r="F238" s="8">
        <v>4.26</v>
      </c>
      <c r="G238" s="4">
        <v>1</v>
      </c>
      <c r="H238" s="8">
        <v>1.69</v>
      </c>
      <c r="I238" s="4">
        <v>0</v>
      </c>
    </row>
    <row r="239" spans="1:9" x14ac:dyDescent="0.15">
      <c r="A239" s="2">
        <v>10</v>
      </c>
      <c r="B239" s="1" t="s">
        <v>45</v>
      </c>
      <c r="C239" s="4">
        <v>4</v>
      </c>
      <c r="D239" s="8">
        <v>2.6</v>
      </c>
      <c r="E239" s="4">
        <v>1</v>
      </c>
      <c r="F239" s="8">
        <v>1.06</v>
      </c>
      <c r="G239" s="4">
        <v>3</v>
      </c>
      <c r="H239" s="8">
        <v>5.08</v>
      </c>
      <c r="I239" s="4">
        <v>0</v>
      </c>
    </row>
    <row r="240" spans="1:9" x14ac:dyDescent="0.15">
      <c r="A240" s="2">
        <v>10</v>
      </c>
      <c r="B240" s="1" t="s">
        <v>72</v>
      </c>
      <c r="C240" s="4">
        <v>4</v>
      </c>
      <c r="D240" s="8">
        <v>2.6</v>
      </c>
      <c r="E240" s="4">
        <v>3</v>
      </c>
      <c r="F240" s="8">
        <v>3.19</v>
      </c>
      <c r="G240" s="4">
        <v>1</v>
      </c>
      <c r="H240" s="8">
        <v>1.69</v>
      </c>
      <c r="I240" s="4">
        <v>0</v>
      </c>
    </row>
    <row r="241" spans="1:9" x14ac:dyDescent="0.15">
      <c r="A241" s="2">
        <v>10</v>
      </c>
      <c r="B241" s="1" t="s">
        <v>51</v>
      </c>
      <c r="C241" s="4">
        <v>4</v>
      </c>
      <c r="D241" s="8">
        <v>2.6</v>
      </c>
      <c r="E241" s="4">
        <v>1</v>
      </c>
      <c r="F241" s="8">
        <v>1.06</v>
      </c>
      <c r="G241" s="4">
        <v>3</v>
      </c>
      <c r="H241" s="8">
        <v>5.08</v>
      </c>
      <c r="I241" s="4">
        <v>0</v>
      </c>
    </row>
    <row r="242" spans="1:9" x14ac:dyDescent="0.15">
      <c r="A242" s="2">
        <v>10</v>
      </c>
      <c r="B242" s="1" t="s">
        <v>56</v>
      </c>
      <c r="C242" s="4">
        <v>4</v>
      </c>
      <c r="D242" s="8">
        <v>2.6</v>
      </c>
      <c r="E242" s="4">
        <v>3</v>
      </c>
      <c r="F242" s="8">
        <v>3.19</v>
      </c>
      <c r="G242" s="4">
        <v>1</v>
      </c>
      <c r="H242" s="8">
        <v>1.69</v>
      </c>
      <c r="I242" s="4">
        <v>0</v>
      </c>
    </row>
    <row r="243" spans="1:9" x14ac:dyDescent="0.15">
      <c r="A243" s="2">
        <v>14</v>
      </c>
      <c r="B243" s="1" t="s">
        <v>77</v>
      </c>
      <c r="C243" s="4">
        <v>3</v>
      </c>
      <c r="D243" s="8">
        <v>1.95</v>
      </c>
      <c r="E243" s="4">
        <v>0</v>
      </c>
      <c r="F243" s="8">
        <v>0</v>
      </c>
      <c r="G243" s="4">
        <v>3</v>
      </c>
      <c r="H243" s="8">
        <v>5.08</v>
      </c>
      <c r="I243" s="4">
        <v>0</v>
      </c>
    </row>
    <row r="244" spans="1:9" x14ac:dyDescent="0.15">
      <c r="A244" s="2">
        <v>14</v>
      </c>
      <c r="B244" s="1" t="s">
        <v>57</v>
      </c>
      <c r="C244" s="4">
        <v>3</v>
      </c>
      <c r="D244" s="8">
        <v>1.95</v>
      </c>
      <c r="E244" s="4">
        <v>2</v>
      </c>
      <c r="F244" s="8">
        <v>2.13</v>
      </c>
      <c r="G244" s="4">
        <v>1</v>
      </c>
      <c r="H244" s="8">
        <v>1.69</v>
      </c>
      <c r="I244" s="4">
        <v>0</v>
      </c>
    </row>
    <row r="245" spans="1:9" x14ac:dyDescent="0.15">
      <c r="A245" s="2">
        <v>14</v>
      </c>
      <c r="B245" s="1" t="s">
        <v>64</v>
      </c>
      <c r="C245" s="4">
        <v>3</v>
      </c>
      <c r="D245" s="8">
        <v>1.95</v>
      </c>
      <c r="E245" s="4">
        <v>2</v>
      </c>
      <c r="F245" s="8">
        <v>2.13</v>
      </c>
      <c r="G245" s="4">
        <v>1</v>
      </c>
      <c r="H245" s="8">
        <v>1.69</v>
      </c>
      <c r="I245" s="4">
        <v>0</v>
      </c>
    </row>
    <row r="246" spans="1:9" x14ac:dyDescent="0.15">
      <c r="A246" s="2">
        <v>14</v>
      </c>
      <c r="B246" s="1" t="s">
        <v>61</v>
      </c>
      <c r="C246" s="4">
        <v>3</v>
      </c>
      <c r="D246" s="8">
        <v>1.95</v>
      </c>
      <c r="E246" s="4">
        <v>3</v>
      </c>
      <c r="F246" s="8">
        <v>3.19</v>
      </c>
      <c r="G246" s="4">
        <v>0</v>
      </c>
      <c r="H246" s="8">
        <v>0</v>
      </c>
      <c r="I246" s="4">
        <v>0</v>
      </c>
    </row>
    <row r="247" spans="1:9" x14ac:dyDescent="0.15">
      <c r="A247" s="2">
        <v>14</v>
      </c>
      <c r="B247" s="1" t="s">
        <v>62</v>
      </c>
      <c r="C247" s="4">
        <v>3</v>
      </c>
      <c r="D247" s="8">
        <v>1.95</v>
      </c>
      <c r="E247" s="4">
        <v>0</v>
      </c>
      <c r="F247" s="8">
        <v>0</v>
      </c>
      <c r="G247" s="4">
        <v>3</v>
      </c>
      <c r="H247" s="8">
        <v>5.08</v>
      </c>
      <c r="I247" s="4">
        <v>0</v>
      </c>
    </row>
    <row r="248" spans="1:9" x14ac:dyDescent="0.15">
      <c r="A248" s="2">
        <v>19</v>
      </c>
      <c r="B248" s="1" t="s">
        <v>79</v>
      </c>
      <c r="C248" s="4">
        <v>2</v>
      </c>
      <c r="D248" s="8">
        <v>1.3</v>
      </c>
      <c r="E248" s="4">
        <v>1</v>
      </c>
      <c r="F248" s="8">
        <v>1.06</v>
      </c>
      <c r="G248" s="4">
        <v>1</v>
      </c>
      <c r="H248" s="8">
        <v>1.69</v>
      </c>
      <c r="I248" s="4">
        <v>0</v>
      </c>
    </row>
    <row r="249" spans="1:9" x14ac:dyDescent="0.15">
      <c r="A249" s="2">
        <v>19</v>
      </c>
      <c r="B249" s="1" t="s">
        <v>47</v>
      </c>
      <c r="C249" s="4">
        <v>2</v>
      </c>
      <c r="D249" s="8">
        <v>1.3</v>
      </c>
      <c r="E249" s="4">
        <v>1</v>
      </c>
      <c r="F249" s="8">
        <v>1.06</v>
      </c>
      <c r="G249" s="4">
        <v>1</v>
      </c>
      <c r="H249" s="8">
        <v>1.69</v>
      </c>
      <c r="I249" s="4">
        <v>0</v>
      </c>
    </row>
    <row r="250" spans="1:9" x14ac:dyDescent="0.15">
      <c r="A250" s="2">
        <v>19</v>
      </c>
      <c r="B250" s="1" t="s">
        <v>49</v>
      </c>
      <c r="C250" s="4">
        <v>2</v>
      </c>
      <c r="D250" s="8">
        <v>1.3</v>
      </c>
      <c r="E250" s="4">
        <v>0</v>
      </c>
      <c r="F250" s="8">
        <v>0</v>
      </c>
      <c r="G250" s="4">
        <v>2</v>
      </c>
      <c r="H250" s="8">
        <v>3.39</v>
      </c>
      <c r="I250" s="4">
        <v>0</v>
      </c>
    </row>
    <row r="251" spans="1:9" x14ac:dyDescent="0.15">
      <c r="A251" s="2">
        <v>19</v>
      </c>
      <c r="B251" s="1" t="s">
        <v>73</v>
      </c>
      <c r="C251" s="4">
        <v>2</v>
      </c>
      <c r="D251" s="8">
        <v>1.3</v>
      </c>
      <c r="E251" s="4">
        <v>2</v>
      </c>
      <c r="F251" s="8">
        <v>2.13</v>
      </c>
      <c r="G251" s="4">
        <v>0</v>
      </c>
      <c r="H251" s="8">
        <v>0</v>
      </c>
      <c r="I251" s="4">
        <v>0</v>
      </c>
    </row>
    <row r="252" spans="1:9" x14ac:dyDescent="0.15">
      <c r="A252" s="2">
        <v>19</v>
      </c>
      <c r="B252" s="1" t="s">
        <v>65</v>
      </c>
      <c r="C252" s="4">
        <v>2</v>
      </c>
      <c r="D252" s="8">
        <v>1.3</v>
      </c>
      <c r="E252" s="4">
        <v>1</v>
      </c>
      <c r="F252" s="8">
        <v>1.06</v>
      </c>
      <c r="G252" s="4">
        <v>1</v>
      </c>
      <c r="H252" s="8">
        <v>1.69</v>
      </c>
      <c r="I252" s="4">
        <v>0</v>
      </c>
    </row>
    <row r="253" spans="1:9" x14ac:dyDescent="0.15">
      <c r="A253" s="1"/>
      <c r="C253" s="4"/>
      <c r="D253" s="8"/>
      <c r="E253" s="4"/>
      <c r="F253" s="8"/>
      <c r="G253" s="4"/>
      <c r="H253" s="8"/>
      <c r="I253" s="4"/>
    </row>
    <row r="254" spans="1:9" x14ac:dyDescent="0.15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15">
      <c r="A255" s="2">
        <v>1</v>
      </c>
      <c r="B255" s="1" t="s">
        <v>59</v>
      </c>
      <c r="C255" s="4">
        <v>20</v>
      </c>
      <c r="D255" s="8">
        <v>12.9</v>
      </c>
      <c r="E255" s="4">
        <v>20</v>
      </c>
      <c r="F255" s="8">
        <v>21.74</v>
      </c>
      <c r="G255" s="4">
        <v>0</v>
      </c>
      <c r="H255" s="8">
        <v>0</v>
      </c>
      <c r="I255" s="4">
        <v>0</v>
      </c>
    </row>
    <row r="256" spans="1:9" x14ac:dyDescent="0.15">
      <c r="A256" s="2">
        <v>2</v>
      </c>
      <c r="B256" s="1" t="s">
        <v>52</v>
      </c>
      <c r="C256" s="4">
        <v>16</v>
      </c>
      <c r="D256" s="8">
        <v>10.32</v>
      </c>
      <c r="E256" s="4">
        <v>13</v>
      </c>
      <c r="F256" s="8">
        <v>14.13</v>
      </c>
      <c r="G256" s="4">
        <v>2</v>
      </c>
      <c r="H256" s="8">
        <v>3.28</v>
      </c>
      <c r="I256" s="4">
        <v>1</v>
      </c>
    </row>
    <row r="257" spans="1:9" x14ac:dyDescent="0.15">
      <c r="A257" s="2">
        <v>3</v>
      </c>
      <c r="B257" s="1" t="s">
        <v>58</v>
      </c>
      <c r="C257" s="4">
        <v>15</v>
      </c>
      <c r="D257" s="8">
        <v>9.68</v>
      </c>
      <c r="E257" s="4">
        <v>14</v>
      </c>
      <c r="F257" s="8">
        <v>15.22</v>
      </c>
      <c r="G257" s="4">
        <v>1</v>
      </c>
      <c r="H257" s="8">
        <v>1.64</v>
      </c>
      <c r="I257" s="4">
        <v>0</v>
      </c>
    </row>
    <row r="258" spans="1:9" x14ac:dyDescent="0.15">
      <c r="A258" s="2">
        <v>4</v>
      </c>
      <c r="B258" s="1" t="s">
        <v>54</v>
      </c>
      <c r="C258" s="4">
        <v>14</v>
      </c>
      <c r="D258" s="8">
        <v>9.0299999999999994</v>
      </c>
      <c r="E258" s="4">
        <v>12</v>
      </c>
      <c r="F258" s="8">
        <v>13.04</v>
      </c>
      <c r="G258" s="4">
        <v>2</v>
      </c>
      <c r="H258" s="8">
        <v>3.28</v>
      </c>
      <c r="I258" s="4">
        <v>0</v>
      </c>
    </row>
    <row r="259" spans="1:9" x14ac:dyDescent="0.15">
      <c r="A259" s="2">
        <v>5</v>
      </c>
      <c r="B259" s="1" t="s">
        <v>57</v>
      </c>
      <c r="C259" s="4">
        <v>12</v>
      </c>
      <c r="D259" s="8">
        <v>7.74</v>
      </c>
      <c r="E259" s="4">
        <v>2</v>
      </c>
      <c r="F259" s="8">
        <v>2.17</v>
      </c>
      <c r="G259" s="4">
        <v>10</v>
      </c>
      <c r="H259" s="8">
        <v>16.39</v>
      </c>
      <c r="I259" s="4">
        <v>0</v>
      </c>
    </row>
    <row r="260" spans="1:9" x14ac:dyDescent="0.15">
      <c r="A260" s="2">
        <v>6</v>
      </c>
      <c r="B260" s="1" t="s">
        <v>43</v>
      </c>
      <c r="C260" s="4">
        <v>10</v>
      </c>
      <c r="D260" s="8">
        <v>6.45</v>
      </c>
      <c r="E260" s="4">
        <v>2</v>
      </c>
      <c r="F260" s="8">
        <v>2.17</v>
      </c>
      <c r="G260" s="4">
        <v>8</v>
      </c>
      <c r="H260" s="8">
        <v>13.11</v>
      </c>
      <c r="I260" s="4">
        <v>0</v>
      </c>
    </row>
    <row r="261" spans="1:9" x14ac:dyDescent="0.15">
      <c r="A261" s="2">
        <v>7</v>
      </c>
      <c r="B261" s="1" t="s">
        <v>44</v>
      </c>
      <c r="C261" s="4">
        <v>8</v>
      </c>
      <c r="D261" s="8">
        <v>5.16</v>
      </c>
      <c r="E261" s="4">
        <v>6</v>
      </c>
      <c r="F261" s="8">
        <v>6.52</v>
      </c>
      <c r="G261" s="4">
        <v>2</v>
      </c>
      <c r="H261" s="8">
        <v>3.28</v>
      </c>
      <c r="I261" s="4">
        <v>0</v>
      </c>
    </row>
    <row r="262" spans="1:9" x14ac:dyDescent="0.15">
      <c r="A262" s="2">
        <v>8</v>
      </c>
      <c r="B262" s="1" t="s">
        <v>45</v>
      </c>
      <c r="C262" s="4">
        <v>6</v>
      </c>
      <c r="D262" s="8">
        <v>3.87</v>
      </c>
      <c r="E262" s="4">
        <v>4</v>
      </c>
      <c r="F262" s="8">
        <v>4.3499999999999996</v>
      </c>
      <c r="G262" s="4">
        <v>2</v>
      </c>
      <c r="H262" s="8">
        <v>3.28</v>
      </c>
      <c r="I262" s="4">
        <v>0</v>
      </c>
    </row>
    <row r="263" spans="1:9" x14ac:dyDescent="0.15">
      <c r="A263" s="2">
        <v>9</v>
      </c>
      <c r="B263" s="1" t="s">
        <v>51</v>
      </c>
      <c r="C263" s="4">
        <v>5</v>
      </c>
      <c r="D263" s="8">
        <v>3.23</v>
      </c>
      <c r="E263" s="4">
        <v>3</v>
      </c>
      <c r="F263" s="8">
        <v>3.26</v>
      </c>
      <c r="G263" s="4">
        <v>2</v>
      </c>
      <c r="H263" s="8">
        <v>3.28</v>
      </c>
      <c r="I263" s="4">
        <v>0</v>
      </c>
    </row>
    <row r="264" spans="1:9" x14ac:dyDescent="0.15">
      <c r="A264" s="2">
        <v>9</v>
      </c>
      <c r="B264" s="1" t="s">
        <v>53</v>
      </c>
      <c r="C264" s="4">
        <v>5</v>
      </c>
      <c r="D264" s="8">
        <v>3.23</v>
      </c>
      <c r="E264" s="4">
        <v>1</v>
      </c>
      <c r="F264" s="8">
        <v>1.0900000000000001</v>
      </c>
      <c r="G264" s="4">
        <v>4</v>
      </c>
      <c r="H264" s="8">
        <v>6.56</v>
      </c>
      <c r="I264" s="4">
        <v>0</v>
      </c>
    </row>
    <row r="265" spans="1:9" x14ac:dyDescent="0.15">
      <c r="A265" s="2">
        <v>11</v>
      </c>
      <c r="B265" s="1" t="s">
        <v>46</v>
      </c>
      <c r="C265" s="4">
        <v>3</v>
      </c>
      <c r="D265" s="8">
        <v>1.94</v>
      </c>
      <c r="E265" s="4">
        <v>1</v>
      </c>
      <c r="F265" s="8">
        <v>1.0900000000000001</v>
      </c>
      <c r="G265" s="4">
        <v>2</v>
      </c>
      <c r="H265" s="8">
        <v>3.28</v>
      </c>
      <c r="I265" s="4">
        <v>0</v>
      </c>
    </row>
    <row r="266" spans="1:9" x14ac:dyDescent="0.15">
      <c r="A266" s="2">
        <v>11</v>
      </c>
      <c r="B266" s="1" t="s">
        <v>73</v>
      </c>
      <c r="C266" s="4">
        <v>3</v>
      </c>
      <c r="D266" s="8">
        <v>1.94</v>
      </c>
      <c r="E266" s="4">
        <v>2</v>
      </c>
      <c r="F266" s="8">
        <v>2.17</v>
      </c>
      <c r="G266" s="4">
        <v>1</v>
      </c>
      <c r="H266" s="8">
        <v>1.64</v>
      </c>
      <c r="I266" s="4">
        <v>0</v>
      </c>
    </row>
    <row r="267" spans="1:9" x14ac:dyDescent="0.15">
      <c r="A267" s="2">
        <v>11</v>
      </c>
      <c r="B267" s="1" t="s">
        <v>55</v>
      </c>
      <c r="C267" s="4">
        <v>3</v>
      </c>
      <c r="D267" s="8">
        <v>1.94</v>
      </c>
      <c r="E267" s="4">
        <v>2</v>
      </c>
      <c r="F267" s="8">
        <v>2.17</v>
      </c>
      <c r="G267" s="4">
        <v>1</v>
      </c>
      <c r="H267" s="8">
        <v>1.64</v>
      </c>
      <c r="I267" s="4">
        <v>0</v>
      </c>
    </row>
    <row r="268" spans="1:9" x14ac:dyDescent="0.15">
      <c r="A268" s="2">
        <v>11</v>
      </c>
      <c r="B268" s="1" t="s">
        <v>61</v>
      </c>
      <c r="C268" s="4">
        <v>3</v>
      </c>
      <c r="D268" s="8">
        <v>1.94</v>
      </c>
      <c r="E268" s="4">
        <v>3</v>
      </c>
      <c r="F268" s="8">
        <v>3.26</v>
      </c>
      <c r="G268" s="4">
        <v>0</v>
      </c>
      <c r="H268" s="8">
        <v>0</v>
      </c>
      <c r="I268" s="4">
        <v>0</v>
      </c>
    </row>
    <row r="269" spans="1:9" x14ac:dyDescent="0.15">
      <c r="A269" s="2">
        <v>15</v>
      </c>
      <c r="B269" s="1" t="s">
        <v>81</v>
      </c>
      <c r="C269" s="4">
        <v>2</v>
      </c>
      <c r="D269" s="8">
        <v>1.29</v>
      </c>
      <c r="E269" s="4">
        <v>0</v>
      </c>
      <c r="F269" s="8">
        <v>0</v>
      </c>
      <c r="G269" s="4">
        <v>2</v>
      </c>
      <c r="H269" s="8">
        <v>3.28</v>
      </c>
      <c r="I269" s="4">
        <v>0</v>
      </c>
    </row>
    <row r="270" spans="1:9" x14ac:dyDescent="0.15">
      <c r="A270" s="2">
        <v>15</v>
      </c>
      <c r="B270" s="1" t="s">
        <v>82</v>
      </c>
      <c r="C270" s="4">
        <v>2</v>
      </c>
      <c r="D270" s="8">
        <v>1.29</v>
      </c>
      <c r="E270" s="4">
        <v>0</v>
      </c>
      <c r="F270" s="8">
        <v>0</v>
      </c>
      <c r="G270" s="4">
        <v>2</v>
      </c>
      <c r="H270" s="8">
        <v>3.28</v>
      </c>
      <c r="I270" s="4">
        <v>0</v>
      </c>
    </row>
    <row r="271" spans="1:9" x14ac:dyDescent="0.15">
      <c r="A271" s="2">
        <v>15</v>
      </c>
      <c r="B271" s="1" t="s">
        <v>80</v>
      </c>
      <c r="C271" s="4">
        <v>2</v>
      </c>
      <c r="D271" s="8">
        <v>1.29</v>
      </c>
      <c r="E271" s="4">
        <v>0</v>
      </c>
      <c r="F271" s="8">
        <v>0</v>
      </c>
      <c r="G271" s="4">
        <v>2</v>
      </c>
      <c r="H271" s="8">
        <v>3.28</v>
      </c>
      <c r="I271" s="4">
        <v>0</v>
      </c>
    </row>
    <row r="272" spans="1:9" x14ac:dyDescent="0.15">
      <c r="A272" s="2">
        <v>15</v>
      </c>
      <c r="B272" s="1" t="s">
        <v>48</v>
      </c>
      <c r="C272" s="4">
        <v>2</v>
      </c>
      <c r="D272" s="8">
        <v>1.29</v>
      </c>
      <c r="E272" s="4">
        <v>1</v>
      </c>
      <c r="F272" s="8">
        <v>1.0900000000000001</v>
      </c>
      <c r="G272" s="4">
        <v>1</v>
      </c>
      <c r="H272" s="8">
        <v>1.64</v>
      </c>
      <c r="I272" s="4">
        <v>0</v>
      </c>
    </row>
    <row r="273" spans="1:9" x14ac:dyDescent="0.15">
      <c r="A273" s="2">
        <v>15</v>
      </c>
      <c r="B273" s="1" t="s">
        <v>50</v>
      </c>
      <c r="C273" s="4">
        <v>2</v>
      </c>
      <c r="D273" s="8">
        <v>1.29</v>
      </c>
      <c r="E273" s="4">
        <v>2</v>
      </c>
      <c r="F273" s="8">
        <v>2.17</v>
      </c>
      <c r="G273" s="4">
        <v>0</v>
      </c>
      <c r="H273" s="8">
        <v>0</v>
      </c>
      <c r="I273" s="4">
        <v>0</v>
      </c>
    </row>
    <row r="274" spans="1:9" x14ac:dyDescent="0.15">
      <c r="A274" s="2">
        <v>15</v>
      </c>
      <c r="B274" s="1" t="s">
        <v>83</v>
      </c>
      <c r="C274" s="4">
        <v>2</v>
      </c>
      <c r="D274" s="8">
        <v>1.29</v>
      </c>
      <c r="E274" s="4">
        <v>1</v>
      </c>
      <c r="F274" s="8">
        <v>1.0900000000000001</v>
      </c>
      <c r="G274" s="4">
        <v>1</v>
      </c>
      <c r="H274" s="8">
        <v>1.64</v>
      </c>
      <c r="I274" s="4">
        <v>0</v>
      </c>
    </row>
    <row r="275" spans="1:9" x14ac:dyDescent="0.15">
      <c r="A275" s="2">
        <v>15</v>
      </c>
      <c r="B275" s="1" t="s">
        <v>62</v>
      </c>
      <c r="C275" s="4">
        <v>2</v>
      </c>
      <c r="D275" s="8">
        <v>1.29</v>
      </c>
      <c r="E275" s="4">
        <v>0</v>
      </c>
      <c r="F275" s="8">
        <v>0</v>
      </c>
      <c r="G275" s="4">
        <v>2</v>
      </c>
      <c r="H275" s="8">
        <v>3.28</v>
      </c>
      <c r="I275" s="4">
        <v>0</v>
      </c>
    </row>
    <row r="276" spans="1:9" x14ac:dyDescent="0.15">
      <c r="A276" s="2">
        <v>15</v>
      </c>
      <c r="B276" s="1" t="s">
        <v>70</v>
      </c>
      <c r="C276" s="4">
        <v>2</v>
      </c>
      <c r="D276" s="8">
        <v>1.29</v>
      </c>
      <c r="E276" s="4">
        <v>1</v>
      </c>
      <c r="F276" s="8">
        <v>1.0900000000000001</v>
      </c>
      <c r="G276" s="4">
        <v>1</v>
      </c>
      <c r="H276" s="8">
        <v>1.64</v>
      </c>
      <c r="I276" s="4">
        <v>0</v>
      </c>
    </row>
    <row r="277" spans="1:9" x14ac:dyDescent="0.15">
      <c r="A277" s="2">
        <v>15</v>
      </c>
      <c r="B277" s="1" t="s">
        <v>71</v>
      </c>
      <c r="C277" s="4">
        <v>2</v>
      </c>
      <c r="D277" s="8">
        <v>1.29</v>
      </c>
      <c r="E277" s="4">
        <v>0</v>
      </c>
      <c r="F277" s="8">
        <v>0</v>
      </c>
      <c r="G277" s="4">
        <v>2</v>
      </c>
      <c r="H277" s="8">
        <v>3.28</v>
      </c>
      <c r="I277" s="4">
        <v>0</v>
      </c>
    </row>
    <row r="278" spans="1:9" x14ac:dyDescent="0.15">
      <c r="A278" s="1"/>
      <c r="C278" s="4"/>
      <c r="D278" s="8"/>
      <c r="E278" s="4"/>
      <c r="F278" s="8"/>
      <c r="G278" s="4"/>
      <c r="H278" s="8"/>
      <c r="I278" s="4"/>
    </row>
    <row r="279" spans="1:9" x14ac:dyDescent="0.15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15">
      <c r="A280" s="2">
        <v>1</v>
      </c>
      <c r="B280" s="1" t="s">
        <v>59</v>
      </c>
      <c r="C280" s="4">
        <v>22</v>
      </c>
      <c r="D280" s="8">
        <v>14.01</v>
      </c>
      <c r="E280" s="4">
        <v>22</v>
      </c>
      <c r="F280" s="8">
        <v>22.45</v>
      </c>
      <c r="G280" s="4">
        <v>0</v>
      </c>
      <c r="H280" s="8">
        <v>0</v>
      </c>
      <c r="I280" s="4">
        <v>0</v>
      </c>
    </row>
    <row r="281" spans="1:9" x14ac:dyDescent="0.15">
      <c r="A281" s="2">
        <v>2</v>
      </c>
      <c r="B281" s="1" t="s">
        <v>54</v>
      </c>
      <c r="C281" s="4">
        <v>18</v>
      </c>
      <c r="D281" s="8">
        <v>11.46</v>
      </c>
      <c r="E281" s="4">
        <v>12</v>
      </c>
      <c r="F281" s="8">
        <v>12.24</v>
      </c>
      <c r="G281" s="4">
        <v>6</v>
      </c>
      <c r="H281" s="8">
        <v>10.71</v>
      </c>
      <c r="I281" s="4">
        <v>0</v>
      </c>
    </row>
    <row r="282" spans="1:9" x14ac:dyDescent="0.15">
      <c r="A282" s="2">
        <v>3</v>
      </c>
      <c r="B282" s="1" t="s">
        <v>52</v>
      </c>
      <c r="C282" s="4">
        <v>17</v>
      </c>
      <c r="D282" s="8">
        <v>10.83</v>
      </c>
      <c r="E282" s="4">
        <v>13</v>
      </c>
      <c r="F282" s="8">
        <v>13.27</v>
      </c>
      <c r="G282" s="4">
        <v>3</v>
      </c>
      <c r="H282" s="8">
        <v>5.36</v>
      </c>
      <c r="I282" s="4">
        <v>1</v>
      </c>
    </row>
    <row r="283" spans="1:9" x14ac:dyDescent="0.15">
      <c r="A283" s="2">
        <v>4</v>
      </c>
      <c r="B283" s="1" t="s">
        <v>43</v>
      </c>
      <c r="C283" s="4">
        <v>16</v>
      </c>
      <c r="D283" s="8">
        <v>10.19</v>
      </c>
      <c r="E283" s="4">
        <v>6</v>
      </c>
      <c r="F283" s="8">
        <v>6.12</v>
      </c>
      <c r="G283" s="4">
        <v>10</v>
      </c>
      <c r="H283" s="8">
        <v>17.86</v>
      </c>
      <c r="I283" s="4">
        <v>0</v>
      </c>
    </row>
    <row r="284" spans="1:9" x14ac:dyDescent="0.15">
      <c r="A284" s="2">
        <v>5</v>
      </c>
      <c r="B284" s="1" t="s">
        <v>45</v>
      </c>
      <c r="C284" s="4">
        <v>7</v>
      </c>
      <c r="D284" s="8">
        <v>4.46</v>
      </c>
      <c r="E284" s="4">
        <v>5</v>
      </c>
      <c r="F284" s="8">
        <v>5.0999999999999996</v>
      </c>
      <c r="G284" s="4">
        <v>2</v>
      </c>
      <c r="H284" s="8">
        <v>3.57</v>
      </c>
      <c r="I284" s="4">
        <v>0</v>
      </c>
    </row>
    <row r="285" spans="1:9" x14ac:dyDescent="0.15">
      <c r="A285" s="2">
        <v>5</v>
      </c>
      <c r="B285" s="1" t="s">
        <v>53</v>
      </c>
      <c r="C285" s="4">
        <v>7</v>
      </c>
      <c r="D285" s="8">
        <v>4.46</v>
      </c>
      <c r="E285" s="4">
        <v>5</v>
      </c>
      <c r="F285" s="8">
        <v>5.0999999999999996</v>
      </c>
      <c r="G285" s="4">
        <v>2</v>
      </c>
      <c r="H285" s="8">
        <v>3.57</v>
      </c>
      <c r="I285" s="4">
        <v>0</v>
      </c>
    </row>
    <row r="286" spans="1:9" x14ac:dyDescent="0.15">
      <c r="A286" s="2">
        <v>5</v>
      </c>
      <c r="B286" s="1" t="s">
        <v>58</v>
      </c>
      <c r="C286" s="4">
        <v>7</v>
      </c>
      <c r="D286" s="8">
        <v>4.46</v>
      </c>
      <c r="E286" s="4">
        <v>5</v>
      </c>
      <c r="F286" s="8">
        <v>5.0999999999999996</v>
      </c>
      <c r="G286" s="4">
        <v>2</v>
      </c>
      <c r="H286" s="8">
        <v>3.57</v>
      </c>
      <c r="I286" s="4">
        <v>0</v>
      </c>
    </row>
    <row r="287" spans="1:9" x14ac:dyDescent="0.15">
      <c r="A287" s="2">
        <v>8</v>
      </c>
      <c r="B287" s="1" t="s">
        <v>44</v>
      </c>
      <c r="C287" s="4">
        <v>6</v>
      </c>
      <c r="D287" s="8">
        <v>3.82</v>
      </c>
      <c r="E287" s="4">
        <v>5</v>
      </c>
      <c r="F287" s="8">
        <v>5.0999999999999996</v>
      </c>
      <c r="G287" s="4">
        <v>1</v>
      </c>
      <c r="H287" s="8">
        <v>1.79</v>
      </c>
      <c r="I287" s="4">
        <v>0</v>
      </c>
    </row>
    <row r="288" spans="1:9" x14ac:dyDescent="0.15">
      <c r="A288" s="2">
        <v>9</v>
      </c>
      <c r="B288" s="1" t="s">
        <v>76</v>
      </c>
      <c r="C288" s="4">
        <v>5</v>
      </c>
      <c r="D288" s="8">
        <v>3.18</v>
      </c>
      <c r="E288" s="4">
        <v>3</v>
      </c>
      <c r="F288" s="8">
        <v>3.06</v>
      </c>
      <c r="G288" s="4">
        <v>2</v>
      </c>
      <c r="H288" s="8">
        <v>3.57</v>
      </c>
      <c r="I288" s="4">
        <v>0</v>
      </c>
    </row>
    <row r="289" spans="1:9" x14ac:dyDescent="0.15">
      <c r="A289" s="2">
        <v>9</v>
      </c>
      <c r="B289" s="1" t="s">
        <v>62</v>
      </c>
      <c r="C289" s="4">
        <v>5</v>
      </c>
      <c r="D289" s="8">
        <v>3.18</v>
      </c>
      <c r="E289" s="4">
        <v>0</v>
      </c>
      <c r="F289" s="8">
        <v>0</v>
      </c>
      <c r="G289" s="4">
        <v>5</v>
      </c>
      <c r="H289" s="8">
        <v>8.93</v>
      </c>
      <c r="I289" s="4">
        <v>0</v>
      </c>
    </row>
    <row r="290" spans="1:9" x14ac:dyDescent="0.15">
      <c r="A290" s="2">
        <v>11</v>
      </c>
      <c r="B290" s="1" t="s">
        <v>46</v>
      </c>
      <c r="C290" s="4">
        <v>4</v>
      </c>
      <c r="D290" s="8">
        <v>2.5499999999999998</v>
      </c>
      <c r="E290" s="4">
        <v>2</v>
      </c>
      <c r="F290" s="8">
        <v>2.04</v>
      </c>
      <c r="G290" s="4">
        <v>1</v>
      </c>
      <c r="H290" s="8">
        <v>1.79</v>
      </c>
      <c r="I290" s="4">
        <v>1</v>
      </c>
    </row>
    <row r="291" spans="1:9" x14ac:dyDescent="0.15">
      <c r="A291" s="2">
        <v>11</v>
      </c>
      <c r="B291" s="1" t="s">
        <v>57</v>
      </c>
      <c r="C291" s="4">
        <v>4</v>
      </c>
      <c r="D291" s="8">
        <v>2.5499999999999998</v>
      </c>
      <c r="E291" s="4">
        <v>1</v>
      </c>
      <c r="F291" s="8">
        <v>1.02</v>
      </c>
      <c r="G291" s="4">
        <v>3</v>
      </c>
      <c r="H291" s="8">
        <v>5.36</v>
      </c>
      <c r="I291" s="4">
        <v>0</v>
      </c>
    </row>
    <row r="292" spans="1:9" x14ac:dyDescent="0.15">
      <c r="A292" s="2">
        <v>11</v>
      </c>
      <c r="B292" s="1" t="s">
        <v>61</v>
      </c>
      <c r="C292" s="4">
        <v>4</v>
      </c>
      <c r="D292" s="8">
        <v>2.5499999999999998</v>
      </c>
      <c r="E292" s="4">
        <v>3</v>
      </c>
      <c r="F292" s="8">
        <v>3.06</v>
      </c>
      <c r="G292" s="4">
        <v>1</v>
      </c>
      <c r="H292" s="8">
        <v>1.79</v>
      </c>
      <c r="I292" s="4">
        <v>0</v>
      </c>
    </row>
    <row r="293" spans="1:9" x14ac:dyDescent="0.15">
      <c r="A293" s="2">
        <v>14</v>
      </c>
      <c r="B293" s="1" t="s">
        <v>48</v>
      </c>
      <c r="C293" s="4">
        <v>3</v>
      </c>
      <c r="D293" s="8">
        <v>1.91</v>
      </c>
      <c r="E293" s="4">
        <v>1</v>
      </c>
      <c r="F293" s="8">
        <v>1.02</v>
      </c>
      <c r="G293" s="4">
        <v>2</v>
      </c>
      <c r="H293" s="8">
        <v>3.57</v>
      </c>
      <c r="I293" s="4">
        <v>0</v>
      </c>
    </row>
    <row r="294" spans="1:9" x14ac:dyDescent="0.15">
      <c r="A294" s="2">
        <v>14</v>
      </c>
      <c r="B294" s="1" t="s">
        <v>55</v>
      </c>
      <c r="C294" s="4">
        <v>3</v>
      </c>
      <c r="D294" s="8">
        <v>1.91</v>
      </c>
      <c r="E294" s="4">
        <v>2</v>
      </c>
      <c r="F294" s="8">
        <v>2.04</v>
      </c>
      <c r="G294" s="4">
        <v>1</v>
      </c>
      <c r="H294" s="8">
        <v>1.79</v>
      </c>
      <c r="I294" s="4">
        <v>0</v>
      </c>
    </row>
    <row r="295" spans="1:9" x14ac:dyDescent="0.15">
      <c r="A295" s="2">
        <v>16</v>
      </c>
      <c r="B295" s="1" t="s">
        <v>79</v>
      </c>
      <c r="C295" s="4">
        <v>2</v>
      </c>
      <c r="D295" s="8">
        <v>1.27</v>
      </c>
      <c r="E295" s="4">
        <v>0</v>
      </c>
      <c r="F295" s="8">
        <v>0</v>
      </c>
      <c r="G295" s="4">
        <v>1</v>
      </c>
      <c r="H295" s="8">
        <v>1.79</v>
      </c>
      <c r="I295" s="4">
        <v>1</v>
      </c>
    </row>
    <row r="296" spans="1:9" x14ac:dyDescent="0.15">
      <c r="A296" s="2">
        <v>16</v>
      </c>
      <c r="B296" s="1" t="s">
        <v>68</v>
      </c>
      <c r="C296" s="4">
        <v>2</v>
      </c>
      <c r="D296" s="8">
        <v>1.27</v>
      </c>
      <c r="E296" s="4">
        <v>1</v>
      </c>
      <c r="F296" s="8">
        <v>1.02</v>
      </c>
      <c r="G296" s="4">
        <v>1</v>
      </c>
      <c r="H296" s="8">
        <v>1.79</v>
      </c>
      <c r="I296" s="4">
        <v>0</v>
      </c>
    </row>
    <row r="297" spans="1:9" x14ac:dyDescent="0.15">
      <c r="A297" s="2">
        <v>16</v>
      </c>
      <c r="B297" s="1" t="s">
        <v>84</v>
      </c>
      <c r="C297" s="4">
        <v>2</v>
      </c>
      <c r="D297" s="8">
        <v>1.27</v>
      </c>
      <c r="E297" s="4">
        <v>0</v>
      </c>
      <c r="F297" s="8">
        <v>0</v>
      </c>
      <c r="G297" s="4">
        <v>2</v>
      </c>
      <c r="H297" s="8">
        <v>3.57</v>
      </c>
      <c r="I297" s="4">
        <v>0</v>
      </c>
    </row>
    <row r="298" spans="1:9" x14ac:dyDescent="0.15">
      <c r="A298" s="2">
        <v>16</v>
      </c>
      <c r="B298" s="1" t="s">
        <v>85</v>
      </c>
      <c r="C298" s="4">
        <v>2</v>
      </c>
      <c r="D298" s="8">
        <v>1.27</v>
      </c>
      <c r="E298" s="4">
        <v>1</v>
      </c>
      <c r="F298" s="8">
        <v>1.02</v>
      </c>
      <c r="G298" s="4">
        <v>1</v>
      </c>
      <c r="H298" s="8">
        <v>1.79</v>
      </c>
      <c r="I298" s="4">
        <v>0</v>
      </c>
    </row>
    <row r="299" spans="1:9" x14ac:dyDescent="0.15">
      <c r="A299" s="2">
        <v>16</v>
      </c>
      <c r="B299" s="1" t="s">
        <v>86</v>
      </c>
      <c r="C299" s="4">
        <v>2</v>
      </c>
      <c r="D299" s="8">
        <v>1.27</v>
      </c>
      <c r="E299" s="4">
        <v>0</v>
      </c>
      <c r="F299" s="8">
        <v>0</v>
      </c>
      <c r="G299" s="4">
        <v>2</v>
      </c>
      <c r="H299" s="8">
        <v>3.57</v>
      </c>
      <c r="I299" s="4">
        <v>0</v>
      </c>
    </row>
    <row r="300" spans="1:9" x14ac:dyDescent="0.15">
      <c r="A300" s="2">
        <v>16</v>
      </c>
      <c r="B300" s="1" t="s">
        <v>51</v>
      </c>
      <c r="C300" s="4">
        <v>2</v>
      </c>
      <c r="D300" s="8">
        <v>1.27</v>
      </c>
      <c r="E300" s="4">
        <v>2</v>
      </c>
      <c r="F300" s="8">
        <v>2.04</v>
      </c>
      <c r="G300" s="4">
        <v>0</v>
      </c>
      <c r="H300" s="8">
        <v>0</v>
      </c>
      <c r="I300" s="4">
        <v>0</v>
      </c>
    </row>
    <row r="301" spans="1:9" x14ac:dyDescent="0.15">
      <c r="A301" s="2">
        <v>16</v>
      </c>
      <c r="B301" s="1" t="s">
        <v>64</v>
      </c>
      <c r="C301" s="4">
        <v>2</v>
      </c>
      <c r="D301" s="8">
        <v>1.27</v>
      </c>
      <c r="E301" s="4">
        <v>2</v>
      </c>
      <c r="F301" s="8">
        <v>2.04</v>
      </c>
      <c r="G301" s="4">
        <v>0</v>
      </c>
      <c r="H301" s="8">
        <v>0</v>
      </c>
      <c r="I301" s="4">
        <v>0</v>
      </c>
    </row>
    <row r="302" spans="1:9" x14ac:dyDescent="0.15">
      <c r="A302" s="2">
        <v>16</v>
      </c>
      <c r="B302" s="1" t="s">
        <v>69</v>
      </c>
      <c r="C302" s="4">
        <v>2</v>
      </c>
      <c r="D302" s="8">
        <v>1.27</v>
      </c>
      <c r="E302" s="4">
        <v>0</v>
      </c>
      <c r="F302" s="8">
        <v>0</v>
      </c>
      <c r="G302" s="4">
        <v>2</v>
      </c>
      <c r="H302" s="8">
        <v>3.57</v>
      </c>
      <c r="I302" s="4">
        <v>0</v>
      </c>
    </row>
    <row r="303" spans="1:9" x14ac:dyDescent="0.15">
      <c r="A303" s="1"/>
      <c r="C303" s="4"/>
      <c r="D303" s="8"/>
      <c r="E303" s="4"/>
      <c r="F303" s="8"/>
      <c r="G303" s="4"/>
      <c r="H303" s="8"/>
      <c r="I303" s="4"/>
    </row>
    <row r="304" spans="1:9" x14ac:dyDescent="0.15">
      <c r="A304" s="1" t="s">
        <v>13</v>
      </c>
      <c r="C304" s="4"/>
      <c r="D304" s="8"/>
      <c r="E304" s="4"/>
      <c r="F304" s="8"/>
      <c r="G304" s="4"/>
      <c r="H304" s="8"/>
      <c r="I304" s="4"/>
    </row>
    <row r="305" spans="1:9" x14ac:dyDescent="0.15">
      <c r="A305" s="2">
        <v>1</v>
      </c>
      <c r="B305" s="1" t="s">
        <v>54</v>
      </c>
      <c r="C305" s="4">
        <v>52</v>
      </c>
      <c r="D305" s="8">
        <v>13.72</v>
      </c>
      <c r="E305" s="4">
        <v>30</v>
      </c>
      <c r="F305" s="8">
        <v>11.86</v>
      </c>
      <c r="G305" s="4">
        <v>22</v>
      </c>
      <c r="H305" s="8">
        <v>17.600000000000001</v>
      </c>
      <c r="I305" s="4">
        <v>0</v>
      </c>
    </row>
    <row r="306" spans="1:9" x14ac:dyDescent="0.15">
      <c r="A306" s="2">
        <v>2</v>
      </c>
      <c r="B306" s="1" t="s">
        <v>59</v>
      </c>
      <c r="C306" s="4">
        <v>36</v>
      </c>
      <c r="D306" s="8">
        <v>9.5</v>
      </c>
      <c r="E306" s="4">
        <v>36</v>
      </c>
      <c r="F306" s="8">
        <v>14.23</v>
      </c>
      <c r="G306" s="4">
        <v>0</v>
      </c>
      <c r="H306" s="8">
        <v>0</v>
      </c>
      <c r="I306" s="4">
        <v>0</v>
      </c>
    </row>
    <row r="307" spans="1:9" x14ac:dyDescent="0.15">
      <c r="A307" s="2">
        <v>3</v>
      </c>
      <c r="B307" s="1" t="s">
        <v>43</v>
      </c>
      <c r="C307" s="4">
        <v>35</v>
      </c>
      <c r="D307" s="8">
        <v>9.23</v>
      </c>
      <c r="E307" s="4">
        <v>20</v>
      </c>
      <c r="F307" s="8">
        <v>7.91</v>
      </c>
      <c r="G307" s="4">
        <v>15</v>
      </c>
      <c r="H307" s="8">
        <v>12</v>
      </c>
      <c r="I307" s="4">
        <v>0</v>
      </c>
    </row>
    <row r="308" spans="1:9" x14ac:dyDescent="0.15">
      <c r="A308" s="2">
        <v>4</v>
      </c>
      <c r="B308" s="1" t="s">
        <v>52</v>
      </c>
      <c r="C308" s="4">
        <v>34</v>
      </c>
      <c r="D308" s="8">
        <v>8.9700000000000006</v>
      </c>
      <c r="E308" s="4">
        <v>25</v>
      </c>
      <c r="F308" s="8">
        <v>9.8800000000000008</v>
      </c>
      <c r="G308" s="4">
        <v>9</v>
      </c>
      <c r="H308" s="8">
        <v>7.2</v>
      </c>
      <c r="I308" s="4">
        <v>0</v>
      </c>
    </row>
    <row r="309" spans="1:9" x14ac:dyDescent="0.15">
      <c r="A309" s="2">
        <v>5</v>
      </c>
      <c r="B309" s="1" t="s">
        <v>58</v>
      </c>
      <c r="C309" s="4">
        <v>31</v>
      </c>
      <c r="D309" s="8">
        <v>8.18</v>
      </c>
      <c r="E309" s="4">
        <v>26</v>
      </c>
      <c r="F309" s="8">
        <v>10.28</v>
      </c>
      <c r="G309" s="4">
        <v>5</v>
      </c>
      <c r="H309" s="8">
        <v>4</v>
      </c>
      <c r="I309" s="4">
        <v>0</v>
      </c>
    </row>
    <row r="310" spans="1:9" x14ac:dyDescent="0.15">
      <c r="A310" s="2">
        <v>6</v>
      </c>
      <c r="B310" s="1" t="s">
        <v>44</v>
      </c>
      <c r="C310" s="4">
        <v>15</v>
      </c>
      <c r="D310" s="8">
        <v>3.96</v>
      </c>
      <c r="E310" s="4">
        <v>12</v>
      </c>
      <c r="F310" s="8">
        <v>4.74</v>
      </c>
      <c r="G310" s="4">
        <v>3</v>
      </c>
      <c r="H310" s="8">
        <v>2.4</v>
      </c>
      <c r="I310" s="4">
        <v>0</v>
      </c>
    </row>
    <row r="311" spans="1:9" x14ac:dyDescent="0.15">
      <c r="A311" s="2">
        <v>7</v>
      </c>
      <c r="B311" s="1" t="s">
        <v>53</v>
      </c>
      <c r="C311" s="4">
        <v>14</v>
      </c>
      <c r="D311" s="8">
        <v>3.69</v>
      </c>
      <c r="E311" s="4">
        <v>13</v>
      </c>
      <c r="F311" s="8">
        <v>5.14</v>
      </c>
      <c r="G311" s="4">
        <v>1</v>
      </c>
      <c r="H311" s="8">
        <v>0.8</v>
      </c>
      <c r="I311" s="4">
        <v>0</v>
      </c>
    </row>
    <row r="312" spans="1:9" x14ac:dyDescent="0.15">
      <c r="A312" s="2">
        <v>8</v>
      </c>
      <c r="B312" s="1" t="s">
        <v>46</v>
      </c>
      <c r="C312" s="4">
        <v>11</v>
      </c>
      <c r="D312" s="8">
        <v>2.9</v>
      </c>
      <c r="E312" s="4">
        <v>3</v>
      </c>
      <c r="F312" s="8">
        <v>1.19</v>
      </c>
      <c r="G312" s="4">
        <v>8</v>
      </c>
      <c r="H312" s="8">
        <v>6.4</v>
      </c>
      <c r="I312" s="4">
        <v>0</v>
      </c>
    </row>
    <row r="313" spans="1:9" x14ac:dyDescent="0.15">
      <c r="A313" s="2">
        <v>8</v>
      </c>
      <c r="B313" s="1" t="s">
        <v>62</v>
      </c>
      <c r="C313" s="4">
        <v>11</v>
      </c>
      <c r="D313" s="8">
        <v>2.9</v>
      </c>
      <c r="E313" s="4">
        <v>0</v>
      </c>
      <c r="F313" s="8">
        <v>0</v>
      </c>
      <c r="G313" s="4">
        <v>11</v>
      </c>
      <c r="H313" s="8">
        <v>8.8000000000000007</v>
      </c>
      <c r="I313" s="4">
        <v>0</v>
      </c>
    </row>
    <row r="314" spans="1:9" x14ac:dyDescent="0.15">
      <c r="A314" s="2">
        <v>10</v>
      </c>
      <c r="B314" s="1" t="s">
        <v>45</v>
      </c>
      <c r="C314" s="4">
        <v>10</v>
      </c>
      <c r="D314" s="8">
        <v>2.64</v>
      </c>
      <c r="E314" s="4">
        <v>7</v>
      </c>
      <c r="F314" s="8">
        <v>2.77</v>
      </c>
      <c r="G314" s="4">
        <v>3</v>
      </c>
      <c r="H314" s="8">
        <v>2.4</v>
      </c>
      <c r="I314" s="4">
        <v>0</v>
      </c>
    </row>
    <row r="315" spans="1:9" x14ac:dyDescent="0.15">
      <c r="A315" s="2">
        <v>10</v>
      </c>
      <c r="B315" s="1" t="s">
        <v>56</v>
      </c>
      <c r="C315" s="4">
        <v>10</v>
      </c>
      <c r="D315" s="8">
        <v>2.64</v>
      </c>
      <c r="E315" s="4">
        <v>9</v>
      </c>
      <c r="F315" s="8">
        <v>3.56</v>
      </c>
      <c r="G315" s="4">
        <v>1</v>
      </c>
      <c r="H315" s="8">
        <v>0.8</v>
      </c>
      <c r="I315" s="4">
        <v>0</v>
      </c>
    </row>
    <row r="316" spans="1:9" x14ac:dyDescent="0.15">
      <c r="A316" s="2">
        <v>10</v>
      </c>
      <c r="B316" s="1" t="s">
        <v>57</v>
      </c>
      <c r="C316" s="4">
        <v>10</v>
      </c>
      <c r="D316" s="8">
        <v>2.64</v>
      </c>
      <c r="E316" s="4">
        <v>2</v>
      </c>
      <c r="F316" s="8">
        <v>0.79</v>
      </c>
      <c r="G316" s="4">
        <v>8</v>
      </c>
      <c r="H316" s="8">
        <v>6.4</v>
      </c>
      <c r="I316" s="4">
        <v>0</v>
      </c>
    </row>
    <row r="317" spans="1:9" x14ac:dyDescent="0.15">
      <c r="A317" s="2">
        <v>10</v>
      </c>
      <c r="B317" s="1" t="s">
        <v>64</v>
      </c>
      <c r="C317" s="4">
        <v>10</v>
      </c>
      <c r="D317" s="8">
        <v>2.64</v>
      </c>
      <c r="E317" s="4">
        <v>10</v>
      </c>
      <c r="F317" s="8">
        <v>3.95</v>
      </c>
      <c r="G317" s="4">
        <v>0</v>
      </c>
      <c r="H317" s="8">
        <v>0</v>
      </c>
      <c r="I317" s="4">
        <v>0</v>
      </c>
    </row>
    <row r="318" spans="1:9" x14ac:dyDescent="0.15">
      <c r="A318" s="2">
        <v>10</v>
      </c>
      <c r="B318" s="1" t="s">
        <v>61</v>
      </c>
      <c r="C318" s="4">
        <v>10</v>
      </c>
      <c r="D318" s="8">
        <v>2.64</v>
      </c>
      <c r="E318" s="4">
        <v>9</v>
      </c>
      <c r="F318" s="8">
        <v>3.56</v>
      </c>
      <c r="G318" s="4">
        <v>1</v>
      </c>
      <c r="H318" s="8">
        <v>0.8</v>
      </c>
      <c r="I318" s="4">
        <v>0</v>
      </c>
    </row>
    <row r="319" spans="1:9" x14ac:dyDescent="0.15">
      <c r="A319" s="2">
        <v>10</v>
      </c>
      <c r="B319" s="1" t="s">
        <v>70</v>
      </c>
      <c r="C319" s="4">
        <v>10</v>
      </c>
      <c r="D319" s="8">
        <v>2.64</v>
      </c>
      <c r="E319" s="4">
        <v>8</v>
      </c>
      <c r="F319" s="8">
        <v>3.16</v>
      </c>
      <c r="G319" s="4">
        <v>2</v>
      </c>
      <c r="H319" s="8">
        <v>1.6</v>
      </c>
      <c r="I319" s="4">
        <v>0</v>
      </c>
    </row>
    <row r="320" spans="1:9" x14ac:dyDescent="0.15">
      <c r="A320" s="2">
        <v>16</v>
      </c>
      <c r="B320" s="1" t="s">
        <v>77</v>
      </c>
      <c r="C320" s="4">
        <v>8</v>
      </c>
      <c r="D320" s="8">
        <v>2.11</v>
      </c>
      <c r="E320" s="4">
        <v>4</v>
      </c>
      <c r="F320" s="8">
        <v>1.58</v>
      </c>
      <c r="G320" s="4">
        <v>4</v>
      </c>
      <c r="H320" s="8">
        <v>3.2</v>
      </c>
      <c r="I320" s="4">
        <v>0</v>
      </c>
    </row>
    <row r="321" spans="1:9" x14ac:dyDescent="0.15">
      <c r="A321" s="2">
        <v>17</v>
      </c>
      <c r="B321" s="1" t="s">
        <v>60</v>
      </c>
      <c r="C321" s="4">
        <v>6</v>
      </c>
      <c r="D321" s="8">
        <v>1.58</v>
      </c>
      <c r="E321" s="4">
        <v>5</v>
      </c>
      <c r="F321" s="8">
        <v>1.98</v>
      </c>
      <c r="G321" s="4">
        <v>1</v>
      </c>
      <c r="H321" s="8">
        <v>0.8</v>
      </c>
      <c r="I321" s="4">
        <v>0</v>
      </c>
    </row>
    <row r="322" spans="1:9" x14ac:dyDescent="0.15">
      <c r="A322" s="2">
        <v>18</v>
      </c>
      <c r="B322" s="1" t="s">
        <v>51</v>
      </c>
      <c r="C322" s="4">
        <v>5</v>
      </c>
      <c r="D322" s="8">
        <v>1.32</v>
      </c>
      <c r="E322" s="4">
        <v>4</v>
      </c>
      <c r="F322" s="8">
        <v>1.58</v>
      </c>
      <c r="G322" s="4">
        <v>1</v>
      </c>
      <c r="H322" s="8">
        <v>0.8</v>
      </c>
      <c r="I322" s="4">
        <v>0</v>
      </c>
    </row>
    <row r="323" spans="1:9" x14ac:dyDescent="0.15">
      <c r="A323" s="2">
        <v>19</v>
      </c>
      <c r="B323" s="1" t="s">
        <v>68</v>
      </c>
      <c r="C323" s="4">
        <v>4</v>
      </c>
      <c r="D323" s="8">
        <v>1.06</v>
      </c>
      <c r="E323" s="4">
        <v>0</v>
      </c>
      <c r="F323" s="8">
        <v>0</v>
      </c>
      <c r="G323" s="4">
        <v>4</v>
      </c>
      <c r="H323" s="8">
        <v>3.2</v>
      </c>
      <c r="I323" s="4">
        <v>0</v>
      </c>
    </row>
    <row r="324" spans="1:9" x14ac:dyDescent="0.15">
      <c r="A324" s="2">
        <v>19</v>
      </c>
      <c r="B324" s="1" t="s">
        <v>86</v>
      </c>
      <c r="C324" s="4">
        <v>4</v>
      </c>
      <c r="D324" s="8">
        <v>1.06</v>
      </c>
      <c r="E324" s="4">
        <v>0</v>
      </c>
      <c r="F324" s="8">
        <v>0</v>
      </c>
      <c r="G324" s="4">
        <v>4</v>
      </c>
      <c r="H324" s="8">
        <v>3.2</v>
      </c>
      <c r="I324" s="4">
        <v>0</v>
      </c>
    </row>
    <row r="325" spans="1:9" x14ac:dyDescent="0.15">
      <c r="A325" s="2">
        <v>19</v>
      </c>
      <c r="B325" s="1" t="s">
        <v>55</v>
      </c>
      <c r="C325" s="4">
        <v>4</v>
      </c>
      <c r="D325" s="8">
        <v>1.06</v>
      </c>
      <c r="E325" s="4">
        <v>4</v>
      </c>
      <c r="F325" s="8">
        <v>1.58</v>
      </c>
      <c r="G325" s="4">
        <v>0</v>
      </c>
      <c r="H325" s="8">
        <v>0</v>
      </c>
      <c r="I325" s="4">
        <v>0</v>
      </c>
    </row>
    <row r="326" spans="1:9" x14ac:dyDescent="0.15">
      <c r="A326" s="2">
        <v>19</v>
      </c>
      <c r="B326" s="1" t="s">
        <v>67</v>
      </c>
      <c r="C326" s="4">
        <v>4</v>
      </c>
      <c r="D326" s="8">
        <v>1.06</v>
      </c>
      <c r="E326" s="4">
        <v>3</v>
      </c>
      <c r="F326" s="8">
        <v>1.19</v>
      </c>
      <c r="G326" s="4">
        <v>1</v>
      </c>
      <c r="H326" s="8">
        <v>0.8</v>
      </c>
      <c r="I326" s="4">
        <v>0</v>
      </c>
    </row>
    <row r="327" spans="1:9" x14ac:dyDescent="0.15">
      <c r="A327" s="2">
        <v>19</v>
      </c>
      <c r="B327" s="1" t="s">
        <v>74</v>
      </c>
      <c r="C327" s="4">
        <v>4</v>
      </c>
      <c r="D327" s="8">
        <v>1.06</v>
      </c>
      <c r="E327" s="4">
        <v>4</v>
      </c>
      <c r="F327" s="8">
        <v>1.58</v>
      </c>
      <c r="G327" s="4">
        <v>0</v>
      </c>
      <c r="H327" s="8">
        <v>0</v>
      </c>
      <c r="I327" s="4">
        <v>0</v>
      </c>
    </row>
    <row r="328" spans="1:9" x14ac:dyDescent="0.15">
      <c r="A328" s="2">
        <v>19</v>
      </c>
      <c r="B328" s="1" t="s">
        <v>71</v>
      </c>
      <c r="C328" s="4">
        <v>4</v>
      </c>
      <c r="D328" s="8">
        <v>1.06</v>
      </c>
      <c r="E328" s="4">
        <v>2</v>
      </c>
      <c r="F328" s="8">
        <v>0.79</v>
      </c>
      <c r="G328" s="4">
        <v>2</v>
      </c>
      <c r="H328" s="8">
        <v>1.6</v>
      </c>
      <c r="I328" s="4">
        <v>0</v>
      </c>
    </row>
    <row r="329" spans="1:9" x14ac:dyDescent="0.15">
      <c r="A329" s="1"/>
      <c r="C329" s="4"/>
      <c r="D329" s="8"/>
      <c r="E329" s="4"/>
      <c r="F329" s="8"/>
      <c r="G329" s="4"/>
      <c r="H329" s="8"/>
      <c r="I329" s="4"/>
    </row>
    <row r="330" spans="1:9" x14ac:dyDescent="0.15">
      <c r="A330" s="1" t="s">
        <v>14</v>
      </c>
      <c r="C330" s="4"/>
      <c r="D330" s="8"/>
      <c r="E330" s="4"/>
      <c r="F330" s="8"/>
      <c r="G330" s="4"/>
      <c r="H330" s="8"/>
      <c r="I330" s="4"/>
    </row>
    <row r="331" spans="1:9" x14ac:dyDescent="0.15">
      <c r="A331" s="2">
        <v>1</v>
      </c>
      <c r="B331" s="1" t="s">
        <v>54</v>
      </c>
      <c r="C331" s="4">
        <v>45</v>
      </c>
      <c r="D331" s="8">
        <v>16.420000000000002</v>
      </c>
      <c r="E331" s="4">
        <v>25</v>
      </c>
      <c r="F331" s="8">
        <v>15.06</v>
      </c>
      <c r="G331" s="4">
        <v>20</v>
      </c>
      <c r="H331" s="8">
        <v>18.52</v>
      </c>
      <c r="I331" s="4">
        <v>0</v>
      </c>
    </row>
    <row r="332" spans="1:9" x14ac:dyDescent="0.15">
      <c r="A332" s="2">
        <v>2</v>
      </c>
      <c r="B332" s="1" t="s">
        <v>59</v>
      </c>
      <c r="C332" s="4">
        <v>32</v>
      </c>
      <c r="D332" s="8">
        <v>11.68</v>
      </c>
      <c r="E332" s="4">
        <v>32</v>
      </c>
      <c r="F332" s="8">
        <v>19.28</v>
      </c>
      <c r="G332" s="4">
        <v>0</v>
      </c>
      <c r="H332" s="8">
        <v>0</v>
      </c>
      <c r="I332" s="4">
        <v>0</v>
      </c>
    </row>
    <row r="333" spans="1:9" x14ac:dyDescent="0.15">
      <c r="A333" s="2">
        <v>3</v>
      </c>
      <c r="B333" s="1" t="s">
        <v>58</v>
      </c>
      <c r="C333" s="4">
        <v>29</v>
      </c>
      <c r="D333" s="8">
        <v>10.58</v>
      </c>
      <c r="E333" s="4">
        <v>25</v>
      </c>
      <c r="F333" s="8">
        <v>15.06</v>
      </c>
      <c r="G333" s="4">
        <v>4</v>
      </c>
      <c r="H333" s="8">
        <v>3.7</v>
      </c>
      <c r="I333" s="4">
        <v>0</v>
      </c>
    </row>
    <row r="334" spans="1:9" x14ac:dyDescent="0.15">
      <c r="A334" s="2">
        <v>4</v>
      </c>
      <c r="B334" s="1" t="s">
        <v>52</v>
      </c>
      <c r="C334" s="4">
        <v>27</v>
      </c>
      <c r="D334" s="8">
        <v>9.85</v>
      </c>
      <c r="E334" s="4">
        <v>15</v>
      </c>
      <c r="F334" s="8">
        <v>9.0399999999999991</v>
      </c>
      <c r="G334" s="4">
        <v>12</v>
      </c>
      <c r="H334" s="8">
        <v>11.11</v>
      </c>
      <c r="I334" s="4">
        <v>0</v>
      </c>
    </row>
    <row r="335" spans="1:9" x14ac:dyDescent="0.15">
      <c r="A335" s="2">
        <v>5</v>
      </c>
      <c r="B335" s="1" t="s">
        <v>43</v>
      </c>
      <c r="C335" s="4">
        <v>18</v>
      </c>
      <c r="D335" s="8">
        <v>6.57</v>
      </c>
      <c r="E335" s="4">
        <v>5</v>
      </c>
      <c r="F335" s="8">
        <v>3.01</v>
      </c>
      <c r="G335" s="4">
        <v>13</v>
      </c>
      <c r="H335" s="8">
        <v>12.04</v>
      </c>
      <c r="I335" s="4">
        <v>0</v>
      </c>
    </row>
    <row r="336" spans="1:9" x14ac:dyDescent="0.15">
      <c r="A336" s="2">
        <v>6</v>
      </c>
      <c r="B336" s="1" t="s">
        <v>51</v>
      </c>
      <c r="C336" s="4">
        <v>13</v>
      </c>
      <c r="D336" s="8">
        <v>4.74</v>
      </c>
      <c r="E336" s="4">
        <v>11</v>
      </c>
      <c r="F336" s="8">
        <v>6.63</v>
      </c>
      <c r="G336" s="4">
        <v>2</v>
      </c>
      <c r="H336" s="8">
        <v>1.85</v>
      </c>
      <c r="I336" s="4">
        <v>0</v>
      </c>
    </row>
    <row r="337" spans="1:9" x14ac:dyDescent="0.15">
      <c r="A337" s="2">
        <v>7</v>
      </c>
      <c r="B337" s="1" t="s">
        <v>44</v>
      </c>
      <c r="C337" s="4">
        <v>12</v>
      </c>
      <c r="D337" s="8">
        <v>4.38</v>
      </c>
      <c r="E337" s="4">
        <v>8</v>
      </c>
      <c r="F337" s="8">
        <v>4.82</v>
      </c>
      <c r="G337" s="4">
        <v>4</v>
      </c>
      <c r="H337" s="8">
        <v>3.7</v>
      </c>
      <c r="I337" s="4">
        <v>0</v>
      </c>
    </row>
    <row r="338" spans="1:9" x14ac:dyDescent="0.15">
      <c r="A338" s="2">
        <v>8</v>
      </c>
      <c r="B338" s="1" t="s">
        <v>46</v>
      </c>
      <c r="C338" s="4">
        <v>8</v>
      </c>
      <c r="D338" s="8">
        <v>2.92</v>
      </c>
      <c r="E338" s="4">
        <v>4</v>
      </c>
      <c r="F338" s="8">
        <v>2.41</v>
      </c>
      <c r="G338" s="4">
        <v>4</v>
      </c>
      <c r="H338" s="8">
        <v>3.7</v>
      </c>
      <c r="I338" s="4">
        <v>0</v>
      </c>
    </row>
    <row r="339" spans="1:9" x14ac:dyDescent="0.15">
      <c r="A339" s="2">
        <v>8</v>
      </c>
      <c r="B339" s="1" t="s">
        <v>60</v>
      </c>
      <c r="C339" s="4">
        <v>8</v>
      </c>
      <c r="D339" s="8">
        <v>2.92</v>
      </c>
      <c r="E339" s="4">
        <v>5</v>
      </c>
      <c r="F339" s="8">
        <v>3.01</v>
      </c>
      <c r="G339" s="4">
        <v>3</v>
      </c>
      <c r="H339" s="8">
        <v>2.78</v>
      </c>
      <c r="I339" s="4">
        <v>0</v>
      </c>
    </row>
    <row r="340" spans="1:9" x14ac:dyDescent="0.15">
      <c r="A340" s="2">
        <v>10</v>
      </c>
      <c r="B340" s="1" t="s">
        <v>79</v>
      </c>
      <c r="C340" s="4">
        <v>7</v>
      </c>
      <c r="D340" s="8">
        <v>2.5499999999999998</v>
      </c>
      <c r="E340" s="4">
        <v>3</v>
      </c>
      <c r="F340" s="8">
        <v>1.81</v>
      </c>
      <c r="G340" s="4">
        <v>4</v>
      </c>
      <c r="H340" s="8">
        <v>3.7</v>
      </c>
      <c r="I340" s="4">
        <v>0</v>
      </c>
    </row>
    <row r="341" spans="1:9" x14ac:dyDescent="0.15">
      <c r="A341" s="2">
        <v>10</v>
      </c>
      <c r="B341" s="1" t="s">
        <v>64</v>
      </c>
      <c r="C341" s="4">
        <v>7</v>
      </c>
      <c r="D341" s="8">
        <v>2.5499999999999998</v>
      </c>
      <c r="E341" s="4">
        <v>5</v>
      </c>
      <c r="F341" s="8">
        <v>3.01</v>
      </c>
      <c r="G341" s="4">
        <v>2</v>
      </c>
      <c r="H341" s="8">
        <v>1.85</v>
      </c>
      <c r="I341" s="4">
        <v>0</v>
      </c>
    </row>
    <row r="342" spans="1:9" x14ac:dyDescent="0.15">
      <c r="A342" s="2">
        <v>12</v>
      </c>
      <c r="B342" s="1" t="s">
        <v>53</v>
      </c>
      <c r="C342" s="4">
        <v>6</v>
      </c>
      <c r="D342" s="8">
        <v>2.19</v>
      </c>
      <c r="E342" s="4">
        <v>5</v>
      </c>
      <c r="F342" s="8">
        <v>3.01</v>
      </c>
      <c r="G342" s="4">
        <v>1</v>
      </c>
      <c r="H342" s="8">
        <v>0.93</v>
      </c>
      <c r="I342" s="4">
        <v>0</v>
      </c>
    </row>
    <row r="343" spans="1:9" x14ac:dyDescent="0.15">
      <c r="A343" s="2">
        <v>12</v>
      </c>
      <c r="B343" s="1" t="s">
        <v>55</v>
      </c>
      <c r="C343" s="4">
        <v>6</v>
      </c>
      <c r="D343" s="8">
        <v>2.19</v>
      </c>
      <c r="E343" s="4">
        <v>4</v>
      </c>
      <c r="F343" s="8">
        <v>2.41</v>
      </c>
      <c r="G343" s="4">
        <v>2</v>
      </c>
      <c r="H343" s="8">
        <v>1.85</v>
      </c>
      <c r="I343" s="4">
        <v>0</v>
      </c>
    </row>
    <row r="344" spans="1:9" x14ac:dyDescent="0.15">
      <c r="A344" s="2">
        <v>12</v>
      </c>
      <c r="B344" s="1" t="s">
        <v>61</v>
      </c>
      <c r="C344" s="4">
        <v>6</v>
      </c>
      <c r="D344" s="8">
        <v>2.19</v>
      </c>
      <c r="E344" s="4">
        <v>5</v>
      </c>
      <c r="F344" s="8">
        <v>3.01</v>
      </c>
      <c r="G344" s="4">
        <v>1</v>
      </c>
      <c r="H344" s="8">
        <v>0.93</v>
      </c>
      <c r="I344" s="4">
        <v>0</v>
      </c>
    </row>
    <row r="345" spans="1:9" x14ac:dyDescent="0.15">
      <c r="A345" s="2">
        <v>15</v>
      </c>
      <c r="B345" s="1" t="s">
        <v>67</v>
      </c>
      <c r="C345" s="4">
        <v>5</v>
      </c>
      <c r="D345" s="8">
        <v>1.82</v>
      </c>
      <c r="E345" s="4">
        <v>2</v>
      </c>
      <c r="F345" s="8">
        <v>1.2</v>
      </c>
      <c r="G345" s="4">
        <v>3</v>
      </c>
      <c r="H345" s="8">
        <v>2.78</v>
      </c>
      <c r="I345" s="4">
        <v>0</v>
      </c>
    </row>
    <row r="346" spans="1:9" x14ac:dyDescent="0.15">
      <c r="A346" s="2">
        <v>16</v>
      </c>
      <c r="B346" s="1" t="s">
        <v>72</v>
      </c>
      <c r="C346" s="4">
        <v>4</v>
      </c>
      <c r="D346" s="8">
        <v>1.46</v>
      </c>
      <c r="E346" s="4">
        <v>3</v>
      </c>
      <c r="F346" s="8">
        <v>1.81</v>
      </c>
      <c r="G346" s="4">
        <v>1</v>
      </c>
      <c r="H346" s="8">
        <v>0.93</v>
      </c>
      <c r="I346" s="4">
        <v>0</v>
      </c>
    </row>
    <row r="347" spans="1:9" x14ac:dyDescent="0.15">
      <c r="A347" s="2">
        <v>16</v>
      </c>
      <c r="B347" s="1" t="s">
        <v>57</v>
      </c>
      <c r="C347" s="4">
        <v>4</v>
      </c>
      <c r="D347" s="8">
        <v>1.46</v>
      </c>
      <c r="E347" s="4">
        <v>3</v>
      </c>
      <c r="F347" s="8">
        <v>1.81</v>
      </c>
      <c r="G347" s="4">
        <v>1</v>
      </c>
      <c r="H347" s="8">
        <v>0.93</v>
      </c>
      <c r="I347" s="4">
        <v>0</v>
      </c>
    </row>
    <row r="348" spans="1:9" x14ac:dyDescent="0.15">
      <c r="A348" s="2">
        <v>18</v>
      </c>
      <c r="B348" s="1" t="s">
        <v>45</v>
      </c>
      <c r="C348" s="4">
        <v>3</v>
      </c>
      <c r="D348" s="8">
        <v>1.0900000000000001</v>
      </c>
      <c r="E348" s="4">
        <v>0</v>
      </c>
      <c r="F348" s="8">
        <v>0</v>
      </c>
      <c r="G348" s="4">
        <v>3</v>
      </c>
      <c r="H348" s="8">
        <v>2.78</v>
      </c>
      <c r="I348" s="4">
        <v>0</v>
      </c>
    </row>
    <row r="349" spans="1:9" x14ac:dyDescent="0.15">
      <c r="A349" s="2">
        <v>18</v>
      </c>
      <c r="B349" s="1" t="s">
        <v>77</v>
      </c>
      <c r="C349" s="4">
        <v>3</v>
      </c>
      <c r="D349" s="8">
        <v>1.0900000000000001</v>
      </c>
      <c r="E349" s="4">
        <v>0</v>
      </c>
      <c r="F349" s="8">
        <v>0</v>
      </c>
      <c r="G349" s="4">
        <v>3</v>
      </c>
      <c r="H349" s="8">
        <v>2.78</v>
      </c>
      <c r="I349" s="4">
        <v>0</v>
      </c>
    </row>
    <row r="350" spans="1:9" x14ac:dyDescent="0.15">
      <c r="A350" s="2">
        <v>18</v>
      </c>
      <c r="B350" s="1" t="s">
        <v>86</v>
      </c>
      <c r="C350" s="4">
        <v>3</v>
      </c>
      <c r="D350" s="8">
        <v>1.0900000000000001</v>
      </c>
      <c r="E350" s="4">
        <v>0</v>
      </c>
      <c r="F350" s="8">
        <v>0</v>
      </c>
      <c r="G350" s="4">
        <v>3</v>
      </c>
      <c r="H350" s="8">
        <v>2.78</v>
      </c>
      <c r="I350" s="4">
        <v>0</v>
      </c>
    </row>
    <row r="351" spans="1:9" x14ac:dyDescent="0.15">
      <c r="A351" s="2">
        <v>18</v>
      </c>
      <c r="B351" s="1" t="s">
        <v>66</v>
      </c>
      <c r="C351" s="4">
        <v>3</v>
      </c>
      <c r="D351" s="8">
        <v>1.0900000000000001</v>
      </c>
      <c r="E351" s="4">
        <v>0</v>
      </c>
      <c r="F351" s="8">
        <v>0</v>
      </c>
      <c r="G351" s="4">
        <v>3</v>
      </c>
      <c r="H351" s="8">
        <v>2.78</v>
      </c>
      <c r="I351" s="4">
        <v>0</v>
      </c>
    </row>
    <row r="352" spans="1:9" x14ac:dyDescent="0.15">
      <c r="A352" s="1"/>
      <c r="C352" s="4"/>
      <c r="D352" s="8"/>
      <c r="E352" s="4"/>
      <c r="F352" s="8"/>
      <c r="G352" s="4"/>
      <c r="H352" s="8"/>
      <c r="I352" s="4"/>
    </row>
    <row r="353" spans="1:9" x14ac:dyDescent="0.15">
      <c r="A353" s="1" t="s">
        <v>15</v>
      </c>
      <c r="C353" s="4"/>
      <c r="D353" s="8"/>
      <c r="E353" s="4"/>
      <c r="F353" s="8"/>
      <c r="G353" s="4"/>
      <c r="H353" s="8"/>
      <c r="I353" s="4"/>
    </row>
    <row r="354" spans="1:9" x14ac:dyDescent="0.15">
      <c r="A354" s="2">
        <v>1</v>
      </c>
      <c r="B354" s="1" t="s">
        <v>59</v>
      </c>
      <c r="C354" s="4">
        <v>25</v>
      </c>
      <c r="D354" s="8">
        <v>11.06</v>
      </c>
      <c r="E354" s="4">
        <v>24</v>
      </c>
      <c r="F354" s="8">
        <v>15.58</v>
      </c>
      <c r="G354" s="4">
        <v>1</v>
      </c>
      <c r="H354" s="8">
        <v>1.47</v>
      </c>
      <c r="I354" s="4">
        <v>0</v>
      </c>
    </row>
    <row r="355" spans="1:9" x14ac:dyDescent="0.15">
      <c r="A355" s="2">
        <v>2</v>
      </c>
      <c r="B355" s="1" t="s">
        <v>54</v>
      </c>
      <c r="C355" s="4">
        <v>22</v>
      </c>
      <c r="D355" s="8">
        <v>9.73</v>
      </c>
      <c r="E355" s="4">
        <v>10</v>
      </c>
      <c r="F355" s="8">
        <v>6.49</v>
      </c>
      <c r="G355" s="4">
        <v>12</v>
      </c>
      <c r="H355" s="8">
        <v>17.649999999999999</v>
      </c>
      <c r="I355" s="4">
        <v>0</v>
      </c>
    </row>
    <row r="356" spans="1:9" x14ac:dyDescent="0.15">
      <c r="A356" s="2">
        <v>3</v>
      </c>
      <c r="B356" s="1" t="s">
        <v>43</v>
      </c>
      <c r="C356" s="4">
        <v>17</v>
      </c>
      <c r="D356" s="8">
        <v>7.52</v>
      </c>
      <c r="E356" s="4">
        <v>11</v>
      </c>
      <c r="F356" s="8">
        <v>7.14</v>
      </c>
      <c r="G356" s="4">
        <v>6</v>
      </c>
      <c r="H356" s="8">
        <v>8.82</v>
      </c>
      <c r="I356" s="4">
        <v>0</v>
      </c>
    </row>
    <row r="357" spans="1:9" x14ac:dyDescent="0.15">
      <c r="A357" s="2">
        <v>3</v>
      </c>
      <c r="B357" s="1" t="s">
        <v>52</v>
      </c>
      <c r="C357" s="4">
        <v>17</v>
      </c>
      <c r="D357" s="8">
        <v>7.52</v>
      </c>
      <c r="E357" s="4">
        <v>15</v>
      </c>
      <c r="F357" s="8">
        <v>9.74</v>
      </c>
      <c r="G357" s="4">
        <v>2</v>
      </c>
      <c r="H357" s="8">
        <v>2.94</v>
      </c>
      <c r="I357" s="4">
        <v>0</v>
      </c>
    </row>
    <row r="358" spans="1:9" x14ac:dyDescent="0.15">
      <c r="A358" s="2">
        <v>5</v>
      </c>
      <c r="B358" s="1" t="s">
        <v>58</v>
      </c>
      <c r="C358" s="4">
        <v>15</v>
      </c>
      <c r="D358" s="8">
        <v>6.64</v>
      </c>
      <c r="E358" s="4">
        <v>15</v>
      </c>
      <c r="F358" s="8">
        <v>9.74</v>
      </c>
      <c r="G358" s="4">
        <v>0</v>
      </c>
      <c r="H358" s="8">
        <v>0</v>
      </c>
      <c r="I358" s="4">
        <v>0</v>
      </c>
    </row>
    <row r="359" spans="1:9" x14ac:dyDescent="0.15">
      <c r="A359" s="2">
        <v>6</v>
      </c>
      <c r="B359" s="1" t="s">
        <v>44</v>
      </c>
      <c r="C359" s="4">
        <v>13</v>
      </c>
      <c r="D359" s="8">
        <v>5.75</v>
      </c>
      <c r="E359" s="4">
        <v>10</v>
      </c>
      <c r="F359" s="8">
        <v>6.49</v>
      </c>
      <c r="G359" s="4">
        <v>3</v>
      </c>
      <c r="H359" s="8">
        <v>4.41</v>
      </c>
      <c r="I359" s="4">
        <v>0</v>
      </c>
    </row>
    <row r="360" spans="1:9" x14ac:dyDescent="0.15">
      <c r="A360" s="2">
        <v>6</v>
      </c>
      <c r="B360" s="1" t="s">
        <v>53</v>
      </c>
      <c r="C360" s="4">
        <v>13</v>
      </c>
      <c r="D360" s="8">
        <v>5.75</v>
      </c>
      <c r="E360" s="4">
        <v>5</v>
      </c>
      <c r="F360" s="8">
        <v>3.25</v>
      </c>
      <c r="G360" s="4">
        <v>8</v>
      </c>
      <c r="H360" s="8">
        <v>11.76</v>
      </c>
      <c r="I360" s="4">
        <v>0</v>
      </c>
    </row>
    <row r="361" spans="1:9" x14ac:dyDescent="0.15">
      <c r="A361" s="2">
        <v>8</v>
      </c>
      <c r="B361" s="1" t="s">
        <v>46</v>
      </c>
      <c r="C361" s="4">
        <v>12</v>
      </c>
      <c r="D361" s="8">
        <v>5.31</v>
      </c>
      <c r="E361" s="4">
        <v>7</v>
      </c>
      <c r="F361" s="8">
        <v>4.55</v>
      </c>
      <c r="G361" s="4">
        <v>2</v>
      </c>
      <c r="H361" s="8">
        <v>2.94</v>
      </c>
      <c r="I361" s="4">
        <v>3</v>
      </c>
    </row>
    <row r="362" spans="1:9" x14ac:dyDescent="0.15">
      <c r="A362" s="2">
        <v>9</v>
      </c>
      <c r="B362" s="1" t="s">
        <v>51</v>
      </c>
      <c r="C362" s="4">
        <v>6</v>
      </c>
      <c r="D362" s="8">
        <v>2.65</v>
      </c>
      <c r="E362" s="4">
        <v>5</v>
      </c>
      <c r="F362" s="8">
        <v>3.25</v>
      </c>
      <c r="G362" s="4">
        <v>1</v>
      </c>
      <c r="H362" s="8">
        <v>1.47</v>
      </c>
      <c r="I362" s="4">
        <v>0</v>
      </c>
    </row>
    <row r="363" spans="1:9" x14ac:dyDescent="0.15">
      <c r="A363" s="2">
        <v>9</v>
      </c>
      <c r="B363" s="1" t="s">
        <v>55</v>
      </c>
      <c r="C363" s="4">
        <v>6</v>
      </c>
      <c r="D363" s="8">
        <v>2.65</v>
      </c>
      <c r="E363" s="4">
        <v>4</v>
      </c>
      <c r="F363" s="8">
        <v>2.6</v>
      </c>
      <c r="G363" s="4">
        <v>2</v>
      </c>
      <c r="H363" s="8">
        <v>2.94</v>
      </c>
      <c r="I363" s="4">
        <v>0</v>
      </c>
    </row>
    <row r="364" spans="1:9" x14ac:dyDescent="0.15">
      <c r="A364" s="2">
        <v>11</v>
      </c>
      <c r="B364" s="1" t="s">
        <v>45</v>
      </c>
      <c r="C364" s="4">
        <v>5</v>
      </c>
      <c r="D364" s="8">
        <v>2.21</v>
      </c>
      <c r="E364" s="4">
        <v>4</v>
      </c>
      <c r="F364" s="8">
        <v>2.6</v>
      </c>
      <c r="G364" s="4">
        <v>1</v>
      </c>
      <c r="H364" s="8">
        <v>1.47</v>
      </c>
      <c r="I364" s="4">
        <v>0</v>
      </c>
    </row>
    <row r="365" spans="1:9" x14ac:dyDescent="0.15">
      <c r="A365" s="2">
        <v>11</v>
      </c>
      <c r="B365" s="1" t="s">
        <v>75</v>
      </c>
      <c r="C365" s="4">
        <v>5</v>
      </c>
      <c r="D365" s="8">
        <v>2.21</v>
      </c>
      <c r="E365" s="4">
        <v>4</v>
      </c>
      <c r="F365" s="8">
        <v>2.6</v>
      </c>
      <c r="G365" s="4">
        <v>1</v>
      </c>
      <c r="H365" s="8">
        <v>1.47</v>
      </c>
      <c r="I365" s="4">
        <v>0</v>
      </c>
    </row>
    <row r="366" spans="1:9" x14ac:dyDescent="0.15">
      <c r="A366" s="2">
        <v>11</v>
      </c>
      <c r="B366" s="1" t="s">
        <v>50</v>
      </c>
      <c r="C366" s="4">
        <v>5</v>
      </c>
      <c r="D366" s="8">
        <v>2.21</v>
      </c>
      <c r="E366" s="4">
        <v>0</v>
      </c>
      <c r="F366" s="8">
        <v>0</v>
      </c>
      <c r="G366" s="4">
        <v>5</v>
      </c>
      <c r="H366" s="8">
        <v>7.35</v>
      </c>
      <c r="I366" s="4">
        <v>0</v>
      </c>
    </row>
    <row r="367" spans="1:9" x14ac:dyDescent="0.15">
      <c r="A367" s="2">
        <v>11</v>
      </c>
      <c r="B367" s="1" t="s">
        <v>73</v>
      </c>
      <c r="C367" s="4">
        <v>5</v>
      </c>
      <c r="D367" s="8">
        <v>2.21</v>
      </c>
      <c r="E367" s="4">
        <v>4</v>
      </c>
      <c r="F367" s="8">
        <v>2.6</v>
      </c>
      <c r="G367" s="4">
        <v>1</v>
      </c>
      <c r="H367" s="8">
        <v>1.47</v>
      </c>
      <c r="I367" s="4">
        <v>0</v>
      </c>
    </row>
    <row r="368" spans="1:9" x14ac:dyDescent="0.15">
      <c r="A368" s="2">
        <v>11</v>
      </c>
      <c r="B368" s="1" t="s">
        <v>64</v>
      </c>
      <c r="C368" s="4">
        <v>5</v>
      </c>
      <c r="D368" s="8">
        <v>2.21</v>
      </c>
      <c r="E368" s="4">
        <v>1</v>
      </c>
      <c r="F368" s="8">
        <v>0.65</v>
      </c>
      <c r="G368" s="4">
        <v>4</v>
      </c>
      <c r="H368" s="8">
        <v>5.88</v>
      </c>
      <c r="I368" s="4">
        <v>0</v>
      </c>
    </row>
    <row r="369" spans="1:9" x14ac:dyDescent="0.15">
      <c r="A369" s="2">
        <v>11</v>
      </c>
      <c r="B369" s="1" t="s">
        <v>60</v>
      </c>
      <c r="C369" s="4">
        <v>5</v>
      </c>
      <c r="D369" s="8">
        <v>2.21</v>
      </c>
      <c r="E369" s="4">
        <v>4</v>
      </c>
      <c r="F369" s="8">
        <v>2.6</v>
      </c>
      <c r="G369" s="4">
        <v>1</v>
      </c>
      <c r="H369" s="8">
        <v>1.47</v>
      </c>
      <c r="I369" s="4">
        <v>0</v>
      </c>
    </row>
    <row r="370" spans="1:9" x14ac:dyDescent="0.15">
      <c r="A370" s="2">
        <v>11</v>
      </c>
      <c r="B370" s="1" t="s">
        <v>61</v>
      </c>
      <c r="C370" s="4">
        <v>5</v>
      </c>
      <c r="D370" s="8">
        <v>2.21</v>
      </c>
      <c r="E370" s="4">
        <v>5</v>
      </c>
      <c r="F370" s="8">
        <v>3.25</v>
      </c>
      <c r="G370" s="4">
        <v>0</v>
      </c>
      <c r="H370" s="8">
        <v>0</v>
      </c>
      <c r="I370" s="4">
        <v>0</v>
      </c>
    </row>
    <row r="371" spans="1:9" x14ac:dyDescent="0.15">
      <c r="A371" s="2">
        <v>18</v>
      </c>
      <c r="B371" s="1" t="s">
        <v>48</v>
      </c>
      <c r="C371" s="4">
        <v>4</v>
      </c>
      <c r="D371" s="8">
        <v>1.77</v>
      </c>
      <c r="E371" s="4">
        <v>2</v>
      </c>
      <c r="F371" s="8">
        <v>1.3</v>
      </c>
      <c r="G371" s="4">
        <v>2</v>
      </c>
      <c r="H371" s="8">
        <v>2.94</v>
      </c>
      <c r="I371" s="4">
        <v>0</v>
      </c>
    </row>
    <row r="372" spans="1:9" x14ac:dyDescent="0.15">
      <c r="A372" s="2">
        <v>19</v>
      </c>
      <c r="B372" s="1" t="s">
        <v>56</v>
      </c>
      <c r="C372" s="4">
        <v>3</v>
      </c>
      <c r="D372" s="8">
        <v>1.33</v>
      </c>
      <c r="E372" s="4">
        <v>3</v>
      </c>
      <c r="F372" s="8">
        <v>1.95</v>
      </c>
      <c r="G372" s="4">
        <v>0</v>
      </c>
      <c r="H372" s="8">
        <v>0</v>
      </c>
      <c r="I372" s="4">
        <v>0</v>
      </c>
    </row>
    <row r="373" spans="1:9" x14ac:dyDescent="0.15">
      <c r="A373" s="2">
        <v>19</v>
      </c>
      <c r="B373" s="1" t="s">
        <v>69</v>
      </c>
      <c r="C373" s="4">
        <v>3</v>
      </c>
      <c r="D373" s="8">
        <v>1.33</v>
      </c>
      <c r="E373" s="4">
        <v>2</v>
      </c>
      <c r="F373" s="8">
        <v>1.3</v>
      </c>
      <c r="G373" s="4">
        <v>1</v>
      </c>
      <c r="H373" s="8">
        <v>1.47</v>
      </c>
      <c r="I373" s="4">
        <v>0</v>
      </c>
    </row>
    <row r="374" spans="1:9" x14ac:dyDescent="0.15">
      <c r="A374" s="1"/>
      <c r="C374" s="4"/>
      <c r="D374" s="8"/>
      <c r="E374" s="4"/>
      <c r="F374" s="8"/>
      <c r="G374" s="4"/>
      <c r="H374" s="8"/>
      <c r="I374" s="4"/>
    </row>
    <row r="375" spans="1:9" x14ac:dyDescent="0.15">
      <c r="A375" s="1" t="s">
        <v>16</v>
      </c>
      <c r="C375" s="4"/>
      <c r="D375" s="8"/>
      <c r="E375" s="4"/>
      <c r="F375" s="8"/>
      <c r="G375" s="4"/>
      <c r="H375" s="8"/>
      <c r="I375" s="4"/>
    </row>
    <row r="376" spans="1:9" x14ac:dyDescent="0.15">
      <c r="A376" s="2">
        <v>1</v>
      </c>
      <c r="B376" s="1" t="s">
        <v>58</v>
      </c>
      <c r="C376" s="4">
        <v>18</v>
      </c>
      <c r="D376" s="8">
        <v>15.93</v>
      </c>
      <c r="E376" s="4">
        <v>18</v>
      </c>
      <c r="F376" s="8">
        <v>20.45</v>
      </c>
      <c r="G376" s="4">
        <v>0</v>
      </c>
      <c r="H376" s="8">
        <v>0</v>
      </c>
      <c r="I376" s="4">
        <v>0</v>
      </c>
    </row>
    <row r="377" spans="1:9" x14ac:dyDescent="0.15">
      <c r="A377" s="2">
        <v>2</v>
      </c>
      <c r="B377" s="1" t="s">
        <v>43</v>
      </c>
      <c r="C377" s="4">
        <v>12</v>
      </c>
      <c r="D377" s="8">
        <v>10.62</v>
      </c>
      <c r="E377" s="4">
        <v>9</v>
      </c>
      <c r="F377" s="8">
        <v>10.23</v>
      </c>
      <c r="G377" s="4">
        <v>3</v>
      </c>
      <c r="H377" s="8">
        <v>14.29</v>
      </c>
      <c r="I377" s="4">
        <v>0</v>
      </c>
    </row>
    <row r="378" spans="1:9" x14ac:dyDescent="0.15">
      <c r="A378" s="2">
        <v>3</v>
      </c>
      <c r="B378" s="1" t="s">
        <v>52</v>
      </c>
      <c r="C378" s="4">
        <v>10</v>
      </c>
      <c r="D378" s="8">
        <v>8.85</v>
      </c>
      <c r="E378" s="4">
        <v>9</v>
      </c>
      <c r="F378" s="8">
        <v>10.23</v>
      </c>
      <c r="G378" s="4">
        <v>1</v>
      </c>
      <c r="H378" s="8">
        <v>4.76</v>
      </c>
      <c r="I378" s="4">
        <v>0</v>
      </c>
    </row>
    <row r="379" spans="1:9" x14ac:dyDescent="0.15">
      <c r="A379" s="2">
        <v>3</v>
      </c>
      <c r="B379" s="1" t="s">
        <v>59</v>
      </c>
      <c r="C379" s="4">
        <v>10</v>
      </c>
      <c r="D379" s="8">
        <v>8.85</v>
      </c>
      <c r="E379" s="4">
        <v>10</v>
      </c>
      <c r="F379" s="8">
        <v>11.36</v>
      </c>
      <c r="G379" s="4">
        <v>0</v>
      </c>
      <c r="H379" s="8">
        <v>0</v>
      </c>
      <c r="I379" s="4">
        <v>0</v>
      </c>
    </row>
    <row r="380" spans="1:9" x14ac:dyDescent="0.15">
      <c r="A380" s="2">
        <v>5</v>
      </c>
      <c r="B380" s="1" t="s">
        <v>54</v>
      </c>
      <c r="C380" s="4">
        <v>9</v>
      </c>
      <c r="D380" s="8">
        <v>7.96</v>
      </c>
      <c r="E380" s="4">
        <v>8</v>
      </c>
      <c r="F380" s="8">
        <v>9.09</v>
      </c>
      <c r="G380" s="4">
        <v>1</v>
      </c>
      <c r="H380" s="8">
        <v>4.76</v>
      </c>
      <c r="I380" s="4">
        <v>0</v>
      </c>
    </row>
    <row r="381" spans="1:9" x14ac:dyDescent="0.15">
      <c r="A381" s="2">
        <v>6</v>
      </c>
      <c r="B381" s="1" t="s">
        <v>64</v>
      </c>
      <c r="C381" s="4">
        <v>6</v>
      </c>
      <c r="D381" s="8">
        <v>5.31</v>
      </c>
      <c r="E381" s="4">
        <v>6</v>
      </c>
      <c r="F381" s="8">
        <v>6.82</v>
      </c>
      <c r="G381" s="4">
        <v>0</v>
      </c>
      <c r="H381" s="8">
        <v>0</v>
      </c>
      <c r="I381" s="4">
        <v>0</v>
      </c>
    </row>
    <row r="382" spans="1:9" x14ac:dyDescent="0.15">
      <c r="A382" s="2">
        <v>7</v>
      </c>
      <c r="B382" s="1" t="s">
        <v>44</v>
      </c>
      <c r="C382" s="4">
        <v>5</v>
      </c>
      <c r="D382" s="8">
        <v>4.42</v>
      </c>
      <c r="E382" s="4">
        <v>4</v>
      </c>
      <c r="F382" s="8">
        <v>4.55</v>
      </c>
      <c r="G382" s="4">
        <v>1</v>
      </c>
      <c r="H382" s="8">
        <v>4.76</v>
      </c>
      <c r="I382" s="4">
        <v>0</v>
      </c>
    </row>
    <row r="383" spans="1:9" x14ac:dyDescent="0.15">
      <c r="A383" s="2">
        <v>7</v>
      </c>
      <c r="B383" s="1" t="s">
        <v>80</v>
      </c>
      <c r="C383" s="4">
        <v>5</v>
      </c>
      <c r="D383" s="8">
        <v>4.42</v>
      </c>
      <c r="E383" s="4">
        <v>4</v>
      </c>
      <c r="F383" s="8">
        <v>4.55</v>
      </c>
      <c r="G383" s="4">
        <v>1</v>
      </c>
      <c r="H383" s="8">
        <v>4.76</v>
      </c>
      <c r="I383" s="4">
        <v>0</v>
      </c>
    </row>
    <row r="384" spans="1:9" x14ac:dyDescent="0.15">
      <c r="A384" s="2">
        <v>9</v>
      </c>
      <c r="B384" s="1" t="s">
        <v>46</v>
      </c>
      <c r="C384" s="4">
        <v>4</v>
      </c>
      <c r="D384" s="8">
        <v>3.54</v>
      </c>
      <c r="E384" s="4">
        <v>2</v>
      </c>
      <c r="F384" s="8">
        <v>2.27</v>
      </c>
      <c r="G384" s="4">
        <v>2</v>
      </c>
      <c r="H384" s="8">
        <v>9.52</v>
      </c>
      <c r="I384" s="4">
        <v>0</v>
      </c>
    </row>
    <row r="385" spans="1:9" x14ac:dyDescent="0.15">
      <c r="A385" s="2">
        <v>9</v>
      </c>
      <c r="B385" s="1" t="s">
        <v>90</v>
      </c>
      <c r="C385" s="4">
        <v>4</v>
      </c>
      <c r="D385" s="8">
        <v>3.54</v>
      </c>
      <c r="E385" s="4">
        <v>0</v>
      </c>
      <c r="F385" s="8">
        <v>0</v>
      </c>
      <c r="G385" s="4">
        <v>0</v>
      </c>
      <c r="H385" s="8">
        <v>0</v>
      </c>
      <c r="I385" s="4">
        <v>4</v>
      </c>
    </row>
    <row r="386" spans="1:9" x14ac:dyDescent="0.15">
      <c r="A386" s="2">
        <v>11</v>
      </c>
      <c r="B386" s="1" t="s">
        <v>69</v>
      </c>
      <c r="C386" s="4">
        <v>3</v>
      </c>
      <c r="D386" s="8">
        <v>2.65</v>
      </c>
      <c r="E386" s="4">
        <v>2</v>
      </c>
      <c r="F386" s="8">
        <v>2.27</v>
      </c>
      <c r="G386" s="4">
        <v>1</v>
      </c>
      <c r="H386" s="8">
        <v>4.76</v>
      </c>
      <c r="I386" s="4">
        <v>0</v>
      </c>
    </row>
    <row r="387" spans="1:9" x14ac:dyDescent="0.15">
      <c r="A387" s="2">
        <v>11</v>
      </c>
      <c r="B387" s="1" t="s">
        <v>65</v>
      </c>
      <c r="C387" s="4">
        <v>3</v>
      </c>
      <c r="D387" s="8">
        <v>2.65</v>
      </c>
      <c r="E387" s="4">
        <v>3</v>
      </c>
      <c r="F387" s="8">
        <v>3.41</v>
      </c>
      <c r="G387" s="4">
        <v>0</v>
      </c>
      <c r="H387" s="8">
        <v>0</v>
      </c>
      <c r="I387" s="4">
        <v>0</v>
      </c>
    </row>
    <row r="388" spans="1:9" x14ac:dyDescent="0.15">
      <c r="A388" s="2">
        <v>13</v>
      </c>
      <c r="B388" s="1" t="s">
        <v>45</v>
      </c>
      <c r="C388" s="4">
        <v>2</v>
      </c>
      <c r="D388" s="8">
        <v>1.77</v>
      </c>
      <c r="E388" s="4">
        <v>0</v>
      </c>
      <c r="F388" s="8">
        <v>0</v>
      </c>
      <c r="G388" s="4">
        <v>2</v>
      </c>
      <c r="H388" s="8">
        <v>9.52</v>
      </c>
      <c r="I388" s="4">
        <v>0</v>
      </c>
    </row>
    <row r="389" spans="1:9" x14ac:dyDescent="0.15">
      <c r="A389" s="2">
        <v>13</v>
      </c>
      <c r="B389" s="1" t="s">
        <v>68</v>
      </c>
      <c r="C389" s="4">
        <v>2</v>
      </c>
      <c r="D389" s="8">
        <v>1.77</v>
      </c>
      <c r="E389" s="4">
        <v>1</v>
      </c>
      <c r="F389" s="8">
        <v>1.1399999999999999</v>
      </c>
      <c r="G389" s="4">
        <v>1</v>
      </c>
      <c r="H389" s="8">
        <v>4.76</v>
      </c>
      <c r="I389" s="4">
        <v>0</v>
      </c>
    </row>
    <row r="390" spans="1:9" x14ac:dyDescent="0.15">
      <c r="A390" s="2">
        <v>13</v>
      </c>
      <c r="B390" s="1" t="s">
        <v>88</v>
      </c>
      <c r="C390" s="4">
        <v>2</v>
      </c>
      <c r="D390" s="8">
        <v>1.77</v>
      </c>
      <c r="E390" s="4">
        <v>2</v>
      </c>
      <c r="F390" s="8">
        <v>2.27</v>
      </c>
      <c r="G390" s="4">
        <v>0</v>
      </c>
      <c r="H390" s="8">
        <v>0</v>
      </c>
      <c r="I390" s="4">
        <v>0</v>
      </c>
    </row>
    <row r="391" spans="1:9" x14ac:dyDescent="0.15">
      <c r="A391" s="2">
        <v>13</v>
      </c>
      <c r="B391" s="1" t="s">
        <v>82</v>
      </c>
      <c r="C391" s="4">
        <v>2</v>
      </c>
      <c r="D391" s="8">
        <v>1.77</v>
      </c>
      <c r="E391" s="4">
        <v>0</v>
      </c>
      <c r="F391" s="8">
        <v>0</v>
      </c>
      <c r="G391" s="4">
        <v>2</v>
      </c>
      <c r="H391" s="8">
        <v>9.52</v>
      </c>
      <c r="I391" s="4">
        <v>0</v>
      </c>
    </row>
    <row r="392" spans="1:9" x14ac:dyDescent="0.15">
      <c r="A392" s="2">
        <v>13</v>
      </c>
      <c r="B392" s="1" t="s">
        <v>47</v>
      </c>
      <c r="C392" s="4">
        <v>2</v>
      </c>
      <c r="D392" s="8">
        <v>1.77</v>
      </c>
      <c r="E392" s="4">
        <v>1</v>
      </c>
      <c r="F392" s="8">
        <v>1.1399999999999999</v>
      </c>
      <c r="G392" s="4">
        <v>1</v>
      </c>
      <c r="H392" s="8">
        <v>4.76</v>
      </c>
      <c r="I392" s="4">
        <v>0</v>
      </c>
    </row>
    <row r="393" spans="1:9" x14ac:dyDescent="0.15">
      <c r="A393" s="2">
        <v>13</v>
      </c>
      <c r="B393" s="1" t="s">
        <v>53</v>
      </c>
      <c r="C393" s="4">
        <v>2</v>
      </c>
      <c r="D393" s="8">
        <v>1.77</v>
      </c>
      <c r="E393" s="4">
        <v>1</v>
      </c>
      <c r="F393" s="8">
        <v>1.1399999999999999</v>
      </c>
      <c r="G393" s="4">
        <v>1</v>
      </c>
      <c r="H393" s="8">
        <v>4.76</v>
      </c>
      <c r="I393" s="4">
        <v>0</v>
      </c>
    </row>
    <row r="394" spans="1:9" x14ac:dyDescent="0.15">
      <c r="A394" s="2">
        <v>13</v>
      </c>
      <c r="B394" s="1" t="s">
        <v>67</v>
      </c>
      <c r="C394" s="4">
        <v>2</v>
      </c>
      <c r="D394" s="8">
        <v>1.77</v>
      </c>
      <c r="E394" s="4">
        <v>1</v>
      </c>
      <c r="F394" s="8">
        <v>1.1399999999999999</v>
      </c>
      <c r="G394" s="4">
        <v>1</v>
      </c>
      <c r="H394" s="8">
        <v>4.76</v>
      </c>
      <c r="I394" s="4">
        <v>0</v>
      </c>
    </row>
    <row r="395" spans="1:9" x14ac:dyDescent="0.15">
      <c r="A395" s="2">
        <v>20</v>
      </c>
      <c r="B395" s="1" t="s">
        <v>81</v>
      </c>
      <c r="C395" s="4">
        <v>1</v>
      </c>
      <c r="D395" s="8">
        <v>0.88</v>
      </c>
      <c r="E395" s="4">
        <v>1</v>
      </c>
      <c r="F395" s="8">
        <v>1.1399999999999999</v>
      </c>
      <c r="G395" s="4">
        <v>0</v>
      </c>
      <c r="H395" s="8">
        <v>0</v>
      </c>
      <c r="I395" s="4">
        <v>0</v>
      </c>
    </row>
    <row r="396" spans="1:9" x14ac:dyDescent="0.15">
      <c r="A396" s="2">
        <v>20</v>
      </c>
      <c r="B396" s="1" t="s">
        <v>87</v>
      </c>
      <c r="C396" s="4">
        <v>1</v>
      </c>
      <c r="D396" s="8">
        <v>0.88</v>
      </c>
      <c r="E396" s="4">
        <v>0</v>
      </c>
      <c r="F396" s="8">
        <v>0</v>
      </c>
      <c r="G396" s="4">
        <v>1</v>
      </c>
      <c r="H396" s="8">
        <v>4.76</v>
      </c>
      <c r="I396" s="4">
        <v>0</v>
      </c>
    </row>
    <row r="397" spans="1:9" x14ac:dyDescent="0.15">
      <c r="A397" s="2">
        <v>20</v>
      </c>
      <c r="B397" s="1" t="s">
        <v>78</v>
      </c>
      <c r="C397" s="4">
        <v>1</v>
      </c>
      <c r="D397" s="8">
        <v>0.88</v>
      </c>
      <c r="E397" s="4">
        <v>1</v>
      </c>
      <c r="F397" s="8">
        <v>1.1399999999999999</v>
      </c>
      <c r="G397" s="4">
        <v>0</v>
      </c>
      <c r="H397" s="8">
        <v>0</v>
      </c>
      <c r="I397" s="4">
        <v>0</v>
      </c>
    </row>
    <row r="398" spans="1:9" x14ac:dyDescent="0.15">
      <c r="A398" s="2">
        <v>20</v>
      </c>
      <c r="B398" s="1" t="s">
        <v>85</v>
      </c>
      <c r="C398" s="4">
        <v>1</v>
      </c>
      <c r="D398" s="8">
        <v>0.88</v>
      </c>
      <c r="E398" s="4">
        <v>1</v>
      </c>
      <c r="F398" s="8">
        <v>1.1399999999999999</v>
      </c>
      <c r="G398" s="4">
        <v>0</v>
      </c>
      <c r="H398" s="8">
        <v>0</v>
      </c>
      <c r="I398" s="4">
        <v>0</v>
      </c>
    </row>
    <row r="399" spans="1:9" x14ac:dyDescent="0.15">
      <c r="A399" s="2">
        <v>20</v>
      </c>
      <c r="B399" s="1" t="s">
        <v>49</v>
      </c>
      <c r="C399" s="4">
        <v>1</v>
      </c>
      <c r="D399" s="8">
        <v>0.88</v>
      </c>
      <c r="E399" s="4">
        <v>1</v>
      </c>
      <c r="F399" s="8">
        <v>1.1399999999999999</v>
      </c>
      <c r="G399" s="4">
        <v>0</v>
      </c>
      <c r="H399" s="8">
        <v>0</v>
      </c>
      <c r="I399" s="4">
        <v>0</v>
      </c>
    </row>
    <row r="400" spans="1:9" x14ac:dyDescent="0.15">
      <c r="A400" s="2">
        <v>20</v>
      </c>
      <c r="B400" s="1" t="s">
        <v>83</v>
      </c>
      <c r="C400" s="4">
        <v>1</v>
      </c>
      <c r="D400" s="8">
        <v>0.88</v>
      </c>
      <c r="E400" s="4">
        <v>0</v>
      </c>
      <c r="F400" s="8">
        <v>0</v>
      </c>
      <c r="G400" s="4">
        <v>1</v>
      </c>
      <c r="H400" s="8">
        <v>4.76</v>
      </c>
      <c r="I400" s="4">
        <v>0</v>
      </c>
    </row>
    <row r="401" spans="1:9" x14ac:dyDescent="0.15">
      <c r="A401" s="2">
        <v>20</v>
      </c>
      <c r="B401" s="1" t="s">
        <v>57</v>
      </c>
      <c r="C401" s="4">
        <v>1</v>
      </c>
      <c r="D401" s="8">
        <v>0.88</v>
      </c>
      <c r="E401" s="4">
        <v>0</v>
      </c>
      <c r="F401" s="8">
        <v>0</v>
      </c>
      <c r="G401" s="4">
        <v>1</v>
      </c>
      <c r="H401" s="8">
        <v>4.76</v>
      </c>
      <c r="I401" s="4">
        <v>0</v>
      </c>
    </row>
    <row r="402" spans="1:9" x14ac:dyDescent="0.15">
      <c r="A402" s="2">
        <v>20</v>
      </c>
      <c r="B402" s="1" t="s">
        <v>89</v>
      </c>
      <c r="C402" s="4">
        <v>1</v>
      </c>
      <c r="D402" s="8">
        <v>0.88</v>
      </c>
      <c r="E402" s="4">
        <v>1</v>
      </c>
      <c r="F402" s="8">
        <v>1.1399999999999999</v>
      </c>
      <c r="G402" s="4">
        <v>0</v>
      </c>
      <c r="H402" s="8">
        <v>0</v>
      </c>
      <c r="I402" s="4">
        <v>0</v>
      </c>
    </row>
    <row r="403" spans="1:9" x14ac:dyDescent="0.15">
      <c r="A403" s="2">
        <v>20</v>
      </c>
      <c r="B403" s="1" t="s">
        <v>70</v>
      </c>
      <c r="C403" s="4">
        <v>1</v>
      </c>
      <c r="D403" s="8">
        <v>0.88</v>
      </c>
      <c r="E403" s="4">
        <v>1</v>
      </c>
      <c r="F403" s="8">
        <v>1.1399999999999999</v>
      </c>
      <c r="G403" s="4">
        <v>0</v>
      </c>
      <c r="H403" s="8">
        <v>0</v>
      </c>
      <c r="I403" s="4">
        <v>0</v>
      </c>
    </row>
    <row r="404" spans="1:9" x14ac:dyDescent="0.15">
      <c r="A404" s="2">
        <v>20</v>
      </c>
      <c r="B404" s="1" t="s">
        <v>74</v>
      </c>
      <c r="C404" s="4">
        <v>1</v>
      </c>
      <c r="D404" s="8">
        <v>0.88</v>
      </c>
      <c r="E404" s="4">
        <v>1</v>
      </c>
      <c r="F404" s="8">
        <v>1.1399999999999999</v>
      </c>
      <c r="G404" s="4">
        <v>0</v>
      </c>
      <c r="H404" s="8">
        <v>0</v>
      </c>
      <c r="I404" s="4">
        <v>0</v>
      </c>
    </row>
    <row r="405" spans="1:9" x14ac:dyDescent="0.15">
      <c r="A405" s="1"/>
      <c r="C405" s="4"/>
      <c r="D405" s="8"/>
      <c r="E405" s="4"/>
      <c r="F405" s="8"/>
      <c r="G405" s="4"/>
      <c r="H405" s="8"/>
      <c r="I405" s="4"/>
    </row>
    <row r="406" spans="1:9" x14ac:dyDescent="0.15">
      <c r="A406" s="1" t="s">
        <v>17</v>
      </c>
      <c r="C406" s="4"/>
      <c r="D406" s="8"/>
      <c r="E406" s="4"/>
      <c r="F406" s="8"/>
      <c r="G406" s="4"/>
      <c r="H406" s="8"/>
      <c r="I406" s="4"/>
    </row>
    <row r="407" spans="1:9" x14ac:dyDescent="0.15">
      <c r="A407" s="2">
        <v>1</v>
      </c>
      <c r="B407" s="1" t="s">
        <v>52</v>
      </c>
      <c r="C407" s="4">
        <v>17</v>
      </c>
      <c r="D407" s="8">
        <v>11.72</v>
      </c>
      <c r="E407" s="4">
        <v>13</v>
      </c>
      <c r="F407" s="8">
        <v>12.38</v>
      </c>
      <c r="G407" s="4">
        <v>4</v>
      </c>
      <c r="H407" s="8">
        <v>10.53</v>
      </c>
      <c r="I407" s="4">
        <v>0</v>
      </c>
    </row>
    <row r="408" spans="1:9" x14ac:dyDescent="0.15">
      <c r="A408" s="2">
        <v>2</v>
      </c>
      <c r="B408" s="1" t="s">
        <v>58</v>
      </c>
      <c r="C408" s="4">
        <v>16</v>
      </c>
      <c r="D408" s="8">
        <v>11.03</v>
      </c>
      <c r="E408" s="4">
        <v>15</v>
      </c>
      <c r="F408" s="8">
        <v>14.29</v>
      </c>
      <c r="G408" s="4">
        <v>1</v>
      </c>
      <c r="H408" s="8">
        <v>2.63</v>
      </c>
      <c r="I408" s="4">
        <v>0</v>
      </c>
    </row>
    <row r="409" spans="1:9" x14ac:dyDescent="0.15">
      <c r="A409" s="2">
        <v>2</v>
      </c>
      <c r="B409" s="1" t="s">
        <v>59</v>
      </c>
      <c r="C409" s="4">
        <v>16</v>
      </c>
      <c r="D409" s="8">
        <v>11.03</v>
      </c>
      <c r="E409" s="4">
        <v>16</v>
      </c>
      <c r="F409" s="8">
        <v>15.24</v>
      </c>
      <c r="G409" s="4">
        <v>0</v>
      </c>
      <c r="H409" s="8">
        <v>0</v>
      </c>
      <c r="I409" s="4">
        <v>0</v>
      </c>
    </row>
    <row r="410" spans="1:9" x14ac:dyDescent="0.15">
      <c r="A410" s="2">
        <v>4</v>
      </c>
      <c r="B410" s="1" t="s">
        <v>43</v>
      </c>
      <c r="C410" s="4">
        <v>11</v>
      </c>
      <c r="D410" s="8">
        <v>7.59</v>
      </c>
      <c r="E410" s="4">
        <v>9</v>
      </c>
      <c r="F410" s="8">
        <v>8.57</v>
      </c>
      <c r="G410" s="4">
        <v>2</v>
      </c>
      <c r="H410" s="8">
        <v>5.26</v>
      </c>
      <c r="I410" s="4">
        <v>0</v>
      </c>
    </row>
    <row r="411" spans="1:9" x14ac:dyDescent="0.15">
      <c r="A411" s="2">
        <v>4</v>
      </c>
      <c r="B411" s="1" t="s">
        <v>54</v>
      </c>
      <c r="C411" s="4">
        <v>11</v>
      </c>
      <c r="D411" s="8">
        <v>7.59</v>
      </c>
      <c r="E411" s="4">
        <v>7</v>
      </c>
      <c r="F411" s="8">
        <v>6.67</v>
      </c>
      <c r="G411" s="4">
        <v>4</v>
      </c>
      <c r="H411" s="8">
        <v>10.53</v>
      </c>
      <c r="I411" s="4">
        <v>0</v>
      </c>
    </row>
    <row r="412" spans="1:9" x14ac:dyDescent="0.15">
      <c r="A412" s="2">
        <v>6</v>
      </c>
      <c r="B412" s="1" t="s">
        <v>64</v>
      </c>
      <c r="C412" s="4">
        <v>9</v>
      </c>
      <c r="D412" s="8">
        <v>6.21</v>
      </c>
      <c r="E412" s="4">
        <v>9</v>
      </c>
      <c r="F412" s="8">
        <v>8.57</v>
      </c>
      <c r="G412" s="4">
        <v>0</v>
      </c>
      <c r="H412" s="8">
        <v>0</v>
      </c>
      <c r="I412" s="4">
        <v>0</v>
      </c>
    </row>
    <row r="413" spans="1:9" x14ac:dyDescent="0.15">
      <c r="A413" s="2">
        <v>7</v>
      </c>
      <c r="B413" s="1" t="s">
        <v>45</v>
      </c>
      <c r="C413" s="4">
        <v>8</v>
      </c>
      <c r="D413" s="8">
        <v>5.52</v>
      </c>
      <c r="E413" s="4">
        <v>3</v>
      </c>
      <c r="F413" s="8">
        <v>2.86</v>
      </c>
      <c r="G413" s="4">
        <v>5</v>
      </c>
      <c r="H413" s="8">
        <v>13.16</v>
      </c>
      <c r="I413" s="4">
        <v>0</v>
      </c>
    </row>
    <row r="414" spans="1:9" x14ac:dyDescent="0.15">
      <c r="A414" s="2">
        <v>8</v>
      </c>
      <c r="B414" s="1" t="s">
        <v>88</v>
      </c>
      <c r="C414" s="4">
        <v>6</v>
      </c>
      <c r="D414" s="8">
        <v>4.1399999999999997</v>
      </c>
      <c r="E414" s="4">
        <v>4</v>
      </c>
      <c r="F414" s="8">
        <v>3.81</v>
      </c>
      <c r="G414" s="4">
        <v>2</v>
      </c>
      <c r="H414" s="8">
        <v>5.26</v>
      </c>
      <c r="I414" s="4">
        <v>0</v>
      </c>
    </row>
    <row r="415" spans="1:9" x14ac:dyDescent="0.15">
      <c r="A415" s="2">
        <v>9</v>
      </c>
      <c r="B415" s="1" t="s">
        <v>44</v>
      </c>
      <c r="C415" s="4">
        <v>5</v>
      </c>
      <c r="D415" s="8">
        <v>3.45</v>
      </c>
      <c r="E415" s="4">
        <v>5</v>
      </c>
      <c r="F415" s="8">
        <v>4.76</v>
      </c>
      <c r="G415" s="4">
        <v>0</v>
      </c>
      <c r="H415" s="8">
        <v>0</v>
      </c>
      <c r="I415" s="4">
        <v>0</v>
      </c>
    </row>
    <row r="416" spans="1:9" x14ac:dyDescent="0.15">
      <c r="A416" s="2">
        <v>9</v>
      </c>
      <c r="B416" s="1" t="s">
        <v>53</v>
      </c>
      <c r="C416" s="4">
        <v>5</v>
      </c>
      <c r="D416" s="8">
        <v>3.45</v>
      </c>
      <c r="E416" s="4">
        <v>2</v>
      </c>
      <c r="F416" s="8">
        <v>1.9</v>
      </c>
      <c r="G416" s="4">
        <v>3</v>
      </c>
      <c r="H416" s="8">
        <v>7.89</v>
      </c>
      <c r="I416" s="4">
        <v>0</v>
      </c>
    </row>
    <row r="417" spans="1:9" x14ac:dyDescent="0.15">
      <c r="A417" s="2">
        <v>9</v>
      </c>
      <c r="B417" s="1" t="s">
        <v>60</v>
      </c>
      <c r="C417" s="4">
        <v>5</v>
      </c>
      <c r="D417" s="8">
        <v>3.45</v>
      </c>
      <c r="E417" s="4">
        <v>2</v>
      </c>
      <c r="F417" s="8">
        <v>1.9</v>
      </c>
      <c r="G417" s="4">
        <v>3</v>
      </c>
      <c r="H417" s="8">
        <v>7.89</v>
      </c>
      <c r="I417" s="4">
        <v>0</v>
      </c>
    </row>
    <row r="418" spans="1:9" x14ac:dyDescent="0.15">
      <c r="A418" s="2">
        <v>12</v>
      </c>
      <c r="B418" s="1" t="s">
        <v>62</v>
      </c>
      <c r="C418" s="4">
        <v>4</v>
      </c>
      <c r="D418" s="8">
        <v>2.76</v>
      </c>
      <c r="E418" s="4">
        <v>0</v>
      </c>
      <c r="F418" s="8">
        <v>0</v>
      </c>
      <c r="G418" s="4">
        <v>3</v>
      </c>
      <c r="H418" s="8">
        <v>7.89</v>
      </c>
      <c r="I418" s="4">
        <v>1</v>
      </c>
    </row>
    <row r="419" spans="1:9" x14ac:dyDescent="0.15">
      <c r="A419" s="2">
        <v>13</v>
      </c>
      <c r="B419" s="1" t="s">
        <v>46</v>
      </c>
      <c r="C419" s="4">
        <v>3</v>
      </c>
      <c r="D419" s="8">
        <v>2.0699999999999998</v>
      </c>
      <c r="E419" s="4">
        <v>1</v>
      </c>
      <c r="F419" s="8">
        <v>0.95</v>
      </c>
      <c r="G419" s="4">
        <v>2</v>
      </c>
      <c r="H419" s="8">
        <v>5.26</v>
      </c>
      <c r="I419" s="4">
        <v>0</v>
      </c>
    </row>
    <row r="420" spans="1:9" x14ac:dyDescent="0.15">
      <c r="A420" s="2">
        <v>13</v>
      </c>
      <c r="B420" s="1" t="s">
        <v>47</v>
      </c>
      <c r="C420" s="4">
        <v>3</v>
      </c>
      <c r="D420" s="8">
        <v>2.0699999999999998</v>
      </c>
      <c r="E420" s="4">
        <v>1</v>
      </c>
      <c r="F420" s="8">
        <v>0.95</v>
      </c>
      <c r="G420" s="4">
        <v>2</v>
      </c>
      <c r="H420" s="8">
        <v>5.26</v>
      </c>
      <c r="I420" s="4">
        <v>0</v>
      </c>
    </row>
    <row r="421" spans="1:9" x14ac:dyDescent="0.15">
      <c r="A421" s="2">
        <v>13</v>
      </c>
      <c r="B421" s="1" t="s">
        <v>65</v>
      </c>
      <c r="C421" s="4">
        <v>3</v>
      </c>
      <c r="D421" s="8">
        <v>2.0699999999999998</v>
      </c>
      <c r="E421" s="4">
        <v>2</v>
      </c>
      <c r="F421" s="8">
        <v>1.9</v>
      </c>
      <c r="G421" s="4">
        <v>1</v>
      </c>
      <c r="H421" s="8">
        <v>2.63</v>
      </c>
      <c r="I421" s="4">
        <v>0</v>
      </c>
    </row>
    <row r="422" spans="1:9" x14ac:dyDescent="0.15">
      <c r="A422" s="2">
        <v>16</v>
      </c>
      <c r="B422" s="1" t="s">
        <v>68</v>
      </c>
      <c r="C422" s="4">
        <v>2</v>
      </c>
      <c r="D422" s="8">
        <v>1.38</v>
      </c>
      <c r="E422" s="4">
        <v>1</v>
      </c>
      <c r="F422" s="8">
        <v>0.95</v>
      </c>
      <c r="G422" s="4">
        <v>1</v>
      </c>
      <c r="H422" s="8">
        <v>2.63</v>
      </c>
      <c r="I422" s="4">
        <v>0</v>
      </c>
    </row>
    <row r="423" spans="1:9" x14ac:dyDescent="0.15">
      <c r="A423" s="2">
        <v>16</v>
      </c>
      <c r="B423" s="1" t="s">
        <v>91</v>
      </c>
      <c r="C423" s="4">
        <v>2</v>
      </c>
      <c r="D423" s="8">
        <v>1.38</v>
      </c>
      <c r="E423" s="4">
        <v>2</v>
      </c>
      <c r="F423" s="8">
        <v>1.9</v>
      </c>
      <c r="G423" s="4">
        <v>0</v>
      </c>
      <c r="H423" s="8">
        <v>0</v>
      </c>
      <c r="I423" s="4">
        <v>0</v>
      </c>
    </row>
    <row r="424" spans="1:9" x14ac:dyDescent="0.15">
      <c r="A424" s="2">
        <v>16</v>
      </c>
      <c r="B424" s="1" t="s">
        <v>55</v>
      </c>
      <c r="C424" s="4">
        <v>2</v>
      </c>
      <c r="D424" s="8">
        <v>1.38</v>
      </c>
      <c r="E424" s="4">
        <v>2</v>
      </c>
      <c r="F424" s="8">
        <v>1.9</v>
      </c>
      <c r="G424" s="4">
        <v>0</v>
      </c>
      <c r="H424" s="8">
        <v>0</v>
      </c>
      <c r="I424" s="4">
        <v>0</v>
      </c>
    </row>
    <row r="425" spans="1:9" x14ac:dyDescent="0.15">
      <c r="A425" s="2">
        <v>16</v>
      </c>
      <c r="B425" s="1" t="s">
        <v>67</v>
      </c>
      <c r="C425" s="4">
        <v>2</v>
      </c>
      <c r="D425" s="8">
        <v>1.38</v>
      </c>
      <c r="E425" s="4">
        <v>2</v>
      </c>
      <c r="F425" s="8">
        <v>1.9</v>
      </c>
      <c r="G425" s="4">
        <v>0</v>
      </c>
      <c r="H425" s="8">
        <v>0</v>
      </c>
      <c r="I425" s="4">
        <v>0</v>
      </c>
    </row>
    <row r="426" spans="1:9" x14ac:dyDescent="0.15">
      <c r="A426" s="2">
        <v>16</v>
      </c>
      <c r="B426" s="1" t="s">
        <v>71</v>
      </c>
      <c r="C426" s="4">
        <v>2</v>
      </c>
      <c r="D426" s="8">
        <v>1.38</v>
      </c>
      <c r="E426" s="4">
        <v>2</v>
      </c>
      <c r="F426" s="8">
        <v>1.9</v>
      </c>
      <c r="G426" s="4">
        <v>0</v>
      </c>
      <c r="H426" s="8">
        <v>0</v>
      </c>
      <c r="I426" s="4">
        <v>0</v>
      </c>
    </row>
    <row r="427" spans="1:9" x14ac:dyDescent="0.15">
      <c r="A427" s="1"/>
      <c r="C427" s="4"/>
      <c r="D427" s="8"/>
      <c r="E427" s="4"/>
      <c r="F427" s="8"/>
      <c r="G427" s="4"/>
      <c r="H427" s="8"/>
      <c r="I427" s="4"/>
    </row>
    <row r="428" spans="1:9" x14ac:dyDescent="0.15">
      <c r="A428" s="1" t="s">
        <v>18</v>
      </c>
      <c r="C428" s="4"/>
      <c r="D428" s="8"/>
      <c r="E428" s="4"/>
      <c r="F428" s="8"/>
      <c r="G428" s="4"/>
      <c r="H428" s="8"/>
      <c r="I428" s="4"/>
    </row>
    <row r="429" spans="1:9" x14ac:dyDescent="0.15">
      <c r="A429" s="2">
        <v>1</v>
      </c>
      <c r="B429" s="1" t="s">
        <v>52</v>
      </c>
      <c r="C429" s="4">
        <v>9</v>
      </c>
      <c r="D429" s="8">
        <v>28.13</v>
      </c>
      <c r="E429" s="4">
        <v>9</v>
      </c>
      <c r="F429" s="8">
        <v>30</v>
      </c>
      <c r="G429" s="4">
        <v>0</v>
      </c>
      <c r="H429" s="8">
        <v>0</v>
      </c>
      <c r="I429" s="4">
        <v>0</v>
      </c>
    </row>
    <row r="430" spans="1:9" x14ac:dyDescent="0.15">
      <c r="A430" s="2">
        <v>2</v>
      </c>
      <c r="B430" s="1" t="s">
        <v>59</v>
      </c>
      <c r="C430" s="4">
        <v>4</v>
      </c>
      <c r="D430" s="8">
        <v>12.5</v>
      </c>
      <c r="E430" s="4">
        <v>4</v>
      </c>
      <c r="F430" s="8">
        <v>13.33</v>
      </c>
      <c r="G430" s="4">
        <v>0</v>
      </c>
      <c r="H430" s="8">
        <v>0</v>
      </c>
      <c r="I430" s="4">
        <v>0</v>
      </c>
    </row>
    <row r="431" spans="1:9" x14ac:dyDescent="0.15">
      <c r="A431" s="2">
        <v>3</v>
      </c>
      <c r="B431" s="1" t="s">
        <v>43</v>
      </c>
      <c r="C431" s="4">
        <v>3</v>
      </c>
      <c r="D431" s="8">
        <v>9.3800000000000008</v>
      </c>
      <c r="E431" s="4">
        <v>2</v>
      </c>
      <c r="F431" s="8">
        <v>6.67</v>
      </c>
      <c r="G431" s="4">
        <v>1</v>
      </c>
      <c r="H431" s="8">
        <v>100</v>
      </c>
      <c r="I431" s="4">
        <v>0</v>
      </c>
    </row>
    <row r="432" spans="1:9" x14ac:dyDescent="0.15">
      <c r="A432" s="2">
        <v>3</v>
      </c>
      <c r="B432" s="1" t="s">
        <v>53</v>
      </c>
      <c r="C432" s="4">
        <v>3</v>
      </c>
      <c r="D432" s="8">
        <v>9.3800000000000008</v>
      </c>
      <c r="E432" s="4">
        <v>3</v>
      </c>
      <c r="F432" s="8">
        <v>10</v>
      </c>
      <c r="G432" s="4">
        <v>0</v>
      </c>
      <c r="H432" s="8">
        <v>0</v>
      </c>
      <c r="I432" s="4">
        <v>0</v>
      </c>
    </row>
    <row r="433" spans="1:9" x14ac:dyDescent="0.15">
      <c r="A433" s="2">
        <v>5</v>
      </c>
      <c r="B433" s="1" t="s">
        <v>54</v>
      </c>
      <c r="C433" s="4">
        <v>2</v>
      </c>
      <c r="D433" s="8">
        <v>6.25</v>
      </c>
      <c r="E433" s="4">
        <v>2</v>
      </c>
      <c r="F433" s="8">
        <v>6.67</v>
      </c>
      <c r="G433" s="4">
        <v>0</v>
      </c>
      <c r="H433" s="8">
        <v>0</v>
      </c>
      <c r="I433" s="4">
        <v>0</v>
      </c>
    </row>
    <row r="434" spans="1:9" x14ac:dyDescent="0.15">
      <c r="A434" s="2">
        <v>5</v>
      </c>
      <c r="B434" s="1" t="s">
        <v>64</v>
      </c>
      <c r="C434" s="4">
        <v>2</v>
      </c>
      <c r="D434" s="8">
        <v>6.25</v>
      </c>
      <c r="E434" s="4">
        <v>2</v>
      </c>
      <c r="F434" s="8">
        <v>6.67</v>
      </c>
      <c r="G434" s="4">
        <v>0</v>
      </c>
      <c r="H434" s="8">
        <v>0</v>
      </c>
      <c r="I434" s="4">
        <v>0</v>
      </c>
    </row>
    <row r="435" spans="1:9" x14ac:dyDescent="0.15">
      <c r="A435" s="2">
        <v>7</v>
      </c>
      <c r="B435" s="1" t="s">
        <v>44</v>
      </c>
      <c r="C435" s="4">
        <v>1</v>
      </c>
      <c r="D435" s="8">
        <v>3.13</v>
      </c>
      <c r="E435" s="4">
        <v>1</v>
      </c>
      <c r="F435" s="8">
        <v>3.33</v>
      </c>
      <c r="G435" s="4">
        <v>0</v>
      </c>
      <c r="H435" s="8">
        <v>0</v>
      </c>
      <c r="I435" s="4">
        <v>0</v>
      </c>
    </row>
    <row r="436" spans="1:9" x14ac:dyDescent="0.15">
      <c r="A436" s="2">
        <v>7</v>
      </c>
      <c r="B436" s="1" t="s">
        <v>45</v>
      </c>
      <c r="C436" s="4">
        <v>1</v>
      </c>
      <c r="D436" s="8">
        <v>3.13</v>
      </c>
      <c r="E436" s="4">
        <v>1</v>
      </c>
      <c r="F436" s="8">
        <v>3.33</v>
      </c>
      <c r="G436" s="4">
        <v>0</v>
      </c>
      <c r="H436" s="8">
        <v>0</v>
      </c>
      <c r="I436" s="4">
        <v>0</v>
      </c>
    </row>
    <row r="437" spans="1:9" x14ac:dyDescent="0.15">
      <c r="A437" s="2">
        <v>7</v>
      </c>
      <c r="B437" s="1" t="s">
        <v>85</v>
      </c>
      <c r="C437" s="4">
        <v>1</v>
      </c>
      <c r="D437" s="8">
        <v>3.13</v>
      </c>
      <c r="E437" s="4">
        <v>1</v>
      </c>
      <c r="F437" s="8">
        <v>3.33</v>
      </c>
      <c r="G437" s="4">
        <v>0</v>
      </c>
      <c r="H437" s="8">
        <v>0</v>
      </c>
      <c r="I437" s="4">
        <v>0</v>
      </c>
    </row>
    <row r="438" spans="1:9" x14ac:dyDescent="0.15">
      <c r="A438" s="2">
        <v>7</v>
      </c>
      <c r="B438" s="1" t="s">
        <v>114</v>
      </c>
      <c r="C438" s="4">
        <v>1</v>
      </c>
      <c r="D438" s="8">
        <v>3.13</v>
      </c>
      <c r="E438" s="4">
        <v>1</v>
      </c>
      <c r="F438" s="8">
        <v>3.33</v>
      </c>
      <c r="G438" s="4">
        <v>0</v>
      </c>
      <c r="H438" s="8">
        <v>0</v>
      </c>
      <c r="I438" s="4">
        <v>0</v>
      </c>
    </row>
    <row r="439" spans="1:9" x14ac:dyDescent="0.15">
      <c r="A439" s="2">
        <v>7</v>
      </c>
      <c r="B439" s="1" t="s">
        <v>47</v>
      </c>
      <c r="C439" s="4">
        <v>1</v>
      </c>
      <c r="D439" s="8">
        <v>3.13</v>
      </c>
      <c r="E439" s="4">
        <v>1</v>
      </c>
      <c r="F439" s="8">
        <v>3.33</v>
      </c>
      <c r="G439" s="4">
        <v>0</v>
      </c>
      <c r="H439" s="8">
        <v>0</v>
      </c>
      <c r="I439" s="4">
        <v>0</v>
      </c>
    </row>
    <row r="440" spans="1:9" x14ac:dyDescent="0.15">
      <c r="A440" s="2">
        <v>7</v>
      </c>
      <c r="B440" s="1" t="s">
        <v>51</v>
      </c>
      <c r="C440" s="4">
        <v>1</v>
      </c>
      <c r="D440" s="8">
        <v>3.13</v>
      </c>
      <c r="E440" s="4">
        <v>1</v>
      </c>
      <c r="F440" s="8">
        <v>3.33</v>
      </c>
      <c r="G440" s="4">
        <v>0</v>
      </c>
      <c r="H440" s="8">
        <v>0</v>
      </c>
      <c r="I440" s="4">
        <v>0</v>
      </c>
    </row>
    <row r="441" spans="1:9" x14ac:dyDescent="0.15">
      <c r="A441" s="2">
        <v>7</v>
      </c>
      <c r="B441" s="1" t="s">
        <v>58</v>
      </c>
      <c r="C441" s="4">
        <v>1</v>
      </c>
      <c r="D441" s="8">
        <v>3.13</v>
      </c>
      <c r="E441" s="4">
        <v>1</v>
      </c>
      <c r="F441" s="8">
        <v>3.33</v>
      </c>
      <c r="G441" s="4">
        <v>0</v>
      </c>
      <c r="H441" s="8">
        <v>0</v>
      </c>
      <c r="I441" s="4">
        <v>0</v>
      </c>
    </row>
    <row r="442" spans="1:9" x14ac:dyDescent="0.15">
      <c r="A442" s="2">
        <v>7</v>
      </c>
      <c r="B442" s="1" t="s">
        <v>65</v>
      </c>
      <c r="C442" s="4">
        <v>1</v>
      </c>
      <c r="D442" s="8">
        <v>3.13</v>
      </c>
      <c r="E442" s="4">
        <v>1</v>
      </c>
      <c r="F442" s="8">
        <v>3.33</v>
      </c>
      <c r="G442" s="4">
        <v>0</v>
      </c>
      <c r="H442" s="8">
        <v>0</v>
      </c>
      <c r="I442" s="4">
        <v>0</v>
      </c>
    </row>
    <row r="443" spans="1:9" x14ac:dyDescent="0.15">
      <c r="A443" s="2">
        <v>7</v>
      </c>
      <c r="B443" s="1" t="s">
        <v>61</v>
      </c>
      <c r="C443" s="4">
        <v>1</v>
      </c>
      <c r="D443" s="8">
        <v>3.13</v>
      </c>
      <c r="E443" s="4">
        <v>0</v>
      </c>
      <c r="F443" s="8">
        <v>0</v>
      </c>
      <c r="G443" s="4">
        <v>0</v>
      </c>
      <c r="H443" s="8">
        <v>0</v>
      </c>
      <c r="I443" s="4">
        <v>1</v>
      </c>
    </row>
    <row r="444" spans="1:9" x14ac:dyDescent="0.15">
      <c r="A444" s="2">
        <v>16</v>
      </c>
      <c r="B444" s="1" t="s">
        <v>92</v>
      </c>
      <c r="C444" s="4">
        <v>0</v>
      </c>
      <c r="D444" s="8">
        <v>0</v>
      </c>
      <c r="E444" s="4">
        <v>0</v>
      </c>
      <c r="F444" s="8">
        <v>0</v>
      </c>
      <c r="G444" s="4">
        <v>0</v>
      </c>
      <c r="H444" s="8">
        <v>0</v>
      </c>
      <c r="I444" s="4">
        <v>0</v>
      </c>
    </row>
    <row r="445" spans="1:9" x14ac:dyDescent="0.15">
      <c r="A445" s="2">
        <v>16</v>
      </c>
      <c r="B445" s="1" t="s">
        <v>46</v>
      </c>
      <c r="C445" s="4">
        <v>0</v>
      </c>
      <c r="D445" s="8">
        <v>0</v>
      </c>
      <c r="E445" s="4">
        <v>0</v>
      </c>
      <c r="F445" s="8">
        <v>0</v>
      </c>
      <c r="G445" s="4">
        <v>0</v>
      </c>
      <c r="H445" s="8">
        <v>0</v>
      </c>
      <c r="I445" s="4">
        <v>0</v>
      </c>
    </row>
    <row r="446" spans="1:9" x14ac:dyDescent="0.15">
      <c r="A446" s="2">
        <v>16</v>
      </c>
      <c r="B446" s="1" t="s">
        <v>79</v>
      </c>
      <c r="C446" s="4">
        <v>0</v>
      </c>
      <c r="D446" s="8">
        <v>0</v>
      </c>
      <c r="E446" s="4">
        <v>0</v>
      </c>
      <c r="F446" s="8">
        <v>0</v>
      </c>
      <c r="G446" s="4">
        <v>0</v>
      </c>
      <c r="H446" s="8">
        <v>0</v>
      </c>
      <c r="I446" s="4">
        <v>0</v>
      </c>
    </row>
    <row r="447" spans="1:9" x14ac:dyDescent="0.15">
      <c r="A447" s="2">
        <v>16</v>
      </c>
      <c r="B447" s="1" t="s">
        <v>76</v>
      </c>
      <c r="C447" s="4">
        <v>0</v>
      </c>
      <c r="D447" s="8">
        <v>0</v>
      </c>
      <c r="E447" s="4">
        <v>0</v>
      </c>
      <c r="F447" s="8">
        <v>0</v>
      </c>
      <c r="G447" s="4">
        <v>0</v>
      </c>
      <c r="H447" s="8">
        <v>0</v>
      </c>
      <c r="I447" s="4">
        <v>0</v>
      </c>
    </row>
    <row r="448" spans="1:9" x14ac:dyDescent="0.15">
      <c r="A448" s="2">
        <v>16</v>
      </c>
      <c r="B448" s="1" t="s">
        <v>77</v>
      </c>
      <c r="C448" s="4">
        <v>0</v>
      </c>
      <c r="D448" s="8">
        <v>0</v>
      </c>
      <c r="E448" s="4">
        <v>0</v>
      </c>
      <c r="F448" s="8">
        <v>0</v>
      </c>
      <c r="G448" s="4">
        <v>0</v>
      </c>
      <c r="H448" s="8">
        <v>0</v>
      </c>
      <c r="I448" s="4">
        <v>0</v>
      </c>
    </row>
    <row r="449" spans="1:9" x14ac:dyDescent="0.15">
      <c r="A449" s="2">
        <v>16</v>
      </c>
      <c r="B449" s="1" t="s">
        <v>72</v>
      </c>
      <c r="C449" s="4">
        <v>0</v>
      </c>
      <c r="D449" s="8">
        <v>0</v>
      </c>
      <c r="E449" s="4">
        <v>0</v>
      </c>
      <c r="F449" s="8">
        <v>0</v>
      </c>
      <c r="G449" s="4">
        <v>0</v>
      </c>
      <c r="H449" s="8">
        <v>0</v>
      </c>
      <c r="I449" s="4">
        <v>0</v>
      </c>
    </row>
    <row r="450" spans="1:9" x14ac:dyDescent="0.15">
      <c r="A450" s="2">
        <v>16</v>
      </c>
      <c r="B450" s="1" t="s">
        <v>93</v>
      </c>
      <c r="C450" s="4">
        <v>0</v>
      </c>
      <c r="D450" s="8">
        <v>0</v>
      </c>
      <c r="E450" s="4">
        <v>0</v>
      </c>
      <c r="F450" s="8">
        <v>0</v>
      </c>
      <c r="G450" s="4">
        <v>0</v>
      </c>
      <c r="H450" s="8">
        <v>0</v>
      </c>
      <c r="I450" s="4">
        <v>0</v>
      </c>
    </row>
    <row r="451" spans="1:9" x14ac:dyDescent="0.15">
      <c r="A451" s="2">
        <v>16</v>
      </c>
      <c r="B451" s="1" t="s">
        <v>81</v>
      </c>
      <c r="C451" s="4">
        <v>0</v>
      </c>
      <c r="D451" s="8">
        <v>0</v>
      </c>
      <c r="E451" s="4">
        <v>0</v>
      </c>
      <c r="F451" s="8">
        <v>0</v>
      </c>
      <c r="G451" s="4">
        <v>0</v>
      </c>
      <c r="H451" s="8">
        <v>0</v>
      </c>
      <c r="I451" s="4">
        <v>0</v>
      </c>
    </row>
    <row r="452" spans="1:9" x14ac:dyDescent="0.15">
      <c r="A452" s="2">
        <v>16</v>
      </c>
      <c r="B452" s="1" t="s">
        <v>87</v>
      </c>
      <c r="C452" s="4">
        <v>0</v>
      </c>
      <c r="D452" s="8">
        <v>0</v>
      </c>
      <c r="E452" s="4">
        <v>0</v>
      </c>
      <c r="F452" s="8">
        <v>0</v>
      </c>
      <c r="G452" s="4">
        <v>0</v>
      </c>
      <c r="H452" s="8">
        <v>0</v>
      </c>
      <c r="I452" s="4">
        <v>0</v>
      </c>
    </row>
    <row r="453" spans="1:9" x14ac:dyDescent="0.15">
      <c r="A453" s="2">
        <v>16</v>
      </c>
      <c r="B453" s="1" t="s">
        <v>94</v>
      </c>
      <c r="C453" s="4">
        <v>0</v>
      </c>
      <c r="D453" s="8">
        <v>0</v>
      </c>
      <c r="E453" s="4">
        <v>0</v>
      </c>
      <c r="F453" s="8">
        <v>0</v>
      </c>
      <c r="G453" s="4">
        <v>0</v>
      </c>
      <c r="H453" s="8">
        <v>0</v>
      </c>
      <c r="I453" s="4">
        <v>0</v>
      </c>
    </row>
    <row r="454" spans="1:9" x14ac:dyDescent="0.15">
      <c r="A454" s="2">
        <v>16</v>
      </c>
      <c r="B454" s="1" t="s">
        <v>95</v>
      </c>
      <c r="C454" s="4">
        <v>0</v>
      </c>
      <c r="D454" s="8">
        <v>0</v>
      </c>
      <c r="E454" s="4">
        <v>0</v>
      </c>
      <c r="F454" s="8">
        <v>0</v>
      </c>
      <c r="G454" s="4">
        <v>0</v>
      </c>
      <c r="H454" s="8">
        <v>0</v>
      </c>
      <c r="I454" s="4">
        <v>0</v>
      </c>
    </row>
    <row r="455" spans="1:9" x14ac:dyDescent="0.15">
      <c r="A455" s="2">
        <v>16</v>
      </c>
      <c r="B455" s="1" t="s">
        <v>96</v>
      </c>
      <c r="C455" s="4">
        <v>0</v>
      </c>
      <c r="D455" s="8">
        <v>0</v>
      </c>
      <c r="E455" s="4">
        <v>0</v>
      </c>
      <c r="F455" s="8">
        <v>0</v>
      </c>
      <c r="G455" s="4">
        <v>0</v>
      </c>
      <c r="H455" s="8">
        <v>0</v>
      </c>
      <c r="I455" s="4">
        <v>0</v>
      </c>
    </row>
    <row r="456" spans="1:9" x14ac:dyDescent="0.15">
      <c r="A456" s="2">
        <v>16</v>
      </c>
      <c r="B456" s="1" t="s">
        <v>97</v>
      </c>
      <c r="C456" s="4">
        <v>0</v>
      </c>
      <c r="D456" s="8">
        <v>0</v>
      </c>
      <c r="E456" s="4">
        <v>0</v>
      </c>
      <c r="F456" s="8">
        <v>0</v>
      </c>
      <c r="G456" s="4">
        <v>0</v>
      </c>
      <c r="H456" s="8">
        <v>0</v>
      </c>
      <c r="I456" s="4">
        <v>0</v>
      </c>
    </row>
    <row r="457" spans="1:9" x14ac:dyDescent="0.15">
      <c r="A457" s="2">
        <v>16</v>
      </c>
      <c r="B457" s="1" t="s">
        <v>68</v>
      </c>
      <c r="C457" s="4">
        <v>0</v>
      </c>
      <c r="D457" s="8">
        <v>0</v>
      </c>
      <c r="E457" s="4">
        <v>0</v>
      </c>
      <c r="F457" s="8">
        <v>0</v>
      </c>
      <c r="G457" s="4">
        <v>0</v>
      </c>
      <c r="H457" s="8">
        <v>0</v>
      </c>
      <c r="I457" s="4">
        <v>0</v>
      </c>
    </row>
    <row r="458" spans="1:9" x14ac:dyDescent="0.15">
      <c r="A458" s="2">
        <v>16</v>
      </c>
      <c r="B458" s="1" t="s">
        <v>98</v>
      </c>
      <c r="C458" s="4">
        <v>0</v>
      </c>
      <c r="D458" s="8">
        <v>0</v>
      </c>
      <c r="E458" s="4">
        <v>0</v>
      </c>
      <c r="F458" s="8">
        <v>0</v>
      </c>
      <c r="G458" s="4">
        <v>0</v>
      </c>
      <c r="H458" s="8">
        <v>0</v>
      </c>
      <c r="I458" s="4">
        <v>0</v>
      </c>
    </row>
    <row r="459" spans="1:9" x14ac:dyDescent="0.15">
      <c r="A459" s="2">
        <v>16</v>
      </c>
      <c r="B459" s="1" t="s">
        <v>99</v>
      </c>
      <c r="C459" s="4">
        <v>0</v>
      </c>
      <c r="D459" s="8">
        <v>0</v>
      </c>
      <c r="E459" s="4">
        <v>0</v>
      </c>
      <c r="F459" s="8">
        <v>0</v>
      </c>
      <c r="G459" s="4">
        <v>0</v>
      </c>
      <c r="H459" s="8">
        <v>0</v>
      </c>
      <c r="I459" s="4">
        <v>0</v>
      </c>
    </row>
    <row r="460" spans="1:9" x14ac:dyDescent="0.15">
      <c r="A460" s="2">
        <v>16</v>
      </c>
      <c r="B460" s="1" t="s">
        <v>75</v>
      </c>
      <c r="C460" s="4">
        <v>0</v>
      </c>
      <c r="D460" s="8">
        <v>0</v>
      </c>
      <c r="E460" s="4">
        <v>0</v>
      </c>
      <c r="F460" s="8">
        <v>0</v>
      </c>
      <c r="G460" s="4">
        <v>0</v>
      </c>
      <c r="H460" s="8">
        <v>0</v>
      </c>
      <c r="I460" s="4">
        <v>0</v>
      </c>
    </row>
    <row r="461" spans="1:9" x14ac:dyDescent="0.15">
      <c r="A461" s="2">
        <v>16</v>
      </c>
      <c r="B461" s="1" t="s">
        <v>100</v>
      </c>
      <c r="C461" s="4">
        <v>0</v>
      </c>
      <c r="D461" s="8">
        <v>0</v>
      </c>
      <c r="E461" s="4">
        <v>0</v>
      </c>
      <c r="F461" s="8">
        <v>0</v>
      </c>
      <c r="G461" s="4">
        <v>0</v>
      </c>
      <c r="H461" s="8">
        <v>0</v>
      </c>
      <c r="I461" s="4">
        <v>0</v>
      </c>
    </row>
    <row r="462" spans="1:9" x14ac:dyDescent="0.15">
      <c r="A462" s="2">
        <v>16</v>
      </c>
      <c r="B462" s="1" t="s">
        <v>101</v>
      </c>
      <c r="C462" s="4">
        <v>0</v>
      </c>
      <c r="D462" s="8">
        <v>0</v>
      </c>
      <c r="E462" s="4">
        <v>0</v>
      </c>
      <c r="F462" s="8">
        <v>0</v>
      </c>
      <c r="G462" s="4">
        <v>0</v>
      </c>
      <c r="H462" s="8">
        <v>0</v>
      </c>
      <c r="I462" s="4">
        <v>0</v>
      </c>
    </row>
    <row r="463" spans="1:9" x14ac:dyDescent="0.15">
      <c r="A463" s="2">
        <v>16</v>
      </c>
      <c r="B463" s="1" t="s">
        <v>102</v>
      </c>
      <c r="C463" s="4">
        <v>0</v>
      </c>
      <c r="D463" s="8">
        <v>0</v>
      </c>
      <c r="E463" s="4">
        <v>0</v>
      </c>
      <c r="F463" s="8">
        <v>0</v>
      </c>
      <c r="G463" s="4">
        <v>0</v>
      </c>
      <c r="H463" s="8">
        <v>0</v>
      </c>
      <c r="I463" s="4">
        <v>0</v>
      </c>
    </row>
    <row r="464" spans="1:9" x14ac:dyDescent="0.15">
      <c r="A464" s="2">
        <v>16</v>
      </c>
      <c r="B464" s="1" t="s">
        <v>103</v>
      </c>
      <c r="C464" s="4">
        <v>0</v>
      </c>
      <c r="D464" s="8">
        <v>0</v>
      </c>
      <c r="E464" s="4">
        <v>0</v>
      </c>
      <c r="F464" s="8">
        <v>0</v>
      </c>
      <c r="G464" s="4">
        <v>0</v>
      </c>
      <c r="H464" s="8">
        <v>0</v>
      </c>
      <c r="I464" s="4">
        <v>0</v>
      </c>
    </row>
    <row r="465" spans="1:9" x14ac:dyDescent="0.15">
      <c r="A465" s="2">
        <v>16</v>
      </c>
      <c r="B465" s="1" t="s">
        <v>104</v>
      </c>
      <c r="C465" s="4">
        <v>0</v>
      </c>
      <c r="D465" s="8">
        <v>0</v>
      </c>
      <c r="E465" s="4">
        <v>0</v>
      </c>
      <c r="F465" s="8">
        <v>0</v>
      </c>
      <c r="G465" s="4">
        <v>0</v>
      </c>
      <c r="H465" s="8">
        <v>0</v>
      </c>
      <c r="I465" s="4">
        <v>0</v>
      </c>
    </row>
    <row r="466" spans="1:9" x14ac:dyDescent="0.15">
      <c r="A466" s="2">
        <v>16</v>
      </c>
      <c r="B466" s="1" t="s">
        <v>105</v>
      </c>
      <c r="C466" s="4">
        <v>0</v>
      </c>
      <c r="D466" s="8">
        <v>0</v>
      </c>
      <c r="E466" s="4">
        <v>0</v>
      </c>
      <c r="F466" s="8">
        <v>0</v>
      </c>
      <c r="G466" s="4">
        <v>0</v>
      </c>
      <c r="H466" s="8">
        <v>0</v>
      </c>
      <c r="I466" s="4">
        <v>0</v>
      </c>
    </row>
    <row r="467" spans="1:9" x14ac:dyDescent="0.15">
      <c r="A467" s="2">
        <v>16</v>
      </c>
      <c r="B467" s="1" t="s">
        <v>88</v>
      </c>
      <c r="C467" s="4">
        <v>0</v>
      </c>
      <c r="D467" s="8">
        <v>0</v>
      </c>
      <c r="E467" s="4">
        <v>0</v>
      </c>
      <c r="F467" s="8">
        <v>0</v>
      </c>
      <c r="G467" s="4">
        <v>0</v>
      </c>
      <c r="H467" s="8">
        <v>0</v>
      </c>
      <c r="I467" s="4">
        <v>0</v>
      </c>
    </row>
    <row r="468" spans="1:9" x14ac:dyDescent="0.15">
      <c r="A468" s="2">
        <v>16</v>
      </c>
      <c r="B468" s="1" t="s">
        <v>78</v>
      </c>
      <c r="C468" s="4">
        <v>0</v>
      </c>
      <c r="D468" s="8">
        <v>0</v>
      </c>
      <c r="E468" s="4">
        <v>0</v>
      </c>
      <c r="F468" s="8">
        <v>0</v>
      </c>
      <c r="G468" s="4">
        <v>0</v>
      </c>
      <c r="H468" s="8">
        <v>0</v>
      </c>
      <c r="I468" s="4">
        <v>0</v>
      </c>
    </row>
    <row r="469" spans="1:9" x14ac:dyDescent="0.15">
      <c r="A469" s="2">
        <v>16</v>
      </c>
      <c r="B469" s="1" t="s">
        <v>84</v>
      </c>
      <c r="C469" s="4">
        <v>0</v>
      </c>
      <c r="D469" s="8">
        <v>0</v>
      </c>
      <c r="E469" s="4">
        <v>0</v>
      </c>
      <c r="F469" s="8">
        <v>0</v>
      </c>
      <c r="G469" s="4">
        <v>0</v>
      </c>
      <c r="H469" s="8">
        <v>0</v>
      </c>
      <c r="I469" s="4">
        <v>0</v>
      </c>
    </row>
    <row r="470" spans="1:9" x14ac:dyDescent="0.15">
      <c r="A470" s="2">
        <v>16</v>
      </c>
      <c r="B470" s="1" t="s">
        <v>106</v>
      </c>
      <c r="C470" s="4">
        <v>0</v>
      </c>
      <c r="D470" s="8">
        <v>0</v>
      </c>
      <c r="E470" s="4">
        <v>0</v>
      </c>
      <c r="F470" s="8">
        <v>0</v>
      </c>
      <c r="G470" s="4">
        <v>0</v>
      </c>
      <c r="H470" s="8">
        <v>0</v>
      </c>
      <c r="I470" s="4">
        <v>0</v>
      </c>
    </row>
    <row r="471" spans="1:9" x14ac:dyDescent="0.15">
      <c r="A471" s="2">
        <v>16</v>
      </c>
      <c r="B471" s="1" t="s">
        <v>107</v>
      </c>
      <c r="C471" s="4">
        <v>0</v>
      </c>
      <c r="D471" s="8">
        <v>0</v>
      </c>
      <c r="E471" s="4">
        <v>0</v>
      </c>
      <c r="F471" s="8">
        <v>0</v>
      </c>
      <c r="G471" s="4">
        <v>0</v>
      </c>
      <c r="H471" s="8">
        <v>0</v>
      </c>
      <c r="I471" s="4">
        <v>0</v>
      </c>
    </row>
    <row r="472" spans="1:9" x14ac:dyDescent="0.15">
      <c r="A472" s="2">
        <v>16</v>
      </c>
      <c r="B472" s="1" t="s">
        <v>108</v>
      </c>
      <c r="C472" s="4">
        <v>0</v>
      </c>
      <c r="D472" s="8">
        <v>0</v>
      </c>
      <c r="E472" s="4">
        <v>0</v>
      </c>
      <c r="F472" s="8">
        <v>0</v>
      </c>
      <c r="G472" s="4">
        <v>0</v>
      </c>
      <c r="H472" s="8">
        <v>0</v>
      </c>
      <c r="I472" s="4">
        <v>0</v>
      </c>
    </row>
    <row r="473" spans="1:9" x14ac:dyDescent="0.15">
      <c r="A473" s="2">
        <v>16</v>
      </c>
      <c r="B473" s="1" t="s">
        <v>109</v>
      </c>
      <c r="C473" s="4">
        <v>0</v>
      </c>
      <c r="D473" s="8">
        <v>0</v>
      </c>
      <c r="E473" s="4">
        <v>0</v>
      </c>
      <c r="F473" s="8">
        <v>0</v>
      </c>
      <c r="G473" s="4">
        <v>0</v>
      </c>
      <c r="H473" s="8">
        <v>0</v>
      </c>
      <c r="I473" s="4">
        <v>0</v>
      </c>
    </row>
    <row r="474" spans="1:9" x14ac:dyDescent="0.15">
      <c r="A474" s="2">
        <v>16</v>
      </c>
      <c r="B474" s="1" t="s">
        <v>110</v>
      </c>
      <c r="C474" s="4">
        <v>0</v>
      </c>
      <c r="D474" s="8">
        <v>0</v>
      </c>
      <c r="E474" s="4">
        <v>0</v>
      </c>
      <c r="F474" s="8">
        <v>0</v>
      </c>
      <c r="G474" s="4">
        <v>0</v>
      </c>
      <c r="H474" s="8">
        <v>0</v>
      </c>
      <c r="I474" s="4">
        <v>0</v>
      </c>
    </row>
    <row r="475" spans="1:9" x14ac:dyDescent="0.15">
      <c r="A475" s="2">
        <v>16</v>
      </c>
      <c r="B475" s="1" t="s">
        <v>111</v>
      </c>
      <c r="C475" s="4">
        <v>0</v>
      </c>
      <c r="D475" s="8">
        <v>0</v>
      </c>
      <c r="E475" s="4">
        <v>0</v>
      </c>
      <c r="F475" s="8">
        <v>0</v>
      </c>
      <c r="G475" s="4">
        <v>0</v>
      </c>
      <c r="H475" s="8">
        <v>0</v>
      </c>
      <c r="I475" s="4">
        <v>0</v>
      </c>
    </row>
    <row r="476" spans="1:9" x14ac:dyDescent="0.15">
      <c r="A476" s="2">
        <v>16</v>
      </c>
      <c r="B476" s="1" t="s">
        <v>112</v>
      </c>
      <c r="C476" s="4">
        <v>0</v>
      </c>
      <c r="D476" s="8">
        <v>0</v>
      </c>
      <c r="E476" s="4">
        <v>0</v>
      </c>
      <c r="F476" s="8">
        <v>0</v>
      </c>
      <c r="G476" s="4">
        <v>0</v>
      </c>
      <c r="H476" s="8">
        <v>0</v>
      </c>
      <c r="I476" s="4">
        <v>0</v>
      </c>
    </row>
    <row r="477" spans="1:9" x14ac:dyDescent="0.15">
      <c r="A477" s="2">
        <v>16</v>
      </c>
      <c r="B477" s="1" t="s">
        <v>82</v>
      </c>
      <c r="C477" s="4">
        <v>0</v>
      </c>
      <c r="D477" s="8">
        <v>0</v>
      </c>
      <c r="E477" s="4">
        <v>0</v>
      </c>
      <c r="F477" s="8">
        <v>0</v>
      </c>
      <c r="G477" s="4">
        <v>0</v>
      </c>
      <c r="H477" s="8">
        <v>0</v>
      </c>
      <c r="I477" s="4">
        <v>0</v>
      </c>
    </row>
    <row r="478" spans="1:9" x14ac:dyDescent="0.15">
      <c r="A478" s="2">
        <v>16</v>
      </c>
      <c r="B478" s="1" t="s">
        <v>113</v>
      </c>
      <c r="C478" s="4">
        <v>0</v>
      </c>
      <c r="D478" s="8">
        <v>0</v>
      </c>
      <c r="E478" s="4">
        <v>0</v>
      </c>
      <c r="F478" s="8">
        <v>0</v>
      </c>
      <c r="G478" s="4">
        <v>0</v>
      </c>
      <c r="H478" s="8">
        <v>0</v>
      </c>
      <c r="I478" s="4">
        <v>0</v>
      </c>
    </row>
    <row r="479" spans="1:9" x14ac:dyDescent="0.15">
      <c r="A479" s="2">
        <v>16</v>
      </c>
      <c r="B479" s="1" t="s">
        <v>80</v>
      </c>
      <c r="C479" s="4">
        <v>0</v>
      </c>
      <c r="D479" s="8">
        <v>0</v>
      </c>
      <c r="E479" s="4">
        <v>0</v>
      </c>
      <c r="F479" s="8">
        <v>0</v>
      </c>
      <c r="G479" s="4">
        <v>0</v>
      </c>
      <c r="H479" s="8">
        <v>0</v>
      </c>
      <c r="I479" s="4">
        <v>0</v>
      </c>
    </row>
    <row r="480" spans="1:9" x14ac:dyDescent="0.15">
      <c r="A480" s="2">
        <v>16</v>
      </c>
      <c r="B480" s="1" t="s">
        <v>115</v>
      </c>
      <c r="C480" s="4">
        <v>0</v>
      </c>
      <c r="D480" s="8">
        <v>0</v>
      </c>
      <c r="E480" s="4">
        <v>0</v>
      </c>
      <c r="F480" s="8">
        <v>0</v>
      </c>
      <c r="G480" s="4">
        <v>0</v>
      </c>
      <c r="H480" s="8">
        <v>0</v>
      </c>
      <c r="I480" s="4">
        <v>0</v>
      </c>
    </row>
    <row r="481" spans="1:9" x14ac:dyDescent="0.15">
      <c r="A481" s="2">
        <v>16</v>
      </c>
      <c r="B481" s="1" t="s">
        <v>86</v>
      </c>
      <c r="C481" s="4">
        <v>0</v>
      </c>
      <c r="D481" s="8">
        <v>0</v>
      </c>
      <c r="E481" s="4">
        <v>0</v>
      </c>
      <c r="F481" s="8">
        <v>0</v>
      </c>
      <c r="G481" s="4">
        <v>0</v>
      </c>
      <c r="H481" s="8">
        <v>0</v>
      </c>
      <c r="I481" s="4">
        <v>0</v>
      </c>
    </row>
    <row r="482" spans="1:9" x14ac:dyDescent="0.15">
      <c r="A482" s="2">
        <v>16</v>
      </c>
      <c r="B482" s="1" t="s">
        <v>116</v>
      </c>
      <c r="C482" s="4">
        <v>0</v>
      </c>
      <c r="D482" s="8">
        <v>0</v>
      </c>
      <c r="E482" s="4">
        <v>0</v>
      </c>
      <c r="F482" s="8">
        <v>0</v>
      </c>
      <c r="G482" s="4">
        <v>0</v>
      </c>
      <c r="H482" s="8">
        <v>0</v>
      </c>
      <c r="I482" s="4">
        <v>0</v>
      </c>
    </row>
    <row r="483" spans="1:9" x14ac:dyDescent="0.15">
      <c r="A483" s="2">
        <v>16</v>
      </c>
      <c r="B483" s="1" t="s">
        <v>117</v>
      </c>
      <c r="C483" s="4">
        <v>0</v>
      </c>
      <c r="D483" s="8">
        <v>0</v>
      </c>
      <c r="E483" s="4">
        <v>0</v>
      </c>
      <c r="F483" s="8">
        <v>0</v>
      </c>
      <c r="G483" s="4">
        <v>0</v>
      </c>
      <c r="H483" s="8">
        <v>0</v>
      </c>
      <c r="I483" s="4">
        <v>0</v>
      </c>
    </row>
    <row r="484" spans="1:9" x14ac:dyDescent="0.15">
      <c r="A484" s="2">
        <v>16</v>
      </c>
      <c r="B484" s="1" t="s">
        <v>118</v>
      </c>
      <c r="C484" s="4">
        <v>0</v>
      </c>
      <c r="D484" s="8">
        <v>0</v>
      </c>
      <c r="E484" s="4">
        <v>0</v>
      </c>
      <c r="F484" s="8">
        <v>0</v>
      </c>
      <c r="G484" s="4">
        <v>0</v>
      </c>
      <c r="H484" s="8">
        <v>0</v>
      </c>
      <c r="I484" s="4">
        <v>0</v>
      </c>
    </row>
    <row r="485" spans="1:9" x14ac:dyDescent="0.15">
      <c r="A485" s="2">
        <v>16</v>
      </c>
      <c r="B485" s="1" t="s">
        <v>119</v>
      </c>
      <c r="C485" s="4">
        <v>0</v>
      </c>
      <c r="D485" s="8">
        <v>0</v>
      </c>
      <c r="E485" s="4">
        <v>0</v>
      </c>
      <c r="F485" s="8">
        <v>0</v>
      </c>
      <c r="G485" s="4">
        <v>0</v>
      </c>
      <c r="H485" s="8">
        <v>0</v>
      </c>
      <c r="I485" s="4">
        <v>0</v>
      </c>
    </row>
    <row r="486" spans="1:9" x14ac:dyDescent="0.15">
      <c r="A486" s="2">
        <v>16</v>
      </c>
      <c r="B486" s="1" t="s">
        <v>48</v>
      </c>
      <c r="C486" s="4">
        <v>0</v>
      </c>
      <c r="D486" s="8">
        <v>0</v>
      </c>
      <c r="E486" s="4">
        <v>0</v>
      </c>
      <c r="F486" s="8">
        <v>0</v>
      </c>
      <c r="G486" s="4">
        <v>0</v>
      </c>
      <c r="H486" s="8">
        <v>0</v>
      </c>
      <c r="I486" s="4">
        <v>0</v>
      </c>
    </row>
    <row r="487" spans="1:9" x14ac:dyDescent="0.15">
      <c r="A487" s="2">
        <v>16</v>
      </c>
      <c r="B487" s="1" t="s">
        <v>49</v>
      </c>
      <c r="C487" s="4">
        <v>0</v>
      </c>
      <c r="D487" s="8">
        <v>0</v>
      </c>
      <c r="E487" s="4">
        <v>0</v>
      </c>
      <c r="F487" s="8">
        <v>0</v>
      </c>
      <c r="G487" s="4">
        <v>0</v>
      </c>
      <c r="H487" s="8">
        <v>0</v>
      </c>
      <c r="I487" s="4">
        <v>0</v>
      </c>
    </row>
    <row r="488" spans="1:9" x14ac:dyDescent="0.15">
      <c r="A488" s="2">
        <v>16</v>
      </c>
      <c r="B488" s="1" t="s">
        <v>50</v>
      </c>
      <c r="C488" s="4">
        <v>0</v>
      </c>
      <c r="D488" s="8">
        <v>0</v>
      </c>
      <c r="E488" s="4">
        <v>0</v>
      </c>
      <c r="F488" s="8">
        <v>0</v>
      </c>
      <c r="G488" s="4">
        <v>0</v>
      </c>
      <c r="H488" s="8">
        <v>0</v>
      </c>
      <c r="I488" s="4">
        <v>0</v>
      </c>
    </row>
    <row r="489" spans="1:9" x14ac:dyDescent="0.15">
      <c r="A489" s="2">
        <v>16</v>
      </c>
      <c r="B489" s="1" t="s">
        <v>91</v>
      </c>
      <c r="C489" s="4">
        <v>0</v>
      </c>
      <c r="D489" s="8">
        <v>0</v>
      </c>
      <c r="E489" s="4">
        <v>0</v>
      </c>
      <c r="F489" s="8">
        <v>0</v>
      </c>
      <c r="G489" s="4">
        <v>0</v>
      </c>
      <c r="H489" s="8">
        <v>0</v>
      </c>
      <c r="I489" s="4">
        <v>0</v>
      </c>
    </row>
    <row r="490" spans="1:9" x14ac:dyDescent="0.15">
      <c r="A490" s="2">
        <v>16</v>
      </c>
      <c r="B490" s="1" t="s">
        <v>73</v>
      </c>
      <c r="C490" s="4">
        <v>0</v>
      </c>
      <c r="D490" s="8">
        <v>0</v>
      </c>
      <c r="E490" s="4">
        <v>0</v>
      </c>
      <c r="F490" s="8">
        <v>0</v>
      </c>
      <c r="G490" s="4">
        <v>0</v>
      </c>
      <c r="H490" s="8">
        <v>0</v>
      </c>
      <c r="I490" s="4">
        <v>0</v>
      </c>
    </row>
    <row r="491" spans="1:9" x14ac:dyDescent="0.15">
      <c r="A491" s="2">
        <v>16</v>
      </c>
      <c r="B491" s="1" t="s">
        <v>66</v>
      </c>
      <c r="C491" s="4">
        <v>0</v>
      </c>
      <c r="D491" s="8">
        <v>0</v>
      </c>
      <c r="E491" s="4">
        <v>0</v>
      </c>
      <c r="F491" s="8">
        <v>0</v>
      </c>
      <c r="G491" s="4">
        <v>0</v>
      </c>
      <c r="H491" s="8">
        <v>0</v>
      </c>
      <c r="I491" s="4">
        <v>0</v>
      </c>
    </row>
    <row r="492" spans="1:9" x14ac:dyDescent="0.15">
      <c r="A492" s="2">
        <v>16</v>
      </c>
      <c r="B492" s="1" t="s">
        <v>63</v>
      </c>
      <c r="C492" s="4">
        <v>0</v>
      </c>
      <c r="D492" s="8">
        <v>0</v>
      </c>
      <c r="E492" s="4">
        <v>0</v>
      </c>
      <c r="F492" s="8">
        <v>0</v>
      </c>
      <c r="G492" s="4">
        <v>0</v>
      </c>
      <c r="H492" s="8">
        <v>0</v>
      </c>
      <c r="I492" s="4">
        <v>0</v>
      </c>
    </row>
    <row r="493" spans="1:9" x14ac:dyDescent="0.15">
      <c r="A493" s="2">
        <v>16</v>
      </c>
      <c r="B493" s="1" t="s">
        <v>55</v>
      </c>
      <c r="C493" s="4">
        <v>0</v>
      </c>
      <c r="D493" s="8">
        <v>0</v>
      </c>
      <c r="E493" s="4">
        <v>0</v>
      </c>
      <c r="F493" s="8">
        <v>0</v>
      </c>
      <c r="G493" s="4">
        <v>0</v>
      </c>
      <c r="H493" s="8">
        <v>0</v>
      </c>
      <c r="I493" s="4">
        <v>0</v>
      </c>
    </row>
    <row r="494" spans="1:9" x14ac:dyDescent="0.15">
      <c r="A494" s="2">
        <v>16</v>
      </c>
      <c r="B494" s="1" t="s">
        <v>83</v>
      </c>
      <c r="C494" s="4">
        <v>0</v>
      </c>
      <c r="D494" s="8">
        <v>0</v>
      </c>
      <c r="E494" s="4">
        <v>0</v>
      </c>
      <c r="F494" s="8">
        <v>0</v>
      </c>
      <c r="G494" s="4">
        <v>0</v>
      </c>
      <c r="H494" s="8">
        <v>0</v>
      </c>
      <c r="I494" s="4">
        <v>0</v>
      </c>
    </row>
    <row r="495" spans="1:9" x14ac:dyDescent="0.15">
      <c r="A495" s="2">
        <v>16</v>
      </c>
      <c r="B495" s="1" t="s">
        <v>120</v>
      </c>
      <c r="C495" s="4">
        <v>0</v>
      </c>
      <c r="D495" s="8">
        <v>0</v>
      </c>
      <c r="E495" s="4">
        <v>0</v>
      </c>
      <c r="F495" s="8">
        <v>0</v>
      </c>
      <c r="G495" s="4">
        <v>0</v>
      </c>
      <c r="H495" s="8">
        <v>0</v>
      </c>
      <c r="I495" s="4">
        <v>0</v>
      </c>
    </row>
    <row r="496" spans="1:9" x14ac:dyDescent="0.15">
      <c r="A496" s="2">
        <v>16</v>
      </c>
      <c r="B496" s="1" t="s">
        <v>56</v>
      </c>
      <c r="C496" s="4">
        <v>0</v>
      </c>
      <c r="D496" s="8">
        <v>0</v>
      </c>
      <c r="E496" s="4">
        <v>0</v>
      </c>
      <c r="F496" s="8">
        <v>0</v>
      </c>
      <c r="G496" s="4">
        <v>0</v>
      </c>
      <c r="H496" s="8">
        <v>0</v>
      </c>
      <c r="I496" s="4">
        <v>0</v>
      </c>
    </row>
    <row r="497" spans="1:9" x14ac:dyDescent="0.15">
      <c r="A497" s="2">
        <v>16</v>
      </c>
      <c r="B497" s="1" t="s">
        <v>121</v>
      </c>
      <c r="C497" s="4">
        <v>0</v>
      </c>
      <c r="D497" s="8">
        <v>0</v>
      </c>
      <c r="E497" s="4">
        <v>0</v>
      </c>
      <c r="F497" s="8">
        <v>0</v>
      </c>
      <c r="G497" s="4">
        <v>0</v>
      </c>
      <c r="H497" s="8">
        <v>0</v>
      </c>
      <c r="I497" s="4">
        <v>0</v>
      </c>
    </row>
    <row r="498" spans="1:9" x14ac:dyDescent="0.15">
      <c r="A498" s="2">
        <v>16</v>
      </c>
      <c r="B498" s="1" t="s">
        <v>57</v>
      </c>
      <c r="C498" s="4">
        <v>0</v>
      </c>
      <c r="D498" s="8">
        <v>0</v>
      </c>
      <c r="E498" s="4">
        <v>0</v>
      </c>
      <c r="F498" s="8">
        <v>0</v>
      </c>
      <c r="G498" s="4">
        <v>0</v>
      </c>
      <c r="H498" s="8">
        <v>0</v>
      </c>
      <c r="I498" s="4">
        <v>0</v>
      </c>
    </row>
    <row r="499" spans="1:9" x14ac:dyDescent="0.15">
      <c r="A499" s="2">
        <v>16</v>
      </c>
      <c r="B499" s="1" t="s">
        <v>69</v>
      </c>
      <c r="C499" s="4">
        <v>0</v>
      </c>
      <c r="D499" s="8">
        <v>0</v>
      </c>
      <c r="E499" s="4">
        <v>0</v>
      </c>
      <c r="F499" s="8">
        <v>0</v>
      </c>
      <c r="G499" s="4">
        <v>0</v>
      </c>
      <c r="H499" s="8">
        <v>0</v>
      </c>
      <c r="I499" s="4">
        <v>0</v>
      </c>
    </row>
    <row r="500" spans="1:9" x14ac:dyDescent="0.15">
      <c r="A500" s="2">
        <v>16</v>
      </c>
      <c r="B500" s="1" t="s">
        <v>67</v>
      </c>
      <c r="C500" s="4">
        <v>0</v>
      </c>
      <c r="D500" s="8">
        <v>0</v>
      </c>
      <c r="E500" s="4">
        <v>0</v>
      </c>
      <c r="F500" s="8">
        <v>0</v>
      </c>
      <c r="G500" s="4">
        <v>0</v>
      </c>
      <c r="H500" s="8">
        <v>0</v>
      </c>
      <c r="I500" s="4">
        <v>0</v>
      </c>
    </row>
    <row r="501" spans="1:9" x14ac:dyDescent="0.15">
      <c r="A501" s="2">
        <v>16</v>
      </c>
      <c r="B501" s="1" t="s">
        <v>60</v>
      </c>
      <c r="C501" s="4">
        <v>0</v>
      </c>
      <c r="D501" s="8">
        <v>0</v>
      </c>
      <c r="E501" s="4">
        <v>0</v>
      </c>
      <c r="F501" s="8">
        <v>0</v>
      </c>
      <c r="G501" s="4">
        <v>0</v>
      </c>
      <c r="H501" s="8">
        <v>0</v>
      </c>
      <c r="I501" s="4">
        <v>0</v>
      </c>
    </row>
    <row r="502" spans="1:9" x14ac:dyDescent="0.15">
      <c r="A502" s="2">
        <v>16</v>
      </c>
      <c r="B502" s="1" t="s">
        <v>62</v>
      </c>
      <c r="C502" s="4">
        <v>0</v>
      </c>
      <c r="D502" s="8">
        <v>0</v>
      </c>
      <c r="E502" s="4">
        <v>0</v>
      </c>
      <c r="F502" s="8">
        <v>0</v>
      </c>
      <c r="G502" s="4">
        <v>0</v>
      </c>
      <c r="H502" s="8">
        <v>0</v>
      </c>
      <c r="I502" s="4">
        <v>0</v>
      </c>
    </row>
    <row r="503" spans="1:9" x14ac:dyDescent="0.15">
      <c r="A503" s="2">
        <v>16</v>
      </c>
      <c r="B503" s="1" t="s">
        <v>89</v>
      </c>
      <c r="C503" s="4">
        <v>0</v>
      </c>
      <c r="D503" s="8">
        <v>0</v>
      </c>
      <c r="E503" s="4">
        <v>0</v>
      </c>
      <c r="F503" s="8">
        <v>0</v>
      </c>
      <c r="G503" s="4">
        <v>0</v>
      </c>
      <c r="H503" s="8">
        <v>0</v>
      </c>
      <c r="I503" s="4">
        <v>0</v>
      </c>
    </row>
    <row r="504" spans="1:9" x14ac:dyDescent="0.15">
      <c r="A504" s="2">
        <v>16</v>
      </c>
      <c r="B504" s="1" t="s">
        <v>70</v>
      </c>
      <c r="C504" s="4">
        <v>0</v>
      </c>
      <c r="D504" s="8">
        <v>0</v>
      </c>
      <c r="E504" s="4">
        <v>0</v>
      </c>
      <c r="F504" s="8">
        <v>0</v>
      </c>
      <c r="G504" s="4">
        <v>0</v>
      </c>
      <c r="H504" s="8">
        <v>0</v>
      </c>
      <c r="I504" s="4">
        <v>0</v>
      </c>
    </row>
    <row r="505" spans="1:9" x14ac:dyDescent="0.15">
      <c r="A505" s="2">
        <v>16</v>
      </c>
      <c r="B505" s="1" t="s">
        <v>74</v>
      </c>
      <c r="C505" s="4">
        <v>0</v>
      </c>
      <c r="D505" s="8">
        <v>0</v>
      </c>
      <c r="E505" s="4">
        <v>0</v>
      </c>
      <c r="F505" s="8">
        <v>0</v>
      </c>
      <c r="G505" s="4">
        <v>0</v>
      </c>
      <c r="H505" s="8">
        <v>0</v>
      </c>
      <c r="I505" s="4">
        <v>0</v>
      </c>
    </row>
    <row r="506" spans="1:9" x14ac:dyDescent="0.15">
      <c r="A506" s="2">
        <v>16</v>
      </c>
      <c r="B506" s="1" t="s">
        <v>122</v>
      </c>
      <c r="C506" s="4">
        <v>0</v>
      </c>
      <c r="D506" s="8">
        <v>0</v>
      </c>
      <c r="E506" s="4">
        <v>0</v>
      </c>
      <c r="F506" s="8">
        <v>0</v>
      </c>
      <c r="G506" s="4">
        <v>0</v>
      </c>
      <c r="H506" s="8">
        <v>0</v>
      </c>
      <c r="I506" s="4">
        <v>0</v>
      </c>
    </row>
    <row r="507" spans="1:9" x14ac:dyDescent="0.15">
      <c r="A507" s="2">
        <v>16</v>
      </c>
      <c r="B507" s="1" t="s">
        <v>71</v>
      </c>
      <c r="C507" s="4">
        <v>0</v>
      </c>
      <c r="D507" s="8">
        <v>0</v>
      </c>
      <c r="E507" s="4">
        <v>0</v>
      </c>
      <c r="F507" s="8">
        <v>0</v>
      </c>
      <c r="G507" s="4">
        <v>0</v>
      </c>
      <c r="H507" s="8">
        <v>0</v>
      </c>
      <c r="I507" s="4">
        <v>0</v>
      </c>
    </row>
    <row r="508" spans="1:9" x14ac:dyDescent="0.15">
      <c r="A508" s="2">
        <v>16</v>
      </c>
      <c r="B508" s="1" t="s">
        <v>90</v>
      </c>
      <c r="C508" s="4">
        <v>0</v>
      </c>
      <c r="D508" s="8">
        <v>0</v>
      </c>
      <c r="E508" s="4">
        <v>0</v>
      </c>
      <c r="F508" s="8">
        <v>0</v>
      </c>
      <c r="G508" s="4">
        <v>0</v>
      </c>
      <c r="H508" s="8">
        <v>0</v>
      </c>
      <c r="I508" s="4">
        <v>0</v>
      </c>
    </row>
    <row r="509" spans="1:9" x14ac:dyDescent="0.15">
      <c r="A509" s="1"/>
      <c r="C509" s="4"/>
      <c r="D509" s="8"/>
      <c r="E509" s="4"/>
      <c r="F509" s="8"/>
      <c r="G509" s="4"/>
      <c r="H509" s="8"/>
      <c r="I509" s="4"/>
    </row>
    <row r="510" spans="1:9" x14ac:dyDescent="0.15">
      <c r="A510" s="1" t="s">
        <v>19</v>
      </c>
      <c r="C510" s="4"/>
      <c r="D510" s="8"/>
      <c r="E510" s="4"/>
      <c r="F510" s="8"/>
      <c r="G510" s="4"/>
      <c r="H510" s="8"/>
      <c r="I510" s="4"/>
    </row>
    <row r="511" spans="1:9" x14ac:dyDescent="0.15">
      <c r="A511" s="2">
        <v>1</v>
      </c>
      <c r="B511" s="1" t="s">
        <v>59</v>
      </c>
      <c r="C511" s="4">
        <v>74</v>
      </c>
      <c r="D511" s="8">
        <v>11.14</v>
      </c>
      <c r="E511" s="4">
        <v>72</v>
      </c>
      <c r="F511" s="8">
        <v>15.45</v>
      </c>
      <c r="G511" s="4">
        <v>2</v>
      </c>
      <c r="H511" s="8">
        <v>1.03</v>
      </c>
      <c r="I511" s="4">
        <v>0</v>
      </c>
    </row>
    <row r="512" spans="1:9" x14ac:dyDescent="0.15">
      <c r="A512" s="2">
        <v>2</v>
      </c>
      <c r="B512" s="1" t="s">
        <v>58</v>
      </c>
      <c r="C512" s="4">
        <v>69</v>
      </c>
      <c r="D512" s="8">
        <v>10.39</v>
      </c>
      <c r="E512" s="4">
        <v>61</v>
      </c>
      <c r="F512" s="8">
        <v>13.09</v>
      </c>
      <c r="G512" s="4">
        <v>8</v>
      </c>
      <c r="H512" s="8">
        <v>4.0999999999999996</v>
      </c>
      <c r="I512" s="4">
        <v>0</v>
      </c>
    </row>
    <row r="513" spans="1:9" x14ac:dyDescent="0.15">
      <c r="A513" s="2">
        <v>3</v>
      </c>
      <c r="B513" s="1" t="s">
        <v>52</v>
      </c>
      <c r="C513" s="4">
        <v>64</v>
      </c>
      <c r="D513" s="8">
        <v>9.64</v>
      </c>
      <c r="E513" s="4">
        <v>42</v>
      </c>
      <c r="F513" s="8">
        <v>9.01</v>
      </c>
      <c r="G513" s="4">
        <v>20</v>
      </c>
      <c r="H513" s="8">
        <v>10.26</v>
      </c>
      <c r="I513" s="4">
        <v>2</v>
      </c>
    </row>
    <row r="514" spans="1:9" x14ac:dyDescent="0.15">
      <c r="A514" s="2">
        <v>4</v>
      </c>
      <c r="B514" s="1" t="s">
        <v>54</v>
      </c>
      <c r="C514" s="4">
        <v>59</v>
      </c>
      <c r="D514" s="8">
        <v>8.89</v>
      </c>
      <c r="E514" s="4">
        <v>38</v>
      </c>
      <c r="F514" s="8">
        <v>8.15</v>
      </c>
      <c r="G514" s="4">
        <v>21</v>
      </c>
      <c r="H514" s="8">
        <v>10.77</v>
      </c>
      <c r="I514" s="4">
        <v>0</v>
      </c>
    </row>
    <row r="515" spans="1:9" x14ac:dyDescent="0.15">
      <c r="A515" s="2">
        <v>5</v>
      </c>
      <c r="B515" s="1" t="s">
        <v>43</v>
      </c>
      <c r="C515" s="4">
        <v>54</v>
      </c>
      <c r="D515" s="8">
        <v>8.1300000000000008</v>
      </c>
      <c r="E515" s="4">
        <v>28</v>
      </c>
      <c r="F515" s="8">
        <v>6.01</v>
      </c>
      <c r="G515" s="4">
        <v>26</v>
      </c>
      <c r="H515" s="8">
        <v>13.33</v>
      </c>
      <c r="I515" s="4">
        <v>0</v>
      </c>
    </row>
    <row r="516" spans="1:9" x14ac:dyDescent="0.15">
      <c r="A516" s="2">
        <v>6</v>
      </c>
      <c r="B516" s="1" t="s">
        <v>44</v>
      </c>
      <c r="C516" s="4">
        <v>45</v>
      </c>
      <c r="D516" s="8">
        <v>6.78</v>
      </c>
      <c r="E516" s="4">
        <v>37</v>
      </c>
      <c r="F516" s="8">
        <v>7.94</v>
      </c>
      <c r="G516" s="4">
        <v>8</v>
      </c>
      <c r="H516" s="8">
        <v>4.0999999999999996</v>
      </c>
      <c r="I516" s="4">
        <v>0</v>
      </c>
    </row>
    <row r="517" spans="1:9" x14ac:dyDescent="0.15">
      <c r="A517" s="2">
        <v>7</v>
      </c>
      <c r="B517" s="1" t="s">
        <v>55</v>
      </c>
      <c r="C517" s="4">
        <v>43</v>
      </c>
      <c r="D517" s="8">
        <v>6.48</v>
      </c>
      <c r="E517" s="4">
        <v>39</v>
      </c>
      <c r="F517" s="8">
        <v>8.3699999999999992</v>
      </c>
      <c r="G517" s="4">
        <v>4</v>
      </c>
      <c r="H517" s="8">
        <v>2.0499999999999998</v>
      </c>
      <c r="I517" s="4">
        <v>0</v>
      </c>
    </row>
    <row r="518" spans="1:9" x14ac:dyDescent="0.15">
      <c r="A518" s="2">
        <v>8</v>
      </c>
      <c r="B518" s="1" t="s">
        <v>46</v>
      </c>
      <c r="C518" s="4">
        <v>23</v>
      </c>
      <c r="D518" s="8">
        <v>3.46</v>
      </c>
      <c r="E518" s="4">
        <v>16</v>
      </c>
      <c r="F518" s="8">
        <v>3.43</v>
      </c>
      <c r="G518" s="4">
        <v>7</v>
      </c>
      <c r="H518" s="8">
        <v>3.59</v>
      </c>
      <c r="I518" s="4">
        <v>0</v>
      </c>
    </row>
    <row r="519" spans="1:9" x14ac:dyDescent="0.15">
      <c r="A519" s="2">
        <v>9</v>
      </c>
      <c r="B519" s="1" t="s">
        <v>64</v>
      </c>
      <c r="C519" s="4">
        <v>20</v>
      </c>
      <c r="D519" s="8">
        <v>3.01</v>
      </c>
      <c r="E519" s="4">
        <v>18</v>
      </c>
      <c r="F519" s="8">
        <v>3.86</v>
      </c>
      <c r="G519" s="4">
        <v>2</v>
      </c>
      <c r="H519" s="8">
        <v>1.03</v>
      </c>
      <c r="I519" s="4">
        <v>0</v>
      </c>
    </row>
    <row r="520" spans="1:9" x14ac:dyDescent="0.15">
      <c r="A520" s="2">
        <v>10</v>
      </c>
      <c r="B520" s="1" t="s">
        <v>45</v>
      </c>
      <c r="C520" s="4">
        <v>18</v>
      </c>
      <c r="D520" s="8">
        <v>2.71</v>
      </c>
      <c r="E520" s="4">
        <v>10</v>
      </c>
      <c r="F520" s="8">
        <v>2.15</v>
      </c>
      <c r="G520" s="4">
        <v>8</v>
      </c>
      <c r="H520" s="8">
        <v>4.0999999999999996</v>
      </c>
      <c r="I520" s="4">
        <v>0</v>
      </c>
    </row>
    <row r="521" spans="1:9" x14ac:dyDescent="0.15">
      <c r="A521" s="2">
        <v>10</v>
      </c>
      <c r="B521" s="1" t="s">
        <v>51</v>
      </c>
      <c r="C521" s="4">
        <v>18</v>
      </c>
      <c r="D521" s="8">
        <v>2.71</v>
      </c>
      <c r="E521" s="4">
        <v>16</v>
      </c>
      <c r="F521" s="8">
        <v>3.43</v>
      </c>
      <c r="G521" s="4">
        <v>2</v>
      </c>
      <c r="H521" s="8">
        <v>1.03</v>
      </c>
      <c r="I521" s="4">
        <v>0</v>
      </c>
    </row>
    <row r="522" spans="1:9" x14ac:dyDescent="0.15">
      <c r="A522" s="2">
        <v>12</v>
      </c>
      <c r="B522" s="1" t="s">
        <v>57</v>
      </c>
      <c r="C522" s="4">
        <v>15</v>
      </c>
      <c r="D522" s="8">
        <v>2.2599999999999998</v>
      </c>
      <c r="E522" s="4">
        <v>5</v>
      </c>
      <c r="F522" s="8">
        <v>1.07</v>
      </c>
      <c r="G522" s="4">
        <v>10</v>
      </c>
      <c r="H522" s="8">
        <v>5.13</v>
      </c>
      <c r="I522" s="4">
        <v>0</v>
      </c>
    </row>
    <row r="523" spans="1:9" x14ac:dyDescent="0.15">
      <c r="A523" s="2">
        <v>13</v>
      </c>
      <c r="B523" s="1" t="s">
        <v>47</v>
      </c>
      <c r="C523" s="4">
        <v>12</v>
      </c>
      <c r="D523" s="8">
        <v>1.81</v>
      </c>
      <c r="E523" s="4">
        <v>7</v>
      </c>
      <c r="F523" s="8">
        <v>1.5</v>
      </c>
      <c r="G523" s="4">
        <v>5</v>
      </c>
      <c r="H523" s="8">
        <v>2.56</v>
      </c>
      <c r="I523" s="4">
        <v>0</v>
      </c>
    </row>
    <row r="524" spans="1:9" x14ac:dyDescent="0.15">
      <c r="A524" s="2">
        <v>13</v>
      </c>
      <c r="B524" s="1" t="s">
        <v>53</v>
      </c>
      <c r="C524" s="4">
        <v>12</v>
      </c>
      <c r="D524" s="8">
        <v>1.81</v>
      </c>
      <c r="E524" s="4">
        <v>7</v>
      </c>
      <c r="F524" s="8">
        <v>1.5</v>
      </c>
      <c r="G524" s="4">
        <v>5</v>
      </c>
      <c r="H524" s="8">
        <v>2.56</v>
      </c>
      <c r="I524" s="4">
        <v>0</v>
      </c>
    </row>
    <row r="525" spans="1:9" x14ac:dyDescent="0.15">
      <c r="A525" s="2">
        <v>13</v>
      </c>
      <c r="B525" s="1" t="s">
        <v>61</v>
      </c>
      <c r="C525" s="4">
        <v>12</v>
      </c>
      <c r="D525" s="8">
        <v>1.81</v>
      </c>
      <c r="E525" s="4">
        <v>11</v>
      </c>
      <c r="F525" s="8">
        <v>2.36</v>
      </c>
      <c r="G525" s="4">
        <v>1</v>
      </c>
      <c r="H525" s="8">
        <v>0.51</v>
      </c>
      <c r="I525" s="4">
        <v>0</v>
      </c>
    </row>
    <row r="526" spans="1:9" x14ac:dyDescent="0.15">
      <c r="A526" s="2">
        <v>16</v>
      </c>
      <c r="B526" s="1" t="s">
        <v>80</v>
      </c>
      <c r="C526" s="4">
        <v>11</v>
      </c>
      <c r="D526" s="8">
        <v>1.66</v>
      </c>
      <c r="E526" s="4">
        <v>5</v>
      </c>
      <c r="F526" s="8">
        <v>1.07</v>
      </c>
      <c r="G526" s="4">
        <v>6</v>
      </c>
      <c r="H526" s="8">
        <v>3.08</v>
      </c>
      <c r="I526" s="4">
        <v>0</v>
      </c>
    </row>
    <row r="527" spans="1:9" x14ac:dyDescent="0.15">
      <c r="A527" s="2">
        <v>17</v>
      </c>
      <c r="B527" s="1" t="s">
        <v>48</v>
      </c>
      <c r="C527" s="4">
        <v>10</v>
      </c>
      <c r="D527" s="8">
        <v>1.51</v>
      </c>
      <c r="E527" s="4">
        <v>3</v>
      </c>
      <c r="F527" s="8">
        <v>0.64</v>
      </c>
      <c r="G527" s="4">
        <v>7</v>
      </c>
      <c r="H527" s="8">
        <v>3.59</v>
      </c>
      <c r="I527" s="4">
        <v>0</v>
      </c>
    </row>
    <row r="528" spans="1:9" x14ac:dyDescent="0.15">
      <c r="A528" s="2">
        <v>18</v>
      </c>
      <c r="B528" s="1" t="s">
        <v>62</v>
      </c>
      <c r="C528" s="4">
        <v>9</v>
      </c>
      <c r="D528" s="8">
        <v>1.36</v>
      </c>
      <c r="E528" s="4">
        <v>0</v>
      </c>
      <c r="F528" s="8">
        <v>0</v>
      </c>
      <c r="G528" s="4">
        <v>9</v>
      </c>
      <c r="H528" s="8">
        <v>4.62</v>
      </c>
      <c r="I528" s="4">
        <v>0</v>
      </c>
    </row>
    <row r="529" spans="1:9" x14ac:dyDescent="0.15">
      <c r="A529" s="2">
        <v>19</v>
      </c>
      <c r="B529" s="1" t="s">
        <v>67</v>
      </c>
      <c r="C529" s="4">
        <v>8</v>
      </c>
      <c r="D529" s="8">
        <v>1.2</v>
      </c>
      <c r="E529" s="4">
        <v>5</v>
      </c>
      <c r="F529" s="8">
        <v>1.07</v>
      </c>
      <c r="G529" s="4">
        <v>3</v>
      </c>
      <c r="H529" s="8">
        <v>1.54</v>
      </c>
      <c r="I529" s="4">
        <v>0</v>
      </c>
    </row>
    <row r="530" spans="1:9" x14ac:dyDescent="0.15">
      <c r="A530" s="2">
        <v>20</v>
      </c>
      <c r="B530" s="1" t="s">
        <v>88</v>
      </c>
      <c r="C530" s="4">
        <v>7</v>
      </c>
      <c r="D530" s="8">
        <v>1.05</v>
      </c>
      <c r="E530" s="4">
        <v>6</v>
      </c>
      <c r="F530" s="8">
        <v>1.29</v>
      </c>
      <c r="G530" s="4">
        <v>1</v>
      </c>
      <c r="H530" s="8">
        <v>0.51</v>
      </c>
      <c r="I530" s="4">
        <v>0</v>
      </c>
    </row>
    <row r="531" spans="1:9" x14ac:dyDescent="0.15">
      <c r="A531" s="2">
        <v>20</v>
      </c>
      <c r="B531" s="1" t="s">
        <v>50</v>
      </c>
      <c r="C531" s="4">
        <v>7</v>
      </c>
      <c r="D531" s="8">
        <v>1.05</v>
      </c>
      <c r="E531" s="4">
        <v>0</v>
      </c>
      <c r="F531" s="8">
        <v>0</v>
      </c>
      <c r="G531" s="4">
        <v>7</v>
      </c>
      <c r="H531" s="8">
        <v>3.59</v>
      </c>
      <c r="I531" s="4">
        <v>0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2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123</v>
      </c>
      <c r="B1" s="3" t="s">
        <v>212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142</v>
      </c>
      <c r="C3" s="4">
        <v>1216</v>
      </c>
      <c r="D3" s="8">
        <v>6.01</v>
      </c>
      <c r="E3" s="4">
        <v>1142</v>
      </c>
      <c r="F3" s="8">
        <v>9.23</v>
      </c>
      <c r="G3" s="4">
        <v>74</v>
      </c>
      <c r="H3" s="8">
        <v>0.95</v>
      </c>
      <c r="I3" s="4">
        <v>0</v>
      </c>
    </row>
    <row r="4" spans="1:9" x14ac:dyDescent="0.15">
      <c r="A4" s="2">
        <v>2</v>
      </c>
      <c r="B4" s="1" t="s">
        <v>141</v>
      </c>
      <c r="C4" s="4">
        <v>797</v>
      </c>
      <c r="D4" s="8">
        <v>3.94</v>
      </c>
      <c r="E4" s="4">
        <v>773</v>
      </c>
      <c r="F4" s="8">
        <v>6.25</v>
      </c>
      <c r="G4" s="4">
        <v>24</v>
      </c>
      <c r="H4" s="8">
        <v>0.31</v>
      </c>
      <c r="I4" s="4">
        <v>0</v>
      </c>
    </row>
    <row r="5" spans="1:9" x14ac:dyDescent="0.15">
      <c r="A5" s="2">
        <v>3</v>
      </c>
      <c r="B5" s="1" t="s">
        <v>136</v>
      </c>
      <c r="C5" s="4">
        <v>759</v>
      </c>
      <c r="D5" s="8">
        <v>3.75</v>
      </c>
      <c r="E5" s="4">
        <v>595</v>
      </c>
      <c r="F5" s="8">
        <v>4.8099999999999996</v>
      </c>
      <c r="G5" s="4">
        <v>164</v>
      </c>
      <c r="H5" s="8">
        <v>2.12</v>
      </c>
      <c r="I5" s="4">
        <v>0</v>
      </c>
    </row>
    <row r="6" spans="1:9" x14ac:dyDescent="0.15">
      <c r="A6" s="2">
        <v>4</v>
      </c>
      <c r="B6" s="1" t="s">
        <v>135</v>
      </c>
      <c r="C6" s="4">
        <v>550</v>
      </c>
      <c r="D6" s="8">
        <v>2.72</v>
      </c>
      <c r="E6" s="4">
        <v>371</v>
      </c>
      <c r="F6" s="8">
        <v>3</v>
      </c>
      <c r="G6" s="4">
        <v>178</v>
      </c>
      <c r="H6" s="8">
        <v>2.2999999999999998</v>
      </c>
      <c r="I6" s="4">
        <v>1</v>
      </c>
    </row>
    <row r="7" spans="1:9" x14ac:dyDescent="0.15">
      <c r="A7" s="2">
        <v>5</v>
      </c>
      <c r="B7" s="1" t="s">
        <v>140</v>
      </c>
      <c r="C7" s="4">
        <v>489</v>
      </c>
      <c r="D7" s="8">
        <v>2.42</v>
      </c>
      <c r="E7" s="4">
        <v>472</v>
      </c>
      <c r="F7" s="8">
        <v>3.82</v>
      </c>
      <c r="G7" s="4">
        <v>17</v>
      </c>
      <c r="H7" s="8">
        <v>0.22</v>
      </c>
      <c r="I7" s="4">
        <v>0</v>
      </c>
    </row>
    <row r="8" spans="1:9" x14ac:dyDescent="0.15">
      <c r="A8" s="2">
        <v>6</v>
      </c>
      <c r="B8" s="1" t="s">
        <v>131</v>
      </c>
      <c r="C8" s="4">
        <v>422</v>
      </c>
      <c r="D8" s="8">
        <v>2.09</v>
      </c>
      <c r="E8" s="4">
        <v>279</v>
      </c>
      <c r="F8" s="8">
        <v>2.2599999999999998</v>
      </c>
      <c r="G8" s="4">
        <v>138</v>
      </c>
      <c r="H8" s="8">
        <v>1.78</v>
      </c>
      <c r="I8" s="4">
        <v>5</v>
      </c>
    </row>
    <row r="9" spans="1:9" x14ac:dyDescent="0.15">
      <c r="A9" s="2">
        <v>7</v>
      </c>
      <c r="B9" s="1" t="s">
        <v>125</v>
      </c>
      <c r="C9" s="4">
        <v>411</v>
      </c>
      <c r="D9" s="8">
        <v>2.0299999999999998</v>
      </c>
      <c r="E9" s="4">
        <v>126</v>
      </c>
      <c r="F9" s="8">
        <v>1.02</v>
      </c>
      <c r="G9" s="4">
        <v>285</v>
      </c>
      <c r="H9" s="8">
        <v>3.68</v>
      </c>
      <c r="I9" s="4">
        <v>0</v>
      </c>
    </row>
    <row r="10" spans="1:9" x14ac:dyDescent="0.15">
      <c r="A10" s="2">
        <v>8</v>
      </c>
      <c r="B10" s="1" t="s">
        <v>127</v>
      </c>
      <c r="C10" s="4">
        <v>398</v>
      </c>
      <c r="D10" s="8">
        <v>1.97</v>
      </c>
      <c r="E10" s="4">
        <v>275</v>
      </c>
      <c r="F10" s="8">
        <v>2.2200000000000002</v>
      </c>
      <c r="G10" s="4">
        <v>123</v>
      </c>
      <c r="H10" s="8">
        <v>1.59</v>
      </c>
      <c r="I10" s="4">
        <v>0</v>
      </c>
    </row>
    <row r="11" spans="1:9" x14ac:dyDescent="0.15">
      <c r="A11" s="2">
        <v>9</v>
      </c>
      <c r="B11" s="1" t="s">
        <v>138</v>
      </c>
      <c r="C11" s="4">
        <v>386</v>
      </c>
      <c r="D11" s="8">
        <v>1.91</v>
      </c>
      <c r="E11" s="4">
        <v>309</v>
      </c>
      <c r="F11" s="8">
        <v>2.5</v>
      </c>
      <c r="G11" s="4">
        <v>77</v>
      </c>
      <c r="H11" s="8">
        <v>0.99</v>
      </c>
      <c r="I11" s="4">
        <v>0</v>
      </c>
    </row>
    <row r="12" spans="1:9" x14ac:dyDescent="0.15">
      <c r="A12" s="2">
        <v>10</v>
      </c>
      <c r="B12" s="1" t="s">
        <v>130</v>
      </c>
      <c r="C12" s="4">
        <v>378</v>
      </c>
      <c r="D12" s="8">
        <v>1.87</v>
      </c>
      <c r="E12" s="4">
        <v>306</v>
      </c>
      <c r="F12" s="8">
        <v>2.4700000000000002</v>
      </c>
      <c r="G12" s="4">
        <v>72</v>
      </c>
      <c r="H12" s="8">
        <v>0.93</v>
      </c>
      <c r="I12" s="4">
        <v>0</v>
      </c>
    </row>
    <row r="13" spans="1:9" x14ac:dyDescent="0.15">
      <c r="A13" s="2">
        <v>11</v>
      </c>
      <c r="B13" s="1" t="s">
        <v>137</v>
      </c>
      <c r="C13" s="4">
        <v>371</v>
      </c>
      <c r="D13" s="8">
        <v>1.83</v>
      </c>
      <c r="E13" s="4">
        <v>149</v>
      </c>
      <c r="F13" s="8">
        <v>1.2</v>
      </c>
      <c r="G13" s="4">
        <v>222</v>
      </c>
      <c r="H13" s="8">
        <v>2.86</v>
      </c>
      <c r="I13" s="4">
        <v>0</v>
      </c>
    </row>
    <row r="14" spans="1:9" x14ac:dyDescent="0.15">
      <c r="A14" s="2">
        <v>12</v>
      </c>
      <c r="B14" s="1" t="s">
        <v>139</v>
      </c>
      <c r="C14" s="4">
        <v>367</v>
      </c>
      <c r="D14" s="8">
        <v>1.81</v>
      </c>
      <c r="E14" s="4">
        <v>333</v>
      </c>
      <c r="F14" s="8">
        <v>2.69</v>
      </c>
      <c r="G14" s="4">
        <v>34</v>
      </c>
      <c r="H14" s="8">
        <v>0.44</v>
      </c>
      <c r="I14" s="4">
        <v>0</v>
      </c>
    </row>
    <row r="15" spans="1:9" x14ac:dyDescent="0.15">
      <c r="A15" s="2">
        <v>13</v>
      </c>
      <c r="B15" s="1" t="s">
        <v>144</v>
      </c>
      <c r="C15" s="4">
        <v>352</v>
      </c>
      <c r="D15" s="8">
        <v>1.74</v>
      </c>
      <c r="E15" s="4">
        <v>333</v>
      </c>
      <c r="F15" s="8">
        <v>2.69</v>
      </c>
      <c r="G15" s="4">
        <v>19</v>
      </c>
      <c r="H15" s="8">
        <v>0.25</v>
      </c>
      <c r="I15" s="4">
        <v>0</v>
      </c>
    </row>
    <row r="16" spans="1:9" x14ac:dyDescent="0.15">
      <c r="A16" s="2">
        <v>14</v>
      </c>
      <c r="B16" s="1" t="s">
        <v>129</v>
      </c>
      <c r="C16" s="4">
        <v>333</v>
      </c>
      <c r="D16" s="8">
        <v>1.65</v>
      </c>
      <c r="E16" s="4">
        <v>192</v>
      </c>
      <c r="F16" s="8">
        <v>1.55</v>
      </c>
      <c r="G16" s="4">
        <v>141</v>
      </c>
      <c r="H16" s="8">
        <v>1.82</v>
      </c>
      <c r="I16" s="4">
        <v>0</v>
      </c>
    </row>
    <row r="17" spans="1:9" x14ac:dyDescent="0.15">
      <c r="A17" s="2">
        <v>14</v>
      </c>
      <c r="B17" s="1" t="s">
        <v>132</v>
      </c>
      <c r="C17" s="4">
        <v>333</v>
      </c>
      <c r="D17" s="8">
        <v>1.65</v>
      </c>
      <c r="E17" s="4">
        <v>180</v>
      </c>
      <c r="F17" s="8">
        <v>1.46</v>
      </c>
      <c r="G17" s="4">
        <v>153</v>
      </c>
      <c r="H17" s="8">
        <v>1.97</v>
      </c>
      <c r="I17" s="4">
        <v>0</v>
      </c>
    </row>
    <row r="18" spans="1:9" x14ac:dyDescent="0.15">
      <c r="A18" s="2">
        <v>16</v>
      </c>
      <c r="B18" s="1" t="s">
        <v>143</v>
      </c>
      <c r="C18" s="4">
        <v>322</v>
      </c>
      <c r="D18" s="8">
        <v>1.59</v>
      </c>
      <c r="E18" s="4">
        <v>283</v>
      </c>
      <c r="F18" s="8">
        <v>2.29</v>
      </c>
      <c r="G18" s="4">
        <v>37</v>
      </c>
      <c r="H18" s="8">
        <v>0.48</v>
      </c>
      <c r="I18" s="4">
        <v>2</v>
      </c>
    </row>
    <row r="19" spans="1:9" x14ac:dyDescent="0.15">
      <c r="A19" s="2">
        <v>17</v>
      </c>
      <c r="B19" s="1" t="s">
        <v>133</v>
      </c>
      <c r="C19" s="4">
        <v>315</v>
      </c>
      <c r="D19" s="8">
        <v>1.56</v>
      </c>
      <c r="E19" s="4">
        <v>177</v>
      </c>
      <c r="F19" s="8">
        <v>1.43</v>
      </c>
      <c r="G19" s="4">
        <v>138</v>
      </c>
      <c r="H19" s="8">
        <v>1.78</v>
      </c>
      <c r="I19" s="4">
        <v>0</v>
      </c>
    </row>
    <row r="20" spans="1:9" x14ac:dyDescent="0.15">
      <c r="A20" s="2">
        <v>18</v>
      </c>
      <c r="B20" s="1" t="s">
        <v>128</v>
      </c>
      <c r="C20" s="4">
        <v>301</v>
      </c>
      <c r="D20" s="8">
        <v>1.49</v>
      </c>
      <c r="E20" s="4">
        <v>260</v>
      </c>
      <c r="F20" s="8">
        <v>2.1</v>
      </c>
      <c r="G20" s="4">
        <v>41</v>
      </c>
      <c r="H20" s="8">
        <v>0.53</v>
      </c>
      <c r="I20" s="4">
        <v>0</v>
      </c>
    </row>
    <row r="21" spans="1:9" x14ac:dyDescent="0.15">
      <c r="A21" s="2">
        <v>19</v>
      </c>
      <c r="B21" s="1" t="s">
        <v>134</v>
      </c>
      <c r="C21" s="4">
        <v>294</v>
      </c>
      <c r="D21" s="8">
        <v>1.45</v>
      </c>
      <c r="E21" s="4">
        <v>132</v>
      </c>
      <c r="F21" s="8">
        <v>1.07</v>
      </c>
      <c r="G21" s="4">
        <v>162</v>
      </c>
      <c r="H21" s="8">
        <v>2.09</v>
      </c>
      <c r="I21" s="4">
        <v>0</v>
      </c>
    </row>
    <row r="22" spans="1:9" x14ac:dyDescent="0.15">
      <c r="A22" s="2">
        <v>20</v>
      </c>
      <c r="B22" s="1" t="s">
        <v>126</v>
      </c>
      <c r="C22" s="4">
        <v>258</v>
      </c>
      <c r="D22" s="8">
        <v>1.27</v>
      </c>
      <c r="E22" s="4">
        <v>78</v>
      </c>
      <c r="F22" s="8">
        <v>0.63</v>
      </c>
      <c r="G22" s="4">
        <v>180</v>
      </c>
      <c r="H22" s="8">
        <v>2.3199999999999998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142</v>
      </c>
      <c r="C25" s="4">
        <v>329</v>
      </c>
      <c r="D25" s="8">
        <v>6</v>
      </c>
      <c r="E25" s="4">
        <v>301</v>
      </c>
      <c r="F25" s="8">
        <v>10.09</v>
      </c>
      <c r="G25" s="4">
        <v>28</v>
      </c>
      <c r="H25" s="8">
        <v>1.1399999999999999</v>
      </c>
      <c r="I25" s="4">
        <v>0</v>
      </c>
    </row>
    <row r="26" spans="1:9" x14ac:dyDescent="0.15">
      <c r="A26" s="2">
        <v>2</v>
      </c>
      <c r="B26" s="1" t="s">
        <v>136</v>
      </c>
      <c r="C26" s="4">
        <v>250</v>
      </c>
      <c r="D26" s="8">
        <v>4.5599999999999996</v>
      </c>
      <c r="E26" s="4">
        <v>162</v>
      </c>
      <c r="F26" s="8">
        <v>5.43</v>
      </c>
      <c r="G26" s="4">
        <v>88</v>
      </c>
      <c r="H26" s="8">
        <v>3.57</v>
      </c>
      <c r="I26" s="4">
        <v>0</v>
      </c>
    </row>
    <row r="27" spans="1:9" x14ac:dyDescent="0.15">
      <c r="A27" s="2">
        <v>3</v>
      </c>
      <c r="B27" s="1" t="s">
        <v>141</v>
      </c>
      <c r="C27" s="4">
        <v>197</v>
      </c>
      <c r="D27" s="8">
        <v>3.59</v>
      </c>
      <c r="E27" s="4">
        <v>186</v>
      </c>
      <c r="F27" s="8">
        <v>6.24</v>
      </c>
      <c r="G27" s="4">
        <v>11</v>
      </c>
      <c r="H27" s="8">
        <v>0.45</v>
      </c>
      <c r="I27" s="4">
        <v>0</v>
      </c>
    </row>
    <row r="28" spans="1:9" x14ac:dyDescent="0.15">
      <c r="A28" s="2">
        <v>4</v>
      </c>
      <c r="B28" s="1" t="s">
        <v>140</v>
      </c>
      <c r="C28" s="4">
        <v>166</v>
      </c>
      <c r="D28" s="8">
        <v>3.03</v>
      </c>
      <c r="E28" s="4">
        <v>159</v>
      </c>
      <c r="F28" s="8">
        <v>5.33</v>
      </c>
      <c r="G28" s="4">
        <v>7</v>
      </c>
      <c r="H28" s="8">
        <v>0.28000000000000003</v>
      </c>
      <c r="I28" s="4">
        <v>0</v>
      </c>
    </row>
    <row r="29" spans="1:9" x14ac:dyDescent="0.15">
      <c r="A29" s="2">
        <v>5</v>
      </c>
      <c r="B29" s="1" t="s">
        <v>135</v>
      </c>
      <c r="C29" s="4">
        <v>141</v>
      </c>
      <c r="D29" s="8">
        <v>2.57</v>
      </c>
      <c r="E29" s="4">
        <v>96</v>
      </c>
      <c r="F29" s="8">
        <v>3.22</v>
      </c>
      <c r="G29" s="4">
        <v>45</v>
      </c>
      <c r="H29" s="8">
        <v>1.83</v>
      </c>
      <c r="I29" s="4">
        <v>0</v>
      </c>
    </row>
    <row r="30" spans="1:9" x14ac:dyDescent="0.15">
      <c r="A30" s="2">
        <v>6</v>
      </c>
      <c r="B30" s="1" t="s">
        <v>138</v>
      </c>
      <c r="C30" s="4">
        <v>121</v>
      </c>
      <c r="D30" s="8">
        <v>2.21</v>
      </c>
      <c r="E30" s="4">
        <v>81</v>
      </c>
      <c r="F30" s="8">
        <v>2.72</v>
      </c>
      <c r="G30" s="4">
        <v>40</v>
      </c>
      <c r="H30" s="8">
        <v>1.62</v>
      </c>
      <c r="I30" s="4">
        <v>0</v>
      </c>
    </row>
    <row r="31" spans="1:9" x14ac:dyDescent="0.15">
      <c r="A31" s="2">
        <v>7</v>
      </c>
      <c r="B31" s="1" t="s">
        <v>125</v>
      </c>
      <c r="C31" s="4">
        <v>112</v>
      </c>
      <c r="D31" s="8">
        <v>2.04</v>
      </c>
      <c r="E31" s="4">
        <v>33</v>
      </c>
      <c r="F31" s="8">
        <v>1.1100000000000001</v>
      </c>
      <c r="G31" s="4">
        <v>79</v>
      </c>
      <c r="H31" s="8">
        <v>3.21</v>
      </c>
      <c r="I31" s="4">
        <v>0</v>
      </c>
    </row>
    <row r="32" spans="1:9" x14ac:dyDescent="0.15">
      <c r="A32" s="2">
        <v>8</v>
      </c>
      <c r="B32" s="1" t="s">
        <v>139</v>
      </c>
      <c r="C32" s="4">
        <v>107</v>
      </c>
      <c r="D32" s="8">
        <v>1.95</v>
      </c>
      <c r="E32" s="4">
        <v>91</v>
      </c>
      <c r="F32" s="8">
        <v>3.05</v>
      </c>
      <c r="G32" s="4">
        <v>16</v>
      </c>
      <c r="H32" s="8">
        <v>0.65</v>
      </c>
      <c r="I32" s="4">
        <v>0</v>
      </c>
    </row>
    <row r="33" spans="1:9" x14ac:dyDescent="0.15">
      <c r="A33" s="2">
        <v>9</v>
      </c>
      <c r="B33" s="1" t="s">
        <v>144</v>
      </c>
      <c r="C33" s="4">
        <v>97</v>
      </c>
      <c r="D33" s="8">
        <v>1.77</v>
      </c>
      <c r="E33" s="4">
        <v>93</v>
      </c>
      <c r="F33" s="8">
        <v>3.12</v>
      </c>
      <c r="G33" s="4">
        <v>4</v>
      </c>
      <c r="H33" s="8">
        <v>0.16</v>
      </c>
      <c r="I33" s="4">
        <v>0</v>
      </c>
    </row>
    <row r="34" spans="1:9" x14ac:dyDescent="0.15">
      <c r="A34" s="2">
        <v>10</v>
      </c>
      <c r="B34" s="1" t="s">
        <v>131</v>
      </c>
      <c r="C34" s="4">
        <v>96</v>
      </c>
      <c r="D34" s="8">
        <v>1.75</v>
      </c>
      <c r="E34" s="4">
        <v>50</v>
      </c>
      <c r="F34" s="8">
        <v>1.68</v>
      </c>
      <c r="G34" s="4">
        <v>46</v>
      </c>
      <c r="H34" s="8">
        <v>1.87</v>
      </c>
      <c r="I34" s="4">
        <v>0</v>
      </c>
    </row>
    <row r="35" spans="1:9" x14ac:dyDescent="0.15">
      <c r="A35" s="2">
        <v>11</v>
      </c>
      <c r="B35" s="1" t="s">
        <v>143</v>
      </c>
      <c r="C35" s="4">
        <v>95</v>
      </c>
      <c r="D35" s="8">
        <v>1.73</v>
      </c>
      <c r="E35" s="4">
        <v>77</v>
      </c>
      <c r="F35" s="8">
        <v>2.58</v>
      </c>
      <c r="G35" s="4">
        <v>18</v>
      </c>
      <c r="H35" s="8">
        <v>0.73</v>
      </c>
      <c r="I35" s="4">
        <v>0</v>
      </c>
    </row>
    <row r="36" spans="1:9" x14ac:dyDescent="0.15">
      <c r="A36" s="2">
        <v>12</v>
      </c>
      <c r="B36" s="1" t="s">
        <v>147</v>
      </c>
      <c r="C36" s="4">
        <v>93</v>
      </c>
      <c r="D36" s="8">
        <v>1.69</v>
      </c>
      <c r="E36" s="4">
        <v>75</v>
      </c>
      <c r="F36" s="8">
        <v>2.5099999999999998</v>
      </c>
      <c r="G36" s="4">
        <v>18</v>
      </c>
      <c r="H36" s="8">
        <v>0.73</v>
      </c>
      <c r="I36" s="4">
        <v>0</v>
      </c>
    </row>
    <row r="37" spans="1:9" x14ac:dyDescent="0.15">
      <c r="A37" s="2">
        <v>13</v>
      </c>
      <c r="B37" s="1" t="s">
        <v>137</v>
      </c>
      <c r="C37" s="4">
        <v>92</v>
      </c>
      <c r="D37" s="8">
        <v>1.68</v>
      </c>
      <c r="E37" s="4">
        <v>39</v>
      </c>
      <c r="F37" s="8">
        <v>1.31</v>
      </c>
      <c r="G37" s="4">
        <v>53</v>
      </c>
      <c r="H37" s="8">
        <v>2.15</v>
      </c>
      <c r="I37" s="4">
        <v>0</v>
      </c>
    </row>
    <row r="38" spans="1:9" x14ac:dyDescent="0.15">
      <c r="A38" s="2">
        <v>14</v>
      </c>
      <c r="B38" s="1" t="s">
        <v>129</v>
      </c>
      <c r="C38" s="4">
        <v>91</v>
      </c>
      <c r="D38" s="8">
        <v>1.66</v>
      </c>
      <c r="E38" s="4">
        <v>38</v>
      </c>
      <c r="F38" s="8">
        <v>1.27</v>
      </c>
      <c r="G38" s="4">
        <v>53</v>
      </c>
      <c r="H38" s="8">
        <v>2.15</v>
      </c>
      <c r="I38" s="4">
        <v>0</v>
      </c>
    </row>
    <row r="39" spans="1:9" x14ac:dyDescent="0.15">
      <c r="A39" s="2">
        <v>15</v>
      </c>
      <c r="B39" s="1" t="s">
        <v>146</v>
      </c>
      <c r="C39" s="4">
        <v>85</v>
      </c>
      <c r="D39" s="8">
        <v>1.55</v>
      </c>
      <c r="E39" s="4">
        <v>29</v>
      </c>
      <c r="F39" s="8">
        <v>0.97</v>
      </c>
      <c r="G39" s="4">
        <v>56</v>
      </c>
      <c r="H39" s="8">
        <v>2.27</v>
      </c>
      <c r="I39" s="4">
        <v>0</v>
      </c>
    </row>
    <row r="40" spans="1:9" x14ac:dyDescent="0.15">
      <c r="A40" s="2">
        <v>16</v>
      </c>
      <c r="B40" s="1" t="s">
        <v>132</v>
      </c>
      <c r="C40" s="4">
        <v>81</v>
      </c>
      <c r="D40" s="8">
        <v>1.48</v>
      </c>
      <c r="E40" s="4">
        <v>44</v>
      </c>
      <c r="F40" s="8">
        <v>1.48</v>
      </c>
      <c r="G40" s="4">
        <v>37</v>
      </c>
      <c r="H40" s="8">
        <v>1.5</v>
      </c>
      <c r="I40" s="4">
        <v>0</v>
      </c>
    </row>
    <row r="41" spans="1:9" x14ac:dyDescent="0.15">
      <c r="A41" s="2">
        <v>17</v>
      </c>
      <c r="B41" s="1" t="s">
        <v>148</v>
      </c>
      <c r="C41" s="4">
        <v>78</v>
      </c>
      <c r="D41" s="8">
        <v>1.42</v>
      </c>
      <c r="E41" s="4">
        <v>61</v>
      </c>
      <c r="F41" s="8">
        <v>2.04</v>
      </c>
      <c r="G41" s="4">
        <v>17</v>
      </c>
      <c r="H41" s="8">
        <v>0.69</v>
      </c>
      <c r="I41" s="4">
        <v>0</v>
      </c>
    </row>
    <row r="42" spans="1:9" x14ac:dyDescent="0.15">
      <c r="A42" s="2">
        <v>18</v>
      </c>
      <c r="B42" s="1" t="s">
        <v>145</v>
      </c>
      <c r="C42" s="4">
        <v>77</v>
      </c>
      <c r="D42" s="8">
        <v>1.4</v>
      </c>
      <c r="E42" s="4">
        <v>33</v>
      </c>
      <c r="F42" s="8">
        <v>1.1100000000000001</v>
      </c>
      <c r="G42" s="4">
        <v>44</v>
      </c>
      <c r="H42" s="8">
        <v>1.79</v>
      </c>
      <c r="I42" s="4">
        <v>0</v>
      </c>
    </row>
    <row r="43" spans="1:9" x14ac:dyDescent="0.15">
      <c r="A43" s="2">
        <v>19</v>
      </c>
      <c r="B43" s="1" t="s">
        <v>134</v>
      </c>
      <c r="C43" s="4">
        <v>76</v>
      </c>
      <c r="D43" s="8">
        <v>1.39</v>
      </c>
      <c r="E43" s="4">
        <v>31</v>
      </c>
      <c r="F43" s="8">
        <v>1.04</v>
      </c>
      <c r="G43" s="4">
        <v>45</v>
      </c>
      <c r="H43" s="8">
        <v>1.83</v>
      </c>
      <c r="I43" s="4">
        <v>0</v>
      </c>
    </row>
    <row r="44" spans="1:9" x14ac:dyDescent="0.15">
      <c r="A44" s="2">
        <v>19</v>
      </c>
      <c r="B44" s="1" t="s">
        <v>149</v>
      </c>
      <c r="C44" s="4">
        <v>76</v>
      </c>
      <c r="D44" s="8">
        <v>1.39</v>
      </c>
      <c r="E44" s="4">
        <v>29</v>
      </c>
      <c r="F44" s="8">
        <v>0.97</v>
      </c>
      <c r="G44" s="4">
        <v>47</v>
      </c>
      <c r="H44" s="8">
        <v>1.91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142</v>
      </c>
      <c r="C47" s="4">
        <v>112</v>
      </c>
      <c r="D47" s="8">
        <v>6.12</v>
      </c>
      <c r="E47" s="4">
        <v>100</v>
      </c>
      <c r="F47" s="8">
        <v>9.11</v>
      </c>
      <c r="G47" s="4">
        <v>12</v>
      </c>
      <c r="H47" s="8">
        <v>1.65</v>
      </c>
      <c r="I47" s="4">
        <v>0</v>
      </c>
    </row>
    <row r="48" spans="1:9" x14ac:dyDescent="0.15">
      <c r="A48" s="2">
        <v>2</v>
      </c>
      <c r="B48" s="1" t="s">
        <v>136</v>
      </c>
      <c r="C48" s="4">
        <v>103</v>
      </c>
      <c r="D48" s="8">
        <v>5.63</v>
      </c>
      <c r="E48" s="4">
        <v>84</v>
      </c>
      <c r="F48" s="8">
        <v>7.65</v>
      </c>
      <c r="G48" s="4">
        <v>19</v>
      </c>
      <c r="H48" s="8">
        <v>2.61</v>
      </c>
      <c r="I48" s="4">
        <v>0</v>
      </c>
    </row>
    <row r="49" spans="1:9" x14ac:dyDescent="0.15">
      <c r="A49" s="2">
        <v>3</v>
      </c>
      <c r="B49" s="1" t="s">
        <v>141</v>
      </c>
      <c r="C49" s="4">
        <v>71</v>
      </c>
      <c r="D49" s="8">
        <v>3.88</v>
      </c>
      <c r="E49" s="4">
        <v>70</v>
      </c>
      <c r="F49" s="8">
        <v>6.38</v>
      </c>
      <c r="G49" s="4">
        <v>1</v>
      </c>
      <c r="H49" s="8">
        <v>0.14000000000000001</v>
      </c>
      <c r="I49" s="4">
        <v>0</v>
      </c>
    </row>
    <row r="50" spans="1:9" x14ac:dyDescent="0.15">
      <c r="A50" s="2">
        <v>4</v>
      </c>
      <c r="B50" s="1" t="s">
        <v>130</v>
      </c>
      <c r="C50" s="4">
        <v>46</v>
      </c>
      <c r="D50" s="8">
        <v>2.5099999999999998</v>
      </c>
      <c r="E50" s="4">
        <v>39</v>
      </c>
      <c r="F50" s="8">
        <v>3.55</v>
      </c>
      <c r="G50" s="4">
        <v>7</v>
      </c>
      <c r="H50" s="8">
        <v>0.96</v>
      </c>
      <c r="I50" s="4">
        <v>0</v>
      </c>
    </row>
    <row r="51" spans="1:9" x14ac:dyDescent="0.15">
      <c r="A51" s="2">
        <v>4</v>
      </c>
      <c r="B51" s="1" t="s">
        <v>131</v>
      </c>
      <c r="C51" s="4">
        <v>46</v>
      </c>
      <c r="D51" s="8">
        <v>2.5099999999999998</v>
      </c>
      <c r="E51" s="4">
        <v>34</v>
      </c>
      <c r="F51" s="8">
        <v>3.1</v>
      </c>
      <c r="G51" s="4">
        <v>11</v>
      </c>
      <c r="H51" s="8">
        <v>1.51</v>
      </c>
      <c r="I51" s="4">
        <v>1</v>
      </c>
    </row>
    <row r="52" spans="1:9" x14ac:dyDescent="0.15">
      <c r="A52" s="2">
        <v>6</v>
      </c>
      <c r="B52" s="1" t="s">
        <v>127</v>
      </c>
      <c r="C52" s="4">
        <v>44</v>
      </c>
      <c r="D52" s="8">
        <v>2.4</v>
      </c>
      <c r="E52" s="4">
        <v>28</v>
      </c>
      <c r="F52" s="8">
        <v>2.5499999999999998</v>
      </c>
      <c r="G52" s="4">
        <v>16</v>
      </c>
      <c r="H52" s="8">
        <v>2.2000000000000002</v>
      </c>
      <c r="I52" s="4">
        <v>0</v>
      </c>
    </row>
    <row r="53" spans="1:9" x14ac:dyDescent="0.15">
      <c r="A53" s="2">
        <v>7</v>
      </c>
      <c r="B53" s="1" t="s">
        <v>125</v>
      </c>
      <c r="C53" s="4">
        <v>41</v>
      </c>
      <c r="D53" s="8">
        <v>2.2400000000000002</v>
      </c>
      <c r="E53" s="4">
        <v>9</v>
      </c>
      <c r="F53" s="8">
        <v>0.82</v>
      </c>
      <c r="G53" s="4">
        <v>32</v>
      </c>
      <c r="H53" s="8">
        <v>4.4000000000000004</v>
      </c>
      <c r="I53" s="4">
        <v>0</v>
      </c>
    </row>
    <row r="54" spans="1:9" x14ac:dyDescent="0.15">
      <c r="A54" s="2">
        <v>7</v>
      </c>
      <c r="B54" s="1" t="s">
        <v>139</v>
      </c>
      <c r="C54" s="4">
        <v>41</v>
      </c>
      <c r="D54" s="8">
        <v>2.2400000000000002</v>
      </c>
      <c r="E54" s="4">
        <v>38</v>
      </c>
      <c r="F54" s="8">
        <v>3.46</v>
      </c>
      <c r="G54" s="4">
        <v>3</v>
      </c>
      <c r="H54" s="8">
        <v>0.41</v>
      </c>
      <c r="I54" s="4">
        <v>0</v>
      </c>
    </row>
    <row r="55" spans="1:9" x14ac:dyDescent="0.15">
      <c r="A55" s="2">
        <v>9</v>
      </c>
      <c r="B55" s="1" t="s">
        <v>135</v>
      </c>
      <c r="C55" s="4">
        <v>40</v>
      </c>
      <c r="D55" s="8">
        <v>2.19</v>
      </c>
      <c r="E55" s="4">
        <v>26</v>
      </c>
      <c r="F55" s="8">
        <v>2.37</v>
      </c>
      <c r="G55" s="4">
        <v>14</v>
      </c>
      <c r="H55" s="8">
        <v>1.92</v>
      </c>
      <c r="I55" s="4">
        <v>0</v>
      </c>
    </row>
    <row r="56" spans="1:9" x14ac:dyDescent="0.15">
      <c r="A56" s="2">
        <v>10</v>
      </c>
      <c r="B56" s="1" t="s">
        <v>140</v>
      </c>
      <c r="C56" s="4">
        <v>39</v>
      </c>
      <c r="D56" s="8">
        <v>2.13</v>
      </c>
      <c r="E56" s="4">
        <v>39</v>
      </c>
      <c r="F56" s="8">
        <v>3.55</v>
      </c>
      <c r="G56" s="4">
        <v>0</v>
      </c>
      <c r="H56" s="8">
        <v>0</v>
      </c>
      <c r="I56" s="4">
        <v>0</v>
      </c>
    </row>
    <row r="57" spans="1:9" x14ac:dyDescent="0.15">
      <c r="A57" s="2">
        <v>11</v>
      </c>
      <c r="B57" s="1" t="s">
        <v>133</v>
      </c>
      <c r="C57" s="4">
        <v>37</v>
      </c>
      <c r="D57" s="8">
        <v>2.02</v>
      </c>
      <c r="E57" s="4">
        <v>25</v>
      </c>
      <c r="F57" s="8">
        <v>2.2799999999999998</v>
      </c>
      <c r="G57" s="4">
        <v>12</v>
      </c>
      <c r="H57" s="8">
        <v>1.65</v>
      </c>
      <c r="I57" s="4">
        <v>0</v>
      </c>
    </row>
    <row r="58" spans="1:9" x14ac:dyDescent="0.15">
      <c r="A58" s="2">
        <v>11</v>
      </c>
      <c r="B58" s="1" t="s">
        <v>138</v>
      </c>
      <c r="C58" s="4">
        <v>37</v>
      </c>
      <c r="D58" s="8">
        <v>2.02</v>
      </c>
      <c r="E58" s="4">
        <v>34</v>
      </c>
      <c r="F58" s="8">
        <v>3.1</v>
      </c>
      <c r="G58" s="4">
        <v>3</v>
      </c>
      <c r="H58" s="8">
        <v>0.41</v>
      </c>
      <c r="I58" s="4">
        <v>0</v>
      </c>
    </row>
    <row r="59" spans="1:9" x14ac:dyDescent="0.15">
      <c r="A59" s="2">
        <v>13</v>
      </c>
      <c r="B59" s="1" t="s">
        <v>129</v>
      </c>
      <c r="C59" s="4">
        <v>35</v>
      </c>
      <c r="D59" s="8">
        <v>1.91</v>
      </c>
      <c r="E59" s="4">
        <v>20</v>
      </c>
      <c r="F59" s="8">
        <v>1.82</v>
      </c>
      <c r="G59" s="4">
        <v>15</v>
      </c>
      <c r="H59" s="8">
        <v>2.06</v>
      </c>
      <c r="I59" s="4">
        <v>0</v>
      </c>
    </row>
    <row r="60" spans="1:9" x14ac:dyDescent="0.15">
      <c r="A60" s="2">
        <v>14</v>
      </c>
      <c r="B60" s="1" t="s">
        <v>144</v>
      </c>
      <c r="C60" s="4">
        <v>33</v>
      </c>
      <c r="D60" s="8">
        <v>1.8</v>
      </c>
      <c r="E60" s="4">
        <v>32</v>
      </c>
      <c r="F60" s="8">
        <v>2.91</v>
      </c>
      <c r="G60" s="4">
        <v>1</v>
      </c>
      <c r="H60" s="8">
        <v>0.14000000000000001</v>
      </c>
      <c r="I60" s="4">
        <v>0</v>
      </c>
    </row>
    <row r="61" spans="1:9" x14ac:dyDescent="0.15">
      <c r="A61" s="2">
        <v>15</v>
      </c>
      <c r="B61" s="1" t="s">
        <v>134</v>
      </c>
      <c r="C61" s="4">
        <v>31</v>
      </c>
      <c r="D61" s="8">
        <v>1.69</v>
      </c>
      <c r="E61" s="4">
        <v>12</v>
      </c>
      <c r="F61" s="8">
        <v>1.0900000000000001</v>
      </c>
      <c r="G61" s="4">
        <v>19</v>
      </c>
      <c r="H61" s="8">
        <v>2.61</v>
      </c>
      <c r="I61" s="4">
        <v>0</v>
      </c>
    </row>
    <row r="62" spans="1:9" x14ac:dyDescent="0.15">
      <c r="A62" s="2">
        <v>16</v>
      </c>
      <c r="B62" s="1" t="s">
        <v>137</v>
      </c>
      <c r="C62" s="4">
        <v>30</v>
      </c>
      <c r="D62" s="8">
        <v>1.64</v>
      </c>
      <c r="E62" s="4">
        <v>6</v>
      </c>
      <c r="F62" s="8">
        <v>0.55000000000000004</v>
      </c>
      <c r="G62" s="4">
        <v>24</v>
      </c>
      <c r="H62" s="8">
        <v>3.3</v>
      </c>
      <c r="I62" s="4">
        <v>0</v>
      </c>
    </row>
    <row r="63" spans="1:9" x14ac:dyDescent="0.15">
      <c r="A63" s="2">
        <v>17</v>
      </c>
      <c r="B63" s="1" t="s">
        <v>150</v>
      </c>
      <c r="C63" s="4">
        <v>29</v>
      </c>
      <c r="D63" s="8">
        <v>1.58</v>
      </c>
      <c r="E63" s="4">
        <v>19</v>
      </c>
      <c r="F63" s="8">
        <v>1.73</v>
      </c>
      <c r="G63" s="4">
        <v>10</v>
      </c>
      <c r="H63" s="8">
        <v>1.37</v>
      </c>
      <c r="I63" s="4">
        <v>0</v>
      </c>
    </row>
    <row r="64" spans="1:9" x14ac:dyDescent="0.15">
      <c r="A64" s="2">
        <v>17</v>
      </c>
      <c r="B64" s="1" t="s">
        <v>143</v>
      </c>
      <c r="C64" s="4">
        <v>29</v>
      </c>
      <c r="D64" s="8">
        <v>1.58</v>
      </c>
      <c r="E64" s="4">
        <v>26</v>
      </c>
      <c r="F64" s="8">
        <v>2.37</v>
      </c>
      <c r="G64" s="4">
        <v>3</v>
      </c>
      <c r="H64" s="8">
        <v>0.41</v>
      </c>
      <c r="I64" s="4">
        <v>0</v>
      </c>
    </row>
    <row r="65" spans="1:9" x14ac:dyDescent="0.15">
      <c r="A65" s="2">
        <v>19</v>
      </c>
      <c r="B65" s="1" t="s">
        <v>132</v>
      </c>
      <c r="C65" s="4">
        <v>28</v>
      </c>
      <c r="D65" s="8">
        <v>1.53</v>
      </c>
      <c r="E65" s="4">
        <v>7</v>
      </c>
      <c r="F65" s="8">
        <v>0.64</v>
      </c>
      <c r="G65" s="4">
        <v>21</v>
      </c>
      <c r="H65" s="8">
        <v>2.88</v>
      </c>
      <c r="I65" s="4">
        <v>0</v>
      </c>
    </row>
    <row r="66" spans="1:9" x14ac:dyDescent="0.15">
      <c r="A66" s="2">
        <v>20</v>
      </c>
      <c r="B66" s="1" t="s">
        <v>149</v>
      </c>
      <c r="C66" s="4">
        <v>27</v>
      </c>
      <c r="D66" s="8">
        <v>1.48</v>
      </c>
      <c r="E66" s="4">
        <v>20</v>
      </c>
      <c r="F66" s="8">
        <v>1.82</v>
      </c>
      <c r="G66" s="4">
        <v>7</v>
      </c>
      <c r="H66" s="8">
        <v>0.96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142</v>
      </c>
      <c r="C69" s="4">
        <v>276</v>
      </c>
      <c r="D69" s="8">
        <v>5.87</v>
      </c>
      <c r="E69" s="4">
        <v>255</v>
      </c>
      <c r="F69" s="8">
        <v>8.6</v>
      </c>
      <c r="G69" s="4">
        <v>21</v>
      </c>
      <c r="H69" s="8">
        <v>1.22</v>
      </c>
      <c r="I69" s="4">
        <v>0</v>
      </c>
    </row>
    <row r="70" spans="1:9" x14ac:dyDescent="0.15">
      <c r="A70" s="2">
        <v>2</v>
      </c>
      <c r="B70" s="1" t="s">
        <v>136</v>
      </c>
      <c r="C70" s="4">
        <v>194</v>
      </c>
      <c r="D70" s="8">
        <v>4.13</v>
      </c>
      <c r="E70" s="4">
        <v>163</v>
      </c>
      <c r="F70" s="8">
        <v>5.5</v>
      </c>
      <c r="G70" s="4">
        <v>31</v>
      </c>
      <c r="H70" s="8">
        <v>1.81</v>
      </c>
      <c r="I70" s="4">
        <v>0</v>
      </c>
    </row>
    <row r="71" spans="1:9" x14ac:dyDescent="0.15">
      <c r="A71" s="2">
        <v>3</v>
      </c>
      <c r="B71" s="1" t="s">
        <v>141</v>
      </c>
      <c r="C71" s="4">
        <v>185</v>
      </c>
      <c r="D71" s="8">
        <v>3.93</v>
      </c>
      <c r="E71" s="4">
        <v>177</v>
      </c>
      <c r="F71" s="8">
        <v>5.97</v>
      </c>
      <c r="G71" s="4">
        <v>8</v>
      </c>
      <c r="H71" s="8">
        <v>0.47</v>
      </c>
      <c r="I71" s="4">
        <v>0</v>
      </c>
    </row>
    <row r="72" spans="1:9" x14ac:dyDescent="0.15">
      <c r="A72" s="2">
        <v>4</v>
      </c>
      <c r="B72" s="1" t="s">
        <v>135</v>
      </c>
      <c r="C72" s="4">
        <v>126</v>
      </c>
      <c r="D72" s="8">
        <v>2.68</v>
      </c>
      <c r="E72" s="4">
        <v>81</v>
      </c>
      <c r="F72" s="8">
        <v>2.73</v>
      </c>
      <c r="G72" s="4">
        <v>45</v>
      </c>
      <c r="H72" s="8">
        <v>2.62</v>
      </c>
      <c r="I72" s="4">
        <v>0</v>
      </c>
    </row>
    <row r="73" spans="1:9" x14ac:dyDescent="0.15">
      <c r="A73" s="2">
        <v>5</v>
      </c>
      <c r="B73" s="1" t="s">
        <v>131</v>
      </c>
      <c r="C73" s="4">
        <v>114</v>
      </c>
      <c r="D73" s="8">
        <v>2.42</v>
      </c>
      <c r="E73" s="4">
        <v>79</v>
      </c>
      <c r="F73" s="8">
        <v>2.66</v>
      </c>
      <c r="G73" s="4">
        <v>34</v>
      </c>
      <c r="H73" s="8">
        <v>1.98</v>
      </c>
      <c r="I73" s="4">
        <v>1</v>
      </c>
    </row>
    <row r="74" spans="1:9" x14ac:dyDescent="0.15">
      <c r="A74" s="2">
        <v>6</v>
      </c>
      <c r="B74" s="1" t="s">
        <v>128</v>
      </c>
      <c r="C74" s="4">
        <v>108</v>
      </c>
      <c r="D74" s="8">
        <v>2.2999999999999998</v>
      </c>
      <c r="E74" s="4">
        <v>98</v>
      </c>
      <c r="F74" s="8">
        <v>3.3</v>
      </c>
      <c r="G74" s="4">
        <v>10</v>
      </c>
      <c r="H74" s="8">
        <v>0.57999999999999996</v>
      </c>
      <c r="I74" s="4">
        <v>0</v>
      </c>
    </row>
    <row r="75" spans="1:9" x14ac:dyDescent="0.15">
      <c r="A75" s="2">
        <v>7</v>
      </c>
      <c r="B75" s="1" t="s">
        <v>140</v>
      </c>
      <c r="C75" s="4">
        <v>104</v>
      </c>
      <c r="D75" s="8">
        <v>2.21</v>
      </c>
      <c r="E75" s="4">
        <v>99</v>
      </c>
      <c r="F75" s="8">
        <v>3.34</v>
      </c>
      <c r="G75" s="4">
        <v>5</v>
      </c>
      <c r="H75" s="8">
        <v>0.28999999999999998</v>
      </c>
      <c r="I75" s="4">
        <v>0</v>
      </c>
    </row>
    <row r="76" spans="1:9" x14ac:dyDescent="0.15">
      <c r="A76" s="2">
        <v>8</v>
      </c>
      <c r="B76" s="1" t="s">
        <v>127</v>
      </c>
      <c r="C76" s="4">
        <v>102</v>
      </c>
      <c r="D76" s="8">
        <v>2.17</v>
      </c>
      <c r="E76" s="4">
        <v>67</v>
      </c>
      <c r="F76" s="8">
        <v>2.2599999999999998</v>
      </c>
      <c r="G76" s="4">
        <v>35</v>
      </c>
      <c r="H76" s="8">
        <v>2.04</v>
      </c>
      <c r="I76" s="4">
        <v>0</v>
      </c>
    </row>
    <row r="77" spans="1:9" x14ac:dyDescent="0.15">
      <c r="A77" s="2">
        <v>9</v>
      </c>
      <c r="B77" s="1" t="s">
        <v>132</v>
      </c>
      <c r="C77" s="4">
        <v>100</v>
      </c>
      <c r="D77" s="8">
        <v>2.13</v>
      </c>
      <c r="E77" s="4">
        <v>67</v>
      </c>
      <c r="F77" s="8">
        <v>2.2599999999999998</v>
      </c>
      <c r="G77" s="4">
        <v>33</v>
      </c>
      <c r="H77" s="8">
        <v>1.92</v>
      </c>
      <c r="I77" s="4">
        <v>0</v>
      </c>
    </row>
    <row r="78" spans="1:9" x14ac:dyDescent="0.15">
      <c r="A78" s="2">
        <v>10</v>
      </c>
      <c r="B78" s="1" t="s">
        <v>139</v>
      </c>
      <c r="C78" s="4">
        <v>96</v>
      </c>
      <c r="D78" s="8">
        <v>2.04</v>
      </c>
      <c r="E78" s="4">
        <v>89</v>
      </c>
      <c r="F78" s="8">
        <v>3</v>
      </c>
      <c r="G78" s="4">
        <v>7</v>
      </c>
      <c r="H78" s="8">
        <v>0.41</v>
      </c>
      <c r="I78" s="4">
        <v>0</v>
      </c>
    </row>
    <row r="79" spans="1:9" x14ac:dyDescent="0.15">
      <c r="A79" s="2">
        <v>11</v>
      </c>
      <c r="B79" s="1" t="s">
        <v>144</v>
      </c>
      <c r="C79" s="4">
        <v>92</v>
      </c>
      <c r="D79" s="8">
        <v>1.96</v>
      </c>
      <c r="E79" s="4">
        <v>86</v>
      </c>
      <c r="F79" s="8">
        <v>2.9</v>
      </c>
      <c r="G79" s="4">
        <v>6</v>
      </c>
      <c r="H79" s="8">
        <v>0.35</v>
      </c>
      <c r="I79" s="4">
        <v>0</v>
      </c>
    </row>
    <row r="80" spans="1:9" x14ac:dyDescent="0.15">
      <c r="A80" s="2">
        <v>12</v>
      </c>
      <c r="B80" s="1" t="s">
        <v>137</v>
      </c>
      <c r="C80" s="4">
        <v>90</v>
      </c>
      <c r="D80" s="8">
        <v>1.91</v>
      </c>
      <c r="E80" s="4">
        <v>54</v>
      </c>
      <c r="F80" s="8">
        <v>1.82</v>
      </c>
      <c r="G80" s="4">
        <v>36</v>
      </c>
      <c r="H80" s="8">
        <v>2.1</v>
      </c>
      <c r="I80" s="4">
        <v>0</v>
      </c>
    </row>
    <row r="81" spans="1:9" x14ac:dyDescent="0.15">
      <c r="A81" s="2">
        <v>13</v>
      </c>
      <c r="B81" s="1" t="s">
        <v>138</v>
      </c>
      <c r="C81" s="4">
        <v>88</v>
      </c>
      <c r="D81" s="8">
        <v>1.87</v>
      </c>
      <c r="E81" s="4">
        <v>69</v>
      </c>
      <c r="F81" s="8">
        <v>2.33</v>
      </c>
      <c r="G81" s="4">
        <v>19</v>
      </c>
      <c r="H81" s="8">
        <v>1.1100000000000001</v>
      </c>
      <c r="I81" s="4">
        <v>0</v>
      </c>
    </row>
    <row r="82" spans="1:9" x14ac:dyDescent="0.15">
      <c r="A82" s="2">
        <v>14</v>
      </c>
      <c r="B82" s="1" t="s">
        <v>130</v>
      </c>
      <c r="C82" s="4">
        <v>85</v>
      </c>
      <c r="D82" s="8">
        <v>1.81</v>
      </c>
      <c r="E82" s="4">
        <v>73</v>
      </c>
      <c r="F82" s="8">
        <v>2.46</v>
      </c>
      <c r="G82" s="4">
        <v>12</v>
      </c>
      <c r="H82" s="8">
        <v>0.7</v>
      </c>
      <c r="I82" s="4">
        <v>0</v>
      </c>
    </row>
    <row r="83" spans="1:9" x14ac:dyDescent="0.15">
      <c r="A83" s="2">
        <v>15</v>
      </c>
      <c r="B83" s="1" t="s">
        <v>125</v>
      </c>
      <c r="C83" s="4">
        <v>82</v>
      </c>
      <c r="D83" s="8">
        <v>1.74</v>
      </c>
      <c r="E83" s="4">
        <v>26</v>
      </c>
      <c r="F83" s="8">
        <v>0.88</v>
      </c>
      <c r="G83" s="4">
        <v>56</v>
      </c>
      <c r="H83" s="8">
        <v>3.26</v>
      </c>
      <c r="I83" s="4">
        <v>0</v>
      </c>
    </row>
    <row r="84" spans="1:9" x14ac:dyDescent="0.15">
      <c r="A84" s="2">
        <v>15</v>
      </c>
      <c r="B84" s="1" t="s">
        <v>143</v>
      </c>
      <c r="C84" s="4">
        <v>82</v>
      </c>
      <c r="D84" s="8">
        <v>1.74</v>
      </c>
      <c r="E84" s="4">
        <v>72</v>
      </c>
      <c r="F84" s="8">
        <v>2.4300000000000002</v>
      </c>
      <c r="G84" s="4">
        <v>8</v>
      </c>
      <c r="H84" s="8">
        <v>0.47</v>
      </c>
      <c r="I84" s="4">
        <v>2</v>
      </c>
    </row>
    <row r="85" spans="1:9" x14ac:dyDescent="0.15">
      <c r="A85" s="2">
        <v>17</v>
      </c>
      <c r="B85" s="1" t="s">
        <v>129</v>
      </c>
      <c r="C85" s="4">
        <v>80</v>
      </c>
      <c r="D85" s="8">
        <v>1.7</v>
      </c>
      <c r="E85" s="4">
        <v>48</v>
      </c>
      <c r="F85" s="8">
        <v>1.62</v>
      </c>
      <c r="G85" s="4">
        <v>32</v>
      </c>
      <c r="H85" s="8">
        <v>1.86</v>
      </c>
      <c r="I85" s="4">
        <v>0</v>
      </c>
    </row>
    <row r="86" spans="1:9" x14ac:dyDescent="0.15">
      <c r="A86" s="2">
        <v>18</v>
      </c>
      <c r="B86" s="1" t="s">
        <v>151</v>
      </c>
      <c r="C86" s="4">
        <v>74</v>
      </c>
      <c r="D86" s="8">
        <v>1.57</v>
      </c>
      <c r="E86" s="4">
        <v>73</v>
      </c>
      <c r="F86" s="8">
        <v>2.46</v>
      </c>
      <c r="G86" s="4">
        <v>1</v>
      </c>
      <c r="H86" s="8">
        <v>0.06</v>
      </c>
      <c r="I86" s="4">
        <v>0</v>
      </c>
    </row>
    <row r="87" spans="1:9" x14ac:dyDescent="0.15">
      <c r="A87" s="2">
        <v>19</v>
      </c>
      <c r="B87" s="1" t="s">
        <v>133</v>
      </c>
      <c r="C87" s="4">
        <v>72</v>
      </c>
      <c r="D87" s="8">
        <v>1.53</v>
      </c>
      <c r="E87" s="4">
        <v>46</v>
      </c>
      <c r="F87" s="8">
        <v>1.55</v>
      </c>
      <c r="G87" s="4">
        <v>26</v>
      </c>
      <c r="H87" s="8">
        <v>1.51</v>
      </c>
      <c r="I87" s="4">
        <v>0</v>
      </c>
    </row>
    <row r="88" spans="1:9" x14ac:dyDescent="0.15">
      <c r="A88" s="2">
        <v>20</v>
      </c>
      <c r="B88" s="1" t="s">
        <v>134</v>
      </c>
      <c r="C88" s="4">
        <v>71</v>
      </c>
      <c r="D88" s="8">
        <v>1.51</v>
      </c>
      <c r="E88" s="4">
        <v>42</v>
      </c>
      <c r="F88" s="8">
        <v>1.42</v>
      </c>
      <c r="G88" s="4">
        <v>29</v>
      </c>
      <c r="H88" s="8">
        <v>1.69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142</v>
      </c>
      <c r="C91" s="4">
        <v>114</v>
      </c>
      <c r="D91" s="8">
        <v>7.54</v>
      </c>
      <c r="E91" s="4">
        <v>111</v>
      </c>
      <c r="F91" s="8">
        <v>12.29</v>
      </c>
      <c r="G91" s="4">
        <v>3</v>
      </c>
      <c r="H91" s="8">
        <v>0.5</v>
      </c>
      <c r="I91" s="4">
        <v>0</v>
      </c>
    </row>
    <row r="92" spans="1:9" x14ac:dyDescent="0.15">
      <c r="A92" s="2">
        <v>2</v>
      </c>
      <c r="B92" s="1" t="s">
        <v>141</v>
      </c>
      <c r="C92" s="4">
        <v>54</v>
      </c>
      <c r="D92" s="8">
        <v>3.57</v>
      </c>
      <c r="E92" s="4">
        <v>52</v>
      </c>
      <c r="F92" s="8">
        <v>5.76</v>
      </c>
      <c r="G92" s="4">
        <v>2</v>
      </c>
      <c r="H92" s="8">
        <v>0.33</v>
      </c>
      <c r="I92" s="4">
        <v>0</v>
      </c>
    </row>
    <row r="93" spans="1:9" x14ac:dyDescent="0.15">
      <c r="A93" s="2">
        <v>3</v>
      </c>
      <c r="B93" s="1" t="s">
        <v>136</v>
      </c>
      <c r="C93" s="4">
        <v>52</v>
      </c>
      <c r="D93" s="8">
        <v>3.44</v>
      </c>
      <c r="E93" s="4">
        <v>45</v>
      </c>
      <c r="F93" s="8">
        <v>4.9800000000000004</v>
      </c>
      <c r="G93" s="4">
        <v>7</v>
      </c>
      <c r="H93" s="8">
        <v>1.1599999999999999</v>
      </c>
      <c r="I93" s="4">
        <v>0</v>
      </c>
    </row>
    <row r="94" spans="1:9" x14ac:dyDescent="0.15">
      <c r="A94" s="2">
        <v>4</v>
      </c>
      <c r="B94" s="1" t="s">
        <v>140</v>
      </c>
      <c r="C94" s="4">
        <v>50</v>
      </c>
      <c r="D94" s="8">
        <v>3.31</v>
      </c>
      <c r="E94" s="4">
        <v>49</v>
      </c>
      <c r="F94" s="8">
        <v>5.43</v>
      </c>
      <c r="G94" s="4">
        <v>1</v>
      </c>
      <c r="H94" s="8">
        <v>0.17</v>
      </c>
      <c r="I94" s="4">
        <v>0</v>
      </c>
    </row>
    <row r="95" spans="1:9" x14ac:dyDescent="0.15">
      <c r="A95" s="2">
        <v>5</v>
      </c>
      <c r="B95" s="1" t="s">
        <v>135</v>
      </c>
      <c r="C95" s="4">
        <v>33</v>
      </c>
      <c r="D95" s="8">
        <v>2.1800000000000002</v>
      </c>
      <c r="E95" s="4">
        <v>21</v>
      </c>
      <c r="F95" s="8">
        <v>2.33</v>
      </c>
      <c r="G95" s="4">
        <v>12</v>
      </c>
      <c r="H95" s="8">
        <v>1.99</v>
      </c>
      <c r="I95" s="4">
        <v>0</v>
      </c>
    </row>
    <row r="96" spans="1:9" x14ac:dyDescent="0.15">
      <c r="A96" s="2">
        <v>5</v>
      </c>
      <c r="B96" s="1" t="s">
        <v>139</v>
      </c>
      <c r="C96" s="4">
        <v>33</v>
      </c>
      <c r="D96" s="8">
        <v>2.1800000000000002</v>
      </c>
      <c r="E96" s="4">
        <v>29</v>
      </c>
      <c r="F96" s="8">
        <v>3.21</v>
      </c>
      <c r="G96" s="4">
        <v>4</v>
      </c>
      <c r="H96" s="8">
        <v>0.66</v>
      </c>
      <c r="I96" s="4">
        <v>0</v>
      </c>
    </row>
    <row r="97" spans="1:9" x14ac:dyDescent="0.15">
      <c r="A97" s="2">
        <v>7</v>
      </c>
      <c r="B97" s="1" t="s">
        <v>134</v>
      </c>
      <c r="C97" s="4">
        <v>32</v>
      </c>
      <c r="D97" s="8">
        <v>2.12</v>
      </c>
      <c r="E97" s="4">
        <v>6</v>
      </c>
      <c r="F97" s="8">
        <v>0.66</v>
      </c>
      <c r="G97" s="4">
        <v>26</v>
      </c>
      <c r="H97" s="8">
        <v>4.3</v>
      </c>
      <c r="I97" s="4">
        <v>0</v>
      </c>
    </row>
    <row r="98" spans="1:9" x14ac:dyDescent="0.15">
      <c r="A98" s="2">
        <v>7</v>
      </c>
      <c r="B98" s="1" t="s">
        <v>137</v>
      </c>
      <c r="C98" s="4">
        <v>32</v>
      </c>
      <c r="D98" s="8">
        <v>2.12</v>
      </c>
      <c r="E98" s="4">
        <v>12</v>
      </c>
      <c r="F98" s="8">
        <v>1.33</v>
      </c>
      <c r="G98" s="4">
        <v>20</v>
      </c>
      <c r="H98" s="8">
        <v>3.31</v>
      </c>
      <c r="I98" s="4">
        <v>0</v>
      </c>
    </row>
    <row r="99" spans="1:9" x14ac:dyDescent="0.15">
      <c r="A99" s="2">
        <v>9</v>
      </c>
      <c r="B99" s="1" t="s">
        <v>138</v>
      </c>
      <c r="C99" s="4">
        <v>31</v>
      </c>
      <c r="D99" s="8">
        <v>2.0499999999999998</v>
      </c>
      <c r="E99" s="4">
        <v>28</v>
      </c>
      <c r="F99" s="8">
        <v>3.1</v>
      </c>
      <c r="G99" s="4">
        <v>3</v>
      </c>
      <c r="H99" s="8">
        <v>0.5</v>
      </c>
      <c r="I99" s="4">
        <v>0</v>
      </c>
    </row>
    <row r="100" spans="1:9" x14ac:dyDescent="0.15">
      <c r="A100" s="2">
        <v>9</v>
      </c>
      <c r="B100" s="1" t="s">
        <v>143</v>
      </c>
      <c r="C100" s="4">
        <v>31</v>
      </c>
      <c r="D100" s="8">
        <v>2.0499999999999998</v>
      </c>
      <c r="E100" s="4">
        <v>28</v>
      </c>
      <c r="F100" s="8">
        <v>3.1</v>
      </c>
      <c r="G100" s="4">
        <v>3</v>
      </c>
      <c r="H100" s="8">
        <v>0.5</v>
      </c>
      <c r="I100" s="4">
        <v>0</v>
      </c>
    </row>
    <row r="101" spans="1:9" x14ac:dyDescent="0.15">
      <c r="A101" s="2">
        <v>11</v>
      </c>
      <c r="B101" s="1" t="s">
        <v>127</v>
      </c>
      <c r="C101" s="4">
        <v>30</v>
      </c>
      <c r="D101" s="8">
        <v>1.98</v>
      </c>
      <c r="E101" s="4">
        <v>23</v>
      </c>
      <c r="F101" s="8">
        <v>2.5499999999999998</v>
      </c>
      <c r="G101" s="4">
        <v>7</v>
      </c>
      <c r="H101" s="8">
        <v>1.1599999999999999</v>
      </c>
      <c r="I101" s="4">
        <v>0</v>
      </c>
    </row>
    <row r="102" spans="1:9" x14ac:dyDescent="0.15">
      <c r="A102" s="2">
        <v>11</v>
      </c>
      <c r="B102" s="1" t="s">
        <v>148</v>
      </c>
      <c r="C102" s="4">
        <v>30</v>
      </c>
      <c r="D102" s="8">
        <v>1.98</v>
      </c>
      <c r="E102" s="4">
        <v>26</v>
      </c>
      <c r="F102" s="8">
        <v>2.88</v>
      </c>
      <c r="G102" s="4">
        <v>4</v>
      </c>
      <c r="H102" s="8">
        <v>0.66</v>
      </c>
      <c r="I102" s="4">
        <v>0</v>
      </c>
    </row>
    <row r="103" spans="1:9" x14ac:dyDescent="0.15">
      <c r="A103" s="2">
        <v>11</v>
      </c>
      <c r="B103" s="1" t="s">
        <v>144</v>
      </c>
      <c r="C103" s="4">
        <v>30</v>
      </c>
      <c r="D103" s="8">
        <v>1.98</v>
      </c>
      <c r="E103" s="4">
        <v>26</v>
      </c>
      <c r="F103" s="8">
        <v>2.88</v>
      </c>
      <c r="G103" s="4">
        <v>4</v>
      </c>
      <c r="H103" s="8">
        <v>0.66</v>
      </c>
      <c r="I103" s="4">
        <v>0</v>
      </c>
    </row>
    <row r="104" spans="1:9" x14ac:dyDescent="0.15">
      <c r="A104" s="2">
        <v>14</v>
      </c>
      <c r="B104" s="1" t="s">
        <v>129</v>
      </c>
      <c r="C104" s="4">
        <v>29</v>
      </c>
      <c r="D104" s="8">
        <v>1.92</v>
      </c>
      <c r="E104" s="4">
        <v>17</v>
      </c>
      <c r="F104" s="8">
        <v>1.88</v>
      </c>
      <c r="G104" s="4">
        <v>12</v>
      </c>
      <c r="H104" s="8">
        <v>1.99</v>
      </c>
      <c r="I104" s="4">
        <v>0</v>
      </c>
    </row>
    <row r="105" spans="1:9" x14ac:dyDescent="0.15">
      <c r="A105" s="2">
        <v>15</v>
      </c>
      <c r="B105" s="1" t="s">
        <v>131</v>
      </c>
      <c r="C105" s="4">
        <v>26</v>
      </c>
      <c r="D105" s="8">
        <v>1.72</v>
      </c>
      <c r="E105" s="4">
        <v>18</v>
      </c>
      <c r="F105" s="8">
        <v>1.99</v>
      </c>
      <c r="G105" s="4">
        <v>7</v>
      </c>
      <c r="H105" s="8">
        <v>1.1599999999999999</v>
      </c>
      <c r="I105" s="4">
        <v>1</v>
      </c>
    </row>
    <row r="106" spans="1:9" x14ac:dyDescent="0.15">
      <c r="A106" s="2">
        <v>16</v>
      </c>
      <c r="B106" s="1" t="s">
        <v>130</v>
      </c>
      <c r="C106" s="4">
        <v>24</v>
      </c>
      <c r="D106" s="8">
        <v>1.59</v>
      </c>
      <c r="E106" s="4">
        <v>21</v>
      </c>
      <c r="F106" s="8">
        <v>2.33</v>
      </c>
      <c r="G106" s="4">
        <v>3</v>
      </c>
      <c r="H106" s="8">
        <v>0.5</v>
      </c>
      <c r="I106" s="4">
        <v>0</v>
      </c>
    </row>
    <row r="107" spans="1:9" x14ac:dyDescent="0.15">
      <c r="A107" s="2">
        <v>16</v>
      </c>
      <c r="B107" s="1" t="s">
        <v>150</v>
      </c>
      <c r="C107" s="4">
        <v>24</v>
      </c>
      <c r="D107" s="8">
        <v>1.59</v>
      </c>
      <c r="E107" s="4">
        <v>18</v>
      </c>
      <c r="F107" s="8">
        <v>1.99</v>
      </c>
      <c r="G107" s="4">
        <v>6</v>
      </c>
      <c r="H107" s="8">
        <v>0.99</v>
      </c>
      <c r="I107" s="4">
        <v>0</v>
      </c>
    </row>
    <row r="108" spans="1:9" x14ac:dyDescent="0.15">
      <c r="A108" s="2">
        <v>18</v>
      </c>
      <c r="B108" s="1" t="s">
        <v>125</v>
      </c>
      <c r="C108" s="4">
        <v>23</v>
      </c>
      <c r="D108" s="8">
        <v>1.52</v>
      </c>
      <c r="E108" s="4">
        <v>2</v>
      </c>
      <c r="F108" s="8">
        <v>0.22</v>
      </c>
      <c r="G108" s="4">
        <v>21</v>
      </c>
      <c r="H108" s="8">
        <v>3.48</v>
      </c>
      <c r="I108" s="4">
        <v>0</v>
      </c>
    </row>
    <row r="109" spans="1:9" x14ac:dyDescent="0.15">
      <c r="A109" s="2">
        <v>18</v>
      </c>
      <c r="B109" s="1" t="s">
        <v>133</v>
      </c>
      <c r="C109" s="4">
        <v>23</v>
      </c>
      <c r="D109" s="8">
        <v>1.52</v>
      </c>
      <c r="E109" s="4">
        <v>9</v>
      </c>
      <c r="F109" s="8">
        <v>1</v>
      </c>
      <c r="G109" s="4">
        <v>14</v>
      </c>
      <c r="H109" s="8">
        <v>2.3199999999999998</v>
      </c>
      <c r="I109" s="4">
        <v>0</v>
      </c>
    </row>
    <row r="110" spans="1:9" x14ac:dyDescent="0.15">
      <c r="A110" s="2">
        <v>20</v>
      </c>
      <c r="B110" s="1" t="s">
        <v>149</v>
      </c>
      <c r="C110" s="4">
        <v>21</v>
      </c>
      <c r="D110" s="8">
        <v>1.39</v>
      </c>
      <c r="E110" s="4">
        <v>7</v>
      </c>
      <c r="F110" s="8">
        <v>0.78</v>
      </c>
      <c r="G110" s="4">
        <v>14</v>
      </c>
      <c r="H110" s="8">
        <v>2.3199999999999998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142</v>
      </c>
      <c r="C113" s="4">
        <v>72</v>
      </c>
      <c r="D113" s="8">
        <v>6.22</v>
      </c>
      <c r="E113" s="4">
        <v>71</v>
      </c>
      <c r="F113" s="8">
        <v>9.2799999999999994</v>
      </c>
      <c r="G113" s="4">
        <v>1</v>
      </c>
      <c r="H113" s="8">
        <v>0.26</v>
      </c>
      <c r="I113" s="4">
        <v>0</v>
      </c>
    </row>
    <row r="114" spans="1:9" x14ac:dyDescent="0.15">
      <c r="A114" s="2">
        <v>2</v>
      </c>
      <c r="B114" s="1" t="s">
        <v>136</v>
      </c>
      <c r="C114" s="4">
        <v>50</v>
      </c>
      <c r="D114" s="8">
        <v>4.32</v>
      </c>
      <c r="E114" s="4">
        <v>49</v>
      </c>
      <c r="F114" s="8">
        <v>6.41</v>
      </c>
      <c r="G114" s="4">
        <v>1</v>
      </c>
      <c r="H114" s="8">
        <v>0.26</v>
      </c>
      <c r="I114" s="4">
        <v>0</v>
      </c>
    </row>
    <row r="115" spans="1:9" x14ac:dyDescent="0.15">
      <c r="A115" s="2">
        <v>3</v>
      </c>
      <c r="B115" s="1" t="s">
        <v>135</v>
      </c>
      <c r="C115" s="4">
        <v>47</v>
      </c>
      <c r="D115" s="8">
        <v>4.0599999999999996</v>
      </c>
      <c r="E115" s="4">
        <v>32</v>
      </c>
      <c r="F115" s="8">
        <v>4.18</v>
      </c>
      <c r="G115" s="4">
        <v>15</v>
      </c>
      <c r="H115" s="8">
        <v>3.9</v>
      </c>
      <c r="I115" s="4">
        <v>0</v>
      </c>
    </row>
    <row r="116" spans="1:9" x14ac:dyDescent="0.15">
      <c r="A116" s="2">
        <v>4</v>
      </c>
      <c r="B116" s="1" t="s">
        <v>141</v>
      </c>
      <c r="C116" s="4">
        <v>44</v>
      </c>
      <c r="D116" s="8">
        <v>3.8</v>
      </c>
      <c r="E116" s="4">
        <v>43</v>
      </c>
      <c r="F116" s="8">
        <v>5.62</v>
      </c>
      <c r="G116" s="4">
        <v>1</v>
      </c>
      <c r="H116" s="8">
        <v>0.26</v>
      </c>
      <c r="I116" s="4">
        <v>0</v>
      </c>
    </row>
    <row r="117" spans="1:9" x14ac:dyDescent="0.15">
      <c r="A117" s="2">
        <v>5</v>
      </c>
      <c r="B117" s="1" t="s">
        <v>140</v>
      </c>
      <c r="C117" s="4">
        <v>37</v>
      </c>
      <c r="D117" s="8">
        <v>3.2</v>
      </c>
      <c r="E117" s="4">
        <v>37</v>
      </c>
      <c r="F117" s="8">
        <v>4.84</v>
      </c>
      <c r="G117" s="4">
        <v>0</v>
      </c>
      <c r="H117" s="8">
        <v>0</v>
      </c>
      <c r="I117" s="4">
        <v>0</v>
      </c>
    </row>
    <row r="118" spans="1:9" x14ac:dyDescent="0.15">
      <c r="A118" s="2">
        <v>6</v>
      </c>
      <c r="B118" s="1" t="s">
        <v>125</v>
      </c>
      <c r="C118" s="4">
        <v>35</v>
      </c>
      <c r="D118" s="8">
        <v>3.03</v>
      </c>
      <c r="E118" s="4">
        <v>17</v>
      </c>
      <c r="F118" s="8">
        <v>2.2200000000000002</v>
      </c>
      <c r="G118" s="4">
        <v>18</v>
      </c>
      <c r="H118" s="8">
        <v>4.68</v>
      </c>
      <c r="I118" s="4">
        <v>0</v>
      </c>
    </row>
    <row r="119" spans="1:9" x14ac:dyDescent="0.15">
      <c r="A119" s="2">
        <v>7</v>
      </c>
      <c r="B119" s="1" t="s">
        <v>137</v>
      </c>
      <c r="C119" s="4">
        <v>26</v>
      </c>
      <c r="D119" s="8">
        <v>2.25</v>
      </c>
      <c r="E119" s="4">
        <v>8</v>
      </c>
      <c r="F119" s="8">
        <v>1.05</v>
      </c>
      <c r="G119" s="4">
        <v>18</v>
      </c>
      <c r="H119" s="8">
        <v>4.68</v>
      </c>
      <c r="I119" s="4">
        <v>0</v>
      </c>
    </row>
    <row r="120" spans="1:9" x14ac:dyDescent="0.15">
      <c r="A120" s="2">
        <v>7</v>
      </c>
      <c r="B120" s="1" t="s">
        <v>144</v>
      </c>
      <c r="C120" s="4">
        <v>26</v>
      </c>
      <c r="D120" s="8">
        <v>2.25</v>
      </c>
      <c r="E120" s="4">
        <v>25</v>
      </c>
      <c r="F120" s="8">
        <v>3.27</v>
      </c>
      <c r="G120" s="4">
        <v>1</v>
      </c>
      <c r="H120" s="8">
        <v>0.26</v>
      </c>
      <c r="I120" s="4">
        <v>0</v>
      </c>
    </row>
    <row r="121" spans="1:9" x14ac:dyDescent="0.15">
      <c r="A121" s="2">
        <v>9</v>
      </c>
      <c r="B121" s="1" t="s">
        <v>132</v>
      </c>
      <c r="C121" s="4">
        <v>20</v>
      </c>
      <c r="D121" s="8">
        <v>1.73</v>
      </c>
      <c r="E121" s="4">
        <v>5</v>
      </c>
      <c r="F121" s="8">
        <v>0.65</v>
      </c>
      <c r="G121" s="4">
        <v>15</v>
      </c>
      <c r="H121" s="8">
        <v>3.9</v>
      </c>
      <c r="I121" s="4">
        <v>0</v>
      </c>
    </row>
    <row r="122" spans="1:9" x14ac:dyDescent="0.15">
      <c r="A122" s="2">
        <v>10</v>
      </c>
      <c r="B122" s="1" t="s">
        <v>130</v>
      </c>
      <c r="C122" s="4">
        <v>19</v>
      </c>
      <c r="D122" s="8">
        <v>1.64</v>
      </c>
      <c r="E122" s="4">
        <v>16</v>
      </c>
      <c r="F122" s="8">
        <v>2.09</v>
      </c>
      <c r="G122" s="4">
        <v>3</v>
      </c>
      <c r="H122" s="8">
        <v>0.78</v>
      </c>
      <c r="I122" s="4">
        <v>0</v>
      </c>
    </row>
    <row r="123" spans="1:9" x14ac:dyDescent="0.15">
      <c r="A123" s="2">
        <v>10</v>
      </c>
      <c r="B123" s="1" t="s">
        <v>131</v>
      </c>
      <c r="C123" s="4">
        <v>19</v>
      </c>
      <c r="D123" s="8">
        <v>1.64</v>
      </c>
      <c r="E123" s="4">
        <v>13</v>
      </c>
      <c r="F123" s="8">
        <v>1.7</v>
      </c>
      <c r="G123" s="4">
        <v>6</v>
      </c>
      <c r="H123" s="8">
        <v>1.56</v>
      </c>
      <c r="I123" s="4">
        <v>0</v>
      </c>
    </row>
    <row r="124" spans="1:9" x14ac:dyDescent="0.15">
      <c r="A124" s="2">
        <v>10</v>
      </c>
      <c r="B124" s="1" t="s">
        <v>133</v>
      </c>
      <c r="C124" s="4">
        <v>19</v>
      </c>
      <c r="D124" s="8">
        <v>1.64</v>
      </c>
      <c r="E124" s="4">
        <v>13</v>
      </c>
      <c r="F124" s="8">
        <v>1.7</v>
      </c>
      <c r="G124" s="4">
        <v>6</v>
      </c>
      <c r="H124" s="8">
        <v>1.56</v>
      </c>
      <c r="I124" s="4">
        <v>0</v>
      </c>
    </row>
    <row r="125" spans="1:9" x14ac:dyDescent="0.15">
      <c r="A125" s="2">
        <v>10</v>
      </c>
      <c r="B125" s="1" t="s">
        <v>154</v>
      </c>
      <c r="C125" s="4">
        <v>19</v>
      </c>
      <c r="D125" s="8">
        <v>1.64</v>
      </c>
      <c r="E125" s="4">
        <v>12</v>
      </c>
      <c r="F125" s="8">
        <v>1.57</v>
      </c>
      <c r="G125" s="4">
        <v>7</v>
      </c>
      <c r="H125" s="8">
        <v>1.82</v>
      </c>
      <c r="I125" s="4">
        <v>0</v>
      </c>
    </row>
    <row r="126" spans="1:9" x14ac:dyDescent="0.15">
      <c r="A126" s="2">
        <v>10</v>
      </c>
      <c r="B126" s="1" t="s">
        <v>143</v>
      </c>
      <c r="C126" s="4">
        <v>19</v>
      </c>
      <c r="D126" s="8">
        <v>1.64</v>
      </c>
      <c r="E126" s="4">
        <v>17</v>
      </c>
      <c r="F126" s="8">
        <v>2.2200000000000002</v>
      </c>
      <c r="G126" s="4">
        <v>2</v>
      </c>
      <c r="H126" s="8">
        <v>0.52</v>
      </c>
      <c r="I126" s="4">
        <v>0</v>
      </c>
    </row>
    <row r="127" spans="1:9" x14ac:dyDescent="0.15">
      <c r="A127" s="2">
        <v>15</v>
      </c>
      <c r="B127" s="1" t="s">
        <v>129</v>
      </c>
      <c r="C127" s="4">
        <v>17</v>
      </c>
      <c r="D127" s="8">
        <v>1.47</v>
      </c>
      <c r="E127" s="4">
        <v>10</v>
      </c>
      <c r="F127" s="8">
        <v>1.31</v>
      </c>
      <c r="G127" s="4">
        <v>7</v>
      </c>
      <c r="H127" s="8">
        <v>1.82</v>
      </c>
      <c r="I127" s="4">
        <v>0</v>
      </c>
    </row>
    <row r="128" spans="1:9" x14ac:dyDescent="0.15">
      <c r="A128" s="2">
        <v>15</v>
      </c>
      <c r="B128" s="1" t="s">
        <v>152</v>
      </c>
      <c r="C128" s="4">
        <v>17</v>
      </c>
      <c r="D128" s="8">
        <v>1.47</v>
      </c>
      <c r="E128" s="4">
        <v>12</v>
      </c>
      <c r="F128" s="8">
        <v>1.57</v>
      </c>
      <c r="G128" s="4">
        <v>5</v>
      </c>
      <c r="H128" s="8">
        <v>1.3</v>
      </c>
      <c r="I128" s="4">
        <v>0</v>
      </c>
    </row>
    <row r="129" spans="1:9" x14ac:dyDescent="0.15">
      <c r="A129" s="2">
        <v>17</v>
      </c>
      <c r="B129" s="1" t="s">
        <v>127</v>
      </c>
      <c r="C129" s="4">
        <v>16</v>
      </c>
      <c r="D129" s="8">
        <v>1.38</v>
      </c>
      <c r="E129" s="4">
        <v>12</v>
      </c>
      <c r="F129" s="8">
        <v>1.57</v>
      </c>
      <c r="G129" s="4">
        <v>4</v>
      </c>
      <c r="H129" s="8">
        <v>1.04</v>
      </c>
      <c r="I129" s="4">
        <v>0</v>
      </c>
    </row>
    <row r="130" spans="1:9" x14ac:dyDescent="0.15">
      <c r="A130" s="2">
        <v>17</v>
      </c>
      <c r="B130" s="1" t="s">
        <v>145</v>
      </c>
      <c r="C130" s="4">
        <v>16</v>
      </c>
      <c r="D130" s="8">
        <v>1.38</v>
      </c>
      <c r="E130" s="4">
        <v>15</v>
      </c>
      <c r="F130" s="8">
        <v>1.96</v>
      </c>
      <c r="G130" s="4">
        <v>1</v>
      </c>
      <c r="H130" s="8">
        <v>0.26</v>
      </c>
      <c r="I130" s="4">
        <v>0</v>
      </c>
    </row>
    <row r="131" spans="1:9" x14ac:dyDescent="0.15">
      <c r="A131" s="2">
        <v>17</v>
      </c>
      <c r="B131" s="1" t="s">
        <v>155</v>
      </c>
      <c r="C131" s="4">
        <v>16</v>
      </c>
      <c r="D131" s="8">
        <v>1.38</v>
      </c>
      <c r="E131" s="4">
        <v>14</v>
      </c>
      <c r="F131" s="8">
        <v>1.83</v>
      </c>
      <c r="G131" s="4">
        <v>2</v>
      </c>
      <c r="H131" s="8">
        <v>0.52</v>
      </c>
      <c r="I131" s="4">
        <v>0</v>
      </c>
    </row>
    <row r="132" spans="1:9" x14ac:dyDescent="0.15">
      <c r="A132" s="2">
        <v>20</v>
      </c>
      <c r="B132" s="1" t="s">
        <v>153</v>
      </c>
      <c r="C132" s="4">
        <v>15</v>
      </c>
      <c r="D132" s="8">
        <v>1.3</v>
      </c>
      <c r="E132" s="4">
        <v>13</v>
      </c>
      <c r="F132" s="8">
        <v>1.7</v>
      </c>
      <c r="G132" s="4">
        <v>2</v>
      </c>
      <c r="H132" s="8">
        <v>0.52</v>
      </c>
      <c r="I132" s="4">
        <v>0</v>
      </c>
    </row>
    <row r="133" spans="1:9" x14ac:dyDescent="0.15">
      <c r="A133" s="2">
        <v>20</v>
      </c>
      <c r="B133" s="1" t="s">
        <v>156</v>
      </c>
      <c r="C133" s="4">
        <v>15</v>
      </c>
      <c r="D133" s="8">
        <v>1.3</v>
      </c>
      <c r="E133" s="4">
        <v>13</v>
      </c>
      <c r="F133" s="8">
        <v>1.7</v>
      </c>
      <c r="G133" s="4">
        <v>2</v>
      </c>
      <c r="H133" s="8">
        <v>0.52</v>
      </c>
      <c r="I133" s="4">
        <v>0</v>
      </c>
    </row>
    <row r="134" spans="1:9" x14ac:dyDescent="0.15">
      <c r="A134" s="2">
        <v>20</v>
      </c>
      <c r="B134" s="1" t="s">
        <v>139</v>
      </c>
      <c r="C134" s="4">
        <v>15</v>
      </c>
      <c r="D134" s="8">
        <v>1.3</v>
      </c>
      <c r="E134" s="4">
        <v>13</v>
      </c>
      <c r="F134" s="8">
        <v>1.7</v>
      </c>
      <c r="G134" s="4">
        <v>2</v>
      </c>
      <c r="H134" s="8">
        <v>0.52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142</v>
      </c>
      <c r="C137" s="4">
        <v>64</v>
      </c>
      <c r="D137" s="8">
        <v>6.52</v>
      </c>
      <c r="E137" s="4">
        <v>61</v>
      </c>
      <c r="F137" s="8">
        <v>9.7899999999999991</v>
      </c>
      <c r="G137" s="4">
        <v>3</v>
      </c>
      <c r="H137" s="8">
        <v>0.85</v>
      </c>
      <c r="I137" s="4">
        <v>0</v>
      </c>
    </row>
    <row r="138" spans="1:9" x14ac:dyDescent="0.15">
      <c r="A138" s="2">
        <v>2</v>
      </c>
      <c r="B138" s="1" t="s">
        <v>141</v>
      </c>
      <c r="C138" s="4">
        <v>41</v>
      </c>
      <c r="D138" s="8">
        <v>4.18</v>
      </c>
      <c r="E138" s="4">
        <v>40</v>
      </c>
      <c r="F138" s="8">
        <v>6.42</v>
      </c>
      <c r="G138" s="4">
        <v>1</v>
      </c>
      <c r="H138" s="8">
        <v>0.28000000000000003</v>
      </c>
      <c r="I138" s="4">
        <v>0</v>
      </c>
    </row>
    <row r="139" spans="1:9" x14ac:dyDescent="0.15">
      <c r="A139" s="2">
        <v>3</v>
      </c>
      <c r="B139" s="1" t="s">
        <v>135</v>
      </c>
      <c r="C139" s="4">
        <v>32</v>
      </c>
      <c r="D139" s="8">
        <v>3.26</v>
      </c>
      <c r="E139" s="4">
        <v>23</v>
      </c>
      <c r="F139" s="8">
        <v>3.69</v>
      </c>
      <c r="G139" s="4">
        <v>9</v>
      </c>
      <c r="H139" s="8">
        <v>2.54</v>
      </c>
      <c r="I139" s="4">
        <v>0</v>
      </c>
    </row>
    <row r="140" spans="1:9" x14ac:dyDescent="0.15">
      <c r="A140" s="2">
        <v>4</v>
      </c>
      <c r="B140" s="1" t="s">
        <v>127</v>
      </c>
      <c r="C140" s="4">
        <v>27</v>
      </c>
      <c r="D140" s="8">
        <v>2.75</v>
      </c>
      <c r="E140" s="4">
        <v>20</v>
      </c>
      <c r="F140" s="8">
        <v>3.21</v>
      </c>
      <c r="G140" s="4">
        <v>7</v>
      </c>
      <c r="H140" s="8">
        <v>1.97</v>
      </c>
      <c r="I140" s="4">
        <v>0</v>
      </c>
    </row>
    <row r="141" spans="1:9" x14ac:dyDescent="0.15">
      <c r="A141" s="2">
        <v>5</v>
      </c>
      <c r="B141" s="1" t="s">
        <v>136</v>
      </c>
      <c r="C141" s="4">
        <v>23</v>
      </c>
      <c r="D141" s="8">
        <v>2.34</v>
      </c>
      <c r="E141" s="4">
        <v>20</v>
      </c>
      <c r="F141" s="8">
        <v>3.21</v>
      </c>
      <c r="G141" s="4">
        <v>3</v>
      </c>
      <c r="H141" s="8">
        <v>0.85</v>
      </c>
      <c r="I141" s="4">
        <v>0</v>
      </c>
    </row>
    <row r="142" spans="1:9" x14ac:dyDescent="0.15">
      <c r="A142" s="2">
        <v>6</v>
      </c>
      <c r="B142" s="1" t="s">
        <v>145</v>
      </c>
      <c r="C142" s="4">
        <v>22</v>
      </c>
      <c r="D142" s="8">
        <v>2.2400000000000002</v>
      </c>
      <c r="E142" s="4">
        <v>16</v>
      </c>
      <c r="F142" s="8">
        <v>2.57</v>
      </c>
      <c r="G142" s="4">
        <v>6</v>
      </c>
      <c r="H142" s="8">
        <v>1.69</v>
      </c>
      <c r="I142" s="4">
        <v>0</v>
      </c>
    </row>
    <row r="143" spans="1:9" x14ac:dyDescent="0.15">
      <c r="A143" s="2">
        <v>6</v>
      </c>
      <c r="B143" s="1" t="s">
        <v>137</v>
      </c>
      <c r="C143" s="4">
        <v>22</v>
      </c>
      <c r="D143" s="8">
        <v>2.2400000000000002</v>
      </c>
      <c r="E143" s="4">
        <v>6</v>
      </c>
      <c r="F143" s="8">
        <v>0.96</v>
      </c>
      <c r="G143" s="4">
        <v>16</v>
      </c>
      <c r="H143" s="8">
        <v>4.51</v>
      </c>
      <c r="I143" s="4">
        <v>0</v>
      </c>
    </row>
    <row r="144" spans="1:9" x14ac:dyDescent="0.15">
      <c r="A144" s="2">
        <v>8</v>
      </c>
      <c r="B144" s="1" t="s">
        <v>140</v>
      </c>
      <c r="C144" s="4">
        <v>21</v>
      </c>
      <c r="D144" s="8">
        <v>2.14</v>
      </c>
      <c r="E144" s="4">
        <v>21</v>
      </c>
      <c r="F144" s="8">
        <v>3.37</v>
      </c>
      <c r="G144" s="4">
        <v>0</v>
      </c>
      <c r="H144" s="8">
        <v>0</v>
      </c>
      <c r="I144" s="4">
        <v>0</v>
      </c>
    </row>
    <row r="145" spans="1:9" x14ac:dyDescent="0.15">
      <c r="A145" s="2">
        <v>9</v>
      </c>
      <c r="B145" s="1" t="s">
        <v>130</v>
      </c>
      <c r="C145" s="4">
        <v>20</v>
      </c>
      <c r="D145" s="8">
        <v>2.04</v>
      </c>
      <c r="E145" s="4">
        <v>14</v>
      </c>
      <c r="F145" s="8">
        <v>2.25</v>
      </c>
      <c r="G145" s="4">
        <v>6</v>
      </c>
      <c r="H145" s="8">
        <v>1.69</v>
      </c>
      <c r="I145" s="4">
        <v>0</v>
      </c>
    </row>
    <row r="146" spans="1:9" x14ac:dyDescent="0.15">
      <c r="A146" s="2">
        <v>9</v>
      </c>
      <c r="B146" s="1" t="s">
        <v>131</v>
      </c>
      <c r="C146" s="4">
        <v>20</v>
      </c>
      <c r="D146" s="8">
        <v>2.04</v>
      </c>
      <c r="E146" s="4">
        <v>15</v>
      </c>
      <c r="F146" s="8">
        <v>2.41</v>
      </c>
      <c r="G146" s="4">
        <v>5</v>
      </c>
      <c r="H146" s="8">
        <v>1.41</v>
      </c>
      <c r="I146" s="4">
        <v>0</v>
      </c>
    </row>
    <row r="147" spans="1:9" x14ac:dyDescent="0.15">
      <c r="A147" s="2">
        <v>11</v>
      </c>
      <c r="B147" s="1" t="s">
        <v>138</v>
      </c>
      <c r="C147" s="4">
        <v>18</v>
      </c>
      <c r="D147" s="8">
        <v>1.83</v>
      </c>
      <c r="E147" s="4">
        <v>17</v>
      </c>
      <c r="F147" s="8">
        <v>2.73</v>
      </c>
      <c r="G147" s="4">
        <v>1</v>
      </c>
      <c r="H147" s="8">
        <v>0.28000000000000003</v>
      </c>
      <c r="I147" s="4">
        <v>0</v>
      </c>
    </row>
    <row r="148" spans="1:9" x14ac:dyDescent="0.15">
      <c r="A148" s="2">
        <v>12</v>
      </c>
      <c r="B148" s="1" t="s">
        <v>159</v>
      </c>
      <c r="C148" s="4">
        <v>17</v>
      </c>
      <c r="D148" s="8">
        <v>1.73</v>
      </c>
      <c r="E148" s="4">
        <v>6</v>
      </c>
      <c r="F148" s="8">
        <v>0.96</v>
      </c>
      <c r="G148" s="4">
        <v>11</v>
      </c>
      <c r="H148" s="8">
        <v>3.1</v>
      </c>
      <c r="I148" s="4">
        <v>0</v>
      </c>
    </row>
    <row r="149" spans="1:9" x14ac:dyDescent="0.15">
      <c r="A149" s="2">
        <v>13</v>
      </c>
      <c r="B149" s="1" t="s">
        <v>132</v>
      </c>
      <c r="C149" s="4">
        <v>16</v>
      </c>
      <c r="D149" s="8">
        <v>1.63</v>
      </c>
      <c r="E149" s="4">
        <v>11</v>
      </c>
      <c r="F149" s="8">
        <v>1.77</v>
      </c>
      <c r="G149" s="4">
        <v>5</v>
      </c>
      <c r="H149" s="8">
        <v>1.41</v>
      </c>
      <c r="I149" s="4">
        <v>0</v>
      </c>
    </row>
    <row r="150" spans="1:9" x14ac:dyDescent="0.15">
      <c r="A150" s="2">
        <v>13</v>
      </c>
      <c r="B150" s="1" t="s">
        <v>143</v>
      </c>
      <c r="C150" s="4">
        <v>16</v>
      </c>
      <c r="D150" s="8">
        <v>1.63</v>
      </c>
      <c r="E150" s="4">
        <v>15</v>
      </c>
      <c r="F150" s="8">
        <v>2.41</v>
      </c>
      <c r="G150" s="4">
        <v>1</v>
      </c>
      <c r="H150" s="8">
        <v>0.28000000000000003</v>
      </c>
      <c r="I150" s="4">
        <v>0</v>
      </c>
    </row>
    <row r="151" spans="1:9" x14ac:dyDescent="0.15">
      <c r="A151" s="2">
        <v>15</v>
      </c>
      <c r="B151" s="1" t="s">
        <v>157</v>
      </c>
      <c r="C151" s="4">
        <v>15</v>
      </c>
      <c r="D151" s="8">
        <v>1.53</v>
      </c>
      <c r="E151" s="4">
        <v>6</v>
      </c>
      <c r="F151" s="8">
        <v>0.96</v>
      </c>
      <c r="G151" s="4">
        <v>9</v>
      </c>
      <c r="H151" s="8">
        <v>2.54</v>
      </c>
      <c r="I151" s="4">
        <v>0</v>
      </c>
    </row>
    <row r="152" spans="1:9" x14ac:dyDescent="0.15">
      <c r="A152" s="2">
        <v>15</v>
      </c>
      <c r="B152" s="1" t="s">
        <v>161</v>
      </c>
      <c r="C152" s="4">
        <v>15</v>
      </c>
      <c r="D152" s="8">
        <v>1.53</v>
      </c>
      <c r="E152" s="4">
        <v>9</v>
      </c>
      <c r="F152" s="8">
        <v>1.44</v>
      </c>
      <c r="G152" s="4">
        <v>6</v>
      </c>
      <c r="H152" s="8">
        <v>1.69</v>
      </c>
      <c r="I152" s="4">
        <v>0</v>
      </c>
    </row>
    <row r="153" spans="1:9" x14ac:dyDescent="0.15">
      <c r="A153" s="2">
        <v>17</v>
      </c>
      <c r="B153" s="1" t="s">
        <v>126</v>
      </c>
      <c r="C153" s="4">
        <v>14</v>
      </c>
      <c r="D153" s="8">
        <v>1.43</v>
      </c>
      <c r="E153" s="4">
        <v>4</v>
      </c>
      <c r="F153" s="8">
        <v>0.64</v>
      </c>
      <c r="G153" s="4">
        <v>10</v>
      </c>
      <c r="H153" s="8">
        <v>2.82</v>
      </c>
      <c r="I153" s="4">
        <v>0</v>
      </c>
    </row>
    <row r="154" spans="1:9" x14ac:dyDescent="0.15">
      <c r="A154" s="2">
        <v>17</v>
      </c>
      <c r="B154" s="1" t="s">
        <v>128</v>
      </c>
      <c r="C154" s="4">
        <v>14</v>
      </c>
      <c r="D154" s="8">
        <v>1.43</v>
      </c>
      <c r="E154" s="4">
        <v>11</v>
      </c>
      <c r="F154" s="8">
        <v>1.77</v>
      </c>
      <c r="G154" s="4">
        <v>3</v>
      </c>
      <c r="H154" s="8">
        <v>0.85</v>
      </c>
      <c r="I154" s="4">
        <v>0</v>
      </c>
    </row>
    <row r="155" spans="1:9" x14ac:dyDescent="0.15">
      <c r="A155" s="2">
        <v>17</v>
      </c>
      <c r="B155" s="1" t="s">
        <v>152</v>
      </c>
      <c r="C155" s="4">
        <v>14</v>
      </c>
      <c r="D155" s="8">
        <v>1.43</v>
      </c>
      <c r="E155" s="4">
        <v>12</v>
      </c>
      <c r="F155" s="8">
        <v>1.93</v>
      </c>
      <c r="G155" s="4">
        <v>2</v>
      </c>
      <c r="H155" s="8">
        <v>0.56000000000000005</v>
      </c>
      <c r="I155" s="4">
        <v>0</v>
      </c>
    </row>
    <row r="156" spans="1:9" x14ac:dyDescent="0.15">
      <c r="A156" s="2">
        <v>20</v>
      </c>
      <c r="B156" s="1" t="s">
        <v>158</v>
      </c>
      <c r="C156" s="4">
        <v>13</v>
      </c>
      <c r="D156" s="8">
        <v>1.32</v>
      </c>
      <c r="E156" s="4">
        <v>10</v>
      </c>
      <c r="F156" s="8">
        <v>1.61</v>
      </c>
      <c r="G156" s="4">
        <v>3</v>
      </c>
      <c r="H156" s="8">
        <v>0.85</v>
      </c>
      <c r="I156" s="4">
        <v>0</v>
      </c>
    </row>
    <row r="157" spans="1:9" x14ac:dyDescent="0.15">
      <c r="A157" s="2">
        <v>20</v>
      </c>
      <c r="B157" s="1" t="s">
        <v>133</v>
      </c>
      <c r="C157" s="4">
        <v>13</v>
      </c>
      <c r="D157" s="8">
        <v>1.32</v>
      </c>
      <c r="E157" s="4">
        <v>4</v>
      </c>
      <c r="F157" s="8">
        <v>0.64</v>
      </c>
      <c r="G157" s="4">
        <v>9</v>
      </c>
      <c r="H157" s="8">
        <v>2.54</v>
      </c>
      <c r="I157" s="4">
        <v>0</v>
      </c>
    </row>
    <row r="158" spans="1:9" x14ac:dyDescent="0.15">
      <c r="A158" s="2">
        <v>20</v>
      </c>
      <c r="B158" s="1" t="s">
        <v>160</v>
      </c>
      <c r="C158" s="4">
        <v>13</v>
      </c>
      <c r="D158" s="8">
        <v>1.32</v>
      </c>
      <c r="E158" s="4">
        <v>4</v>
      </c>
      <c r="F158" s="8">
        <v>0.64</v>
      </c>
      <c r="G158" s="4">
        <v>9</v>
      </c>
      <c r="H158" s="8">
        <v>2.54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142</v>
      </c>
      <c r="C161" s="4">
        <v>54</v>
      </c>
      <c r="D161" s="8">
        <v>6.85</v>
      </c>
      <c r="E161" s="4">
        <v>51</v>
      </c>
      <c r="F161" s="8">
        <v>10.039999999999999</v>
      </c>
      <c r="G161" s="4">
        <v>3</v>
      </c>
      <c r="H161" s="8">
        <v>1.1000000000000001</v>
      </c>
      <c r="I161" s="4">
        <v>0</v>
      </c>
    </row>
    <row r="162" spans="1:9" x14ac:dyDescent="0.15">
      <c r="A162" s="2">
        <v>2</v>
      </c>
      <c r="B162" s="1" t="s">
        <v>141</v>
      </c>
      <c r="C162" s="4">
        <v>28</v>
      </c>
      <c r="D162" s="8">
        <v>3.55</v>
      </c>
      <c r="E162" s="4">
        <v>28</v>
      </c>
      <c r="F162" s="8">
        <v>5.51</v>
      </c>
      <c r="G162" s="4">
        <v>0</v>
      </c>
      <c r="H162" s="8">
        <v>0</v>
      </c>
      <c r="I162" s="4">
        <v>0</v>
      </c>
    </row>
    <row r="163" spans="1:9" x14ac:dyDescent="0.15">
      <c r="A163" s="2">
        <v>3</v>
      </c>
      <c r="B163" s="1" t="s">
        <v>136</v>
      </c>
      <c r="C163" s="4">
        <v>26</v>
      </c>
      <c r="D163" s="8">
        <v>3.3</v>
      </c>
      <c r="E163" s="4">
        <v>23</v>
      </c>
      <c r="F163" s="8">
        <v>4.53</v>
      </c>
      <c r="G163" s="4">
        <v>3</v>
      </c>
      <c r="H163" s="8">
        <v>1.1000000000000001</v>
      </c>
      <c r="I163" s="4">
        <v>0</v>
      </c>
    </row>
    <row r="164" spans="1:9" x14ac:dyDescent="0.15">
      <c r="A164" s="2">
        <v>4</v>
      </c>
      <c r="B164" s="1" t="s">
        <v>135</v>
      </c>
      <c r="C164" s="4">
        <v>24</v>
      </c>
      <c r="D164" s="8">
        <v>3.05</v>
      </c>
      <c r="E164" s="4">
        <v>17</v>
      </c>
      <c r="F164" s="8">
        <v>3.35</v>
      </c>
      <c r="G164" s="4">
        <v>6</v>
      </c>
      <c r="H164" s="8">
        <v>2.21</v>
      </c>
      <c r="I164" s="4">
        <v>1</v>
      </c>
    </row>
    <row r="165" spans="1:9" x14ac:dyDescent="0.15">
      <c r="A165" s="2">
        <v>5</v>
      </c>
      <c r="B165" s="1" t="s">
        <v>131</v>
      </c>
      <c r="C165" s="4">
        <v>23</v>
      </c>
      <c r="D165" s="8">
        <v>2.92</v>
      </c>
      <c r="E165" s="4">
        <v>19</v>
      </c>
      <c r="F165" s="8">
        <v>3.74</v>
      </c>
      <c r="G165" s="4">
        <v>3</v>
      </c>
      <c r="H165" s="8">
        <v>1.1000000000000001</v>
      </c>
      <c r="I165" s="4">
        <v>1</v>
      </c>
    </row>
    <row r="166" spans="1:9" x14ac:dyDescent="0.15">
      <c r="A166" s="2">
        <v>6</v>
      </c>
      <c r="B166" s="1" t="s">
        <v>140</v>
      </c>
      <c r="C166" s="4">
        <v>19</v>
      </c>
      <c r="D166" s="8">
        <v>2.41</v>
      </c>
      <c r="E166" s="4">
        <v>19</v>
      </c>
      <c r="F166" s="8">
        <v>3.74</v>
      </c>
      <c r="G166" s="4">
        <v>0</v>
      </c>
      <c r="H166" s="8">
        <v>0</v>
      </c>
      <c r="I166" s="4">
        <v>0</v>
      </c>
    </row>
    <row r="167" spans="1:9" x14ac:dyDescent="0.15">
      <c r="A167" s="2">
        <v>7</v>
      </c>
      <c r="B167" s="1" t="s">
        <v>133</v>
      </c>
      <c r="C167" s="4">
        <v>17</v>
      </c>
      <c r="D167" s="8">
        <v>2.16</v>
      </c>
      <c r="E167" s="4">
        <v>11</v>
      </c>
      <c r="F167" s="8">
        <v>2.17</v>
      </c>
      <c r="G167" s="4">
        <v>6</v>
      </c>
      <c r="H167" s="8">
        <v>2.21</v>
      </c>
      <c r="I167" s="4">
        <v>0</v>
      </c>
    </row>
    <row r="168" spans="1:9" x14ac:dyDescent="0.15">
      <c r="A168" s="2">
        <v>8</v>
      </c>
      <c r="B168" s="1" t="s">
        <v>129</v>
      </c>
      <c r="C168" s="4">
        <v>16</v>
      </c>
      <c r="D168" s="8">
        <v>2.0299999999999998</v>
      </c>
      <c r="E168" s="4">
        <v>9</v>
      </c>
      <c r="F168" s="8">
        <v>1.77</v>
      </c>
      <c r="G168" s="4">
        <v>7</v>
      </c>
      <c r="H168" s="8">
        <v>2.57</v>
      </c>
      <c r="I168" s="4">
        <v>0</v>
      </c>
    </row>
    <row r="169" spans="1:9" x14ac:dyDescent="0.15">
      <c r="A169" s="2">
        <v>9</v>
      </c>
      <c r="B169" s="1" t="s">
        <v>130</v>
      </c>
      <c r="C169" s="4">
        <v>14</v>
      </c>
      <c r="D169" s="8">
        <v>1.78</v>
      </c>
      <c r="E169" s="4">
        <v>13</v>
      </c>
      <c r="F169" s="8">
        <v>2.56</v>
      </c>
      <c r="G169" s="4">
        <v>1</v>
      </c>
      <c r="H169" s="8">
        <v>0.37</v>
      </c>
      <c r="I169" s="4">
        <v>0</v>
      </c>
    </row>
    <row r="170" spans="1:9" x14ac:dyDescent="0.15">
      <c r="A170" s="2">
        <v>9</v>
      </c>
      <c r="B170" s="1" t="s">
        <v>148</v>
      </c>
      <c r="C170" s="4">
        <v>14</v>
      </c>
      <c r="D170" s="8">
        <v>1.78</v>
      </c>
      <c r="E170" s="4">
        <v>10</v>
      </c>
      <c r="F170" s="8">
        <v>1.97</v>
      </c>
      <c r="G170" s="4">
        <v>4</v>
      </c>
      <c r="H170" s="8">
        <v>1.47</v>
      </c>
      <c r="I170" s="4">
        <v>0</v>
      </c>
    </row>
    <row r="171" spans="1:9" x14ac:dyDescent="0.15">
      <c r="A171" s="2">
        <v>9</v>
      </c>
      <c r="B171" s="1" t="s">
        <v>144</v>
      </c>
      <c r="C171" s="4">
        <v>14</v>
      </c>
      <c r="D171" s="8">
        <v>1.78</v>
      </c>
      <c r="E171" s="4">
        <v>13</v>
      </c>
      <c r="F171" s="8">
        <v>2.56</v>
      </c>
      <c r="G171" s="4">
        <v>1</v>
      </c>
      <c r="H171" s="8">
        <v>0.37</v>
      </c>
      <c r="I171" s="4">
        <v>0</v>
      </c>
    </row>
    <row r="172" spans="1:9" x14ac:dyDescent="0.15">
      <c r="A172" s="2">
        <v>12</v>
      </c>
      <c r="B172" s="1" t="s">
        <v>127</v>
      </c>
      <c r="C172" s="4">
        <v>13</v>
      </c>
      <c r="D172" s="8">
        <v>1.65</v>
      </c>
      <c r="E172" s="4">
        <v>8</v>
      </c>
      <c r="F172" s="8">
        <v>1.57</v>
      </c>
      <c r="G172" s="4">
        <v>5</v>
      </c>
      <c r="H172" s="8">
        <v>1.84</v>
      </c>
      <c r="I172" s="4">
        <v>0</v>
      </c>
    </row>
    <row r="173" spans="1:9" x14ac:dyDescent="0.15">
      <c r="A173" s="2">
        <v>12</v>
      </c>
      <c r="B173" s="1" t="s">
        <v>134</v>
      </c>
      <c r="C173" s="4">
        <v>13</v>
      </c>
      <c r="D173" s="8">
        <v>1.65</v>
      </c>
      <c r="E173" s="4">
        <v>6</v>
      </c>
      <c r="F173" s="8">
        <v>1.18</v>
      </c>
      <c r="G173" s="4">
        <v>7</v>
      </c>
      <c r="H173" s="8">
        <v>2.57</v>
      </c>
      <c r="I173" s="4">
        <v>0</v>
      </c>
    </row>
    <row r="174" spans="1:9" x14ac:dyDescent="0.15">
      <c r="A174" s="2">
        <v>12</v>
      </c>
      <c r="B174" s="1" t="s">
        <v>137</v>
      </c>
      <c r="C174" s="4">
        <v>13</v>
      </c>
      <c r="D174" s="8">
        <v>1.65</v>
      </c>
      <c r="E174" s="4">
        <v>2</v>
      </c>
      <c r="F174" s="8">
        <v>0.39</v>
      </c>
      <c r="G174" s="4">
        <v>11</v>
      </c>
      <c r="H174" s="8">
        <v>4.04</v>
      </c>
      <c r="I174" s="4">
        <v>0</v>
      </c>
    </row>
    <row r="175" spans="1:9" x14ac:dyDescent="0.15">
      <c r="A175" s="2">
        <v>12</v>
      </c>
      <c r="B175" s="1" t="s">
        <v>138</v>
      </c>
      <c r="C175" s="4">
        <v>13</v>
      </c>
      <c r="D175" s="8">
        <v>1.65</v>
      </c>
      <c r="E175" s="4">
        <v>13</v>
      </c>
      <c r="F175" s="8">
        <v>2.56</v>
      </c>
      <c r="G175" s="4">
        <v>0</v>
      </c>
      <c r="H175" s="8">
        <v>0</v>
      </c>
      <c r="I175" s="4">
        <v>0</v>
      </c>
    </row>
    <row r="176" spans="1:9" x14ac:dyDescent="0.15">
      <c r="A176" s="2">
        <v>12</v>
      </c>
      <c r="B176" s="1" t="s">
        <v>143</v>
      </c>
      <c r="C176" s="4">
        <v>13</v>
      </c>
      <c r="D176" s="8">
        <v>1.65</v>
      </c>
      <c r="E176" s="4">
        <v>13</v>
      </c>
      <c r="F176" s="8">
        <v>2.56</v>
      </c>
      <c r="G176" s="4">
        <v>0</v>
      </c>
      <c r="H176" s="8">
        <v>0</v>
      </c>
      <c r="I176" s="4">
        <v>0</v>
      </c>
    </row>
    <row r="177" spans="1:9" x14ac:dyDescent="0.15">
      <c r="A177" s="2">
        <v>17</v>
      </c>
      <c r="B177" s="1" t="s">
        <v>132</v>
      </c>
      <c r="C177" s="4">
        <v>12</v>
      </c>
      <c r="D177" s="8">
        <v>1.52</v>
      </c>
      <c r="E177" s="4">
        <v>4</v>
      </c>
      <c r="F177" s="8">
        <v>0.79</v>
      </c>
      <c r="G177" s="4">
        <v>8</v>
      </c>
      <c r="H177" s="8">
        <v>2.94</v>
      </c>
      <c r="I177" s="4">
        <v>0</v>
      </c>
    </row>
    <row r="178" spans="1:9" x14ac:dyDescent="0.15">
      <c r="A178" s="2">
        <v>17</v>
      </c>
      <c r="B178" s="1" t="s">
        <v>139</v>
      </c>
      <c r="C178" s="4">
        <v>12</v>
      </c>
      <c r="D178" s="8">
        <v>1.52</v>
      </c>
      <c r="E178" s="4">
        <v>12</v>
      </c>
      <c r="F178" s="8">
        <v>2.36</v>
      </c>
      <c r="G178" s="4">
        <v>0</v>
      </c>
      <c r="H178" s="8">
        <v>0</v>
      </c>
      <c r="I178" s="4">
        <v>0</v>
      </c>
    </row>
    <row r="179" spans="1:9" x14ac:dyDescent="0.15">
      <c r="A179" s="2">
        <v>17</v>
      </c>
      <c r="B179" s="1" t="s">
        <v>162</v>
      </c>
      <c r="C179" s="4">
        <v>12</v>
      </c>
      <c r="D179" s="8">
        <v>1.52</v>
      </c>
      <c r="E179" s="4">
        <v>11</v>
      </c>
      <c r="F179" s="8">
        <v>2.17</v>
      </c>
      <c r="G179" s="4">
        <v>1</v>
      </c>
      <c r="H179" s="8">
        <v>0.37</v>
      </c>
      <c r="I179" s="4">
        <v>0</v>
      </c>
    </row>
    <row r="180" spans="1:9" x14ac:dyDescent="0.15">
      <c r="A180" s="2">
        <v>20</v>
      </c>
      <c r="B180" s="1" t="s">
        <v>159</v>
      </c>
      <c r="C180" s="4">
        <v>11</v>
      </c>
      <c r="D180" s="8">
        <v>1.4</v>
      </c>
      <c r="E180" s="4">
        <v>3</v>
      </c>
      <c r="F180" s="8">
        <v>0.59</v>
      </c>
      <c r="G180" s="4">
        <v>8</v>
      </c>
      <c r="H180" s="8">
        <v>2.94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141</v>
      </c>
      <c r="C183" s="4">
        <v>62</v>
      </c>
      <c r="D183" s="8">
        <v>5.75</v>
      </c>
      <c r="E183" s="4">
        <v>62</v>
      </c>
      <c r="F183" s="8">
        <v>8.9499999999999993</v>
      </c>
      <c r="G183" s="4">
        <v>0</v>
      </c>
      <c r="H183" s="8">
        <v>0</v>
      </c>
      <c r="I183" s="4">
        <v>0</v>
      </c>
    </row>
    <row r="184" spans="1:9" x14ac:dyDescent="0.15">
      <c r="A184" s="2">
        <v>2</v>
      </c>
      <c r="B184" s="1" t="s">
        <v>142</v>
      </c>
      <c r="C184" s="4">
        <v>51</v>
      </c>
      <c r="D184" s="8">
        <v>4.7300000000000004</v>
      </c>
      <c r="E184" s="4">
        <v>50</v>
      </c>
      <c r="F184" s="8">
        <v>7.22</v>
      </c>
      <c r="G184" s="4">
        <v>1</v>
      </c>
      <c r="H184" s="8">
        <v>0.27</v>
      </c>
      <c r="I184" s="4">
        <v>0</v>
      </c>
    </row>
    <row r="185" spans="1:9" x14ac:dyDescent="0.15">
      <c r="A185" s="2">
        <v>3</v>
      </c>
      <c r="B185" s="1" t="s">
        <v>128</v>
      </c>
      <c r="C185" s="4">
        <v>38</v>
      </c>
      <c r="D185" s="8">
        <v>3.52</v>
      </c>
      <c r="E185" s="4">
        <v>36</v>
      </c>
      <c r="F185" s="8">
        <v>5.19</v>
      </c>
      <c r="G185" s="4">
        <v>2</v>
      </c>
      <c r="H185" s="8">
        <v>0.53</v>
      </c>
      <c r="I185" s="4">
        <v>0</v>
      </c>
    </row>
    <row r="186" spans="1:9" x14ac:dyDescent="0.15">
      <c r="A186" s="2">
        <v>4</v>
      </c>
      <c r="B186" s="1" t="s">
        <v>151</v>
      </c>
      <c r="C186" s="4">
        <v>36</v>
      </c>
      <c r="D186" s="8">
        <v>3.34</v>
      </c>
      <c r="E186" s="4">
        <v>32</v>
      </c>
      <c r="F186" s="8">
        <v>4.62</v>
      </c>
      <c r="G186" s="4">
        <v>4</v>
      </c>
      <c r="H186" s="8">
        <v>1.07</v>
      </c>
      <c r="I186" s="4">
        <v>0</v>
      </c>
    </row>
    <row r="187" spans="1:9" x14ac:dyDescent="0.15">
      <c r="A187" s="2">
        <v>5</v>
      </c>
      <c r="B187" s="1" t="s">
        <v>127</v>
      </c>
      <c r="C187" s="4">
        <v>33</v>
      </c>
      <c r="D187" s="8">
        <v>3.06</v>
      </c>
      <c r="E187" s="4">
        <v>26</v>
      </c>
      <c r="F187" s="8">
        <v>3.75</v>
      </c>
      <c r="G187" s="4">
        <v>7</v>
      </c>
      <c r="H187" s="8">
        <v>1.87</v>
      </c>
      <c r="I187" s="4">
        <v>0</v>
      </c>
    </row>
    <row r="188" spans="1:9" x14ac:dyDescent="0.15">
      <c r="A188" s="2">
        <v>6</v>
      </c>
      <c r="B188" s="1" t="s">
        <v>159</v>
      </c>
      <c r="C188" s="4">
        <v>28</v>
      </c>
      <c r="D188" s="8">
        <v>2.59</v>
      </c>
      <c r="E188" s="4">
        <v>12</v>
      </c>
      <c r="F188" s="8">
        <v>1.73</v>
      </c>
      <c r="G188" s="4">
        <v>16</v>
      </c>
      <c r="H188" s="8">
        <v>4.2699999999999996</v>
      </c>
      <c r="I188" s="4">
        <v>0</v>
      </c>
    </row>
    <row r="189" spans="1:9" x14ac:dyDescent="0.15">
      <c r="A189" s="2">
        <v>7</v>
      </c>
      <c r="B189" s="1" t="s">
        <v>130</v>
      </c>
      <c r="C189" s="4">
        <v>26</v>
      </c>
      <c r="D189" s="8">
        <v>2.41</v>
      </c>
      <c r="E189" s="4">
        <v>23</v>
      </c>
      <c r="F189" s="8">
        <v>3.32</v>
      </c>
      <c r="G189" s="4">
        <v>3</v>
      </c>
      <c r="H189" s="8">
        <v>0.8</v>
      </c>
      <c r="I189" s="4">
        <v>0</v>
      </c>
    </row>
    <row r="190" spans="1:9" x14ac:dyDescent="0.15">
      <c r="A190" s="2">
        <v>7</v>
      </c>
      <c r="B190" s="1" t="s">
        <v>137</v>
      </c>
      <c r="C190" s="4">
        <v>26</v>
      </c>
      <c r="D190" s="8">
        <v>2.41</v>
      </c>
      <c r="E190" s="4">
        <v>9</v>
      </c>
      <c r="F190" s="8">
        <v>1.3</v>
      </c>
      <c r="G190" s="4">
        <v>17</v>
      </c>
      <c r="H190" s="8">
        <v>4.53</v>
      </c>
      <c r="I190" s="4">
        <v>0</v>
      </c>
    </row>
    <row r="191" spans="1:9" x14ac:dyDescent="0.15">
      <c r="A191" s="2">
        <v>9</v>
      </c>
      <c r="B191" s="1" t="s">
        <v>132</v>
      </c>
      <c r="C191" s="4">
        <v>25</v>
      </c>
      <c r="D191" s="8">
        <v>2.3199999999999998</v>
      </c>
      <c r="E191" s="4">
        <v>15</v>
      </c>
      <c r="F191" s="8">
        <v>2.16</v>
      </c>
      <c r="G191" s="4">
        <v>10</v>
      </c>
      <c r="H191" s="8">
        <v>2.67</v>
      </c>
      <c r="I191" s="4">
        <v>0</v>
      </c>
    </row>
    <row r="192" spans="1:9" x14ac:dyDescent="0.15">
      <c r="A192" s="2">
        <v>10</v>
      </c>
      <c r="B192" s="1" t="s">
        <v>125</v>
      </c>
      <c r="C192" s="4">
        <v>23</v>
      </c>
      <c r="D192" s="8">
        <v>2.13</v>
      </c>
      <c r="E192" s="4">
        <v>14</v>
      </c>
      <c r="F192" s="8">
        <v>2.02</v>
      </c>
      <c r="G192" s="4">
        <v>9</v>
      </c>
      <c r="H192" s="8">
        <v>2.4</v>
      </c>
      <c r="I192" s="4">
        <v>0</v>
      </c>
    </row>
    <row r="193" spans="1:9" x14ac:dyDescent="0.15">
      <c r="A193" s="2">
        <v>11</v>
      </c>
      <c r="B193" s="1" t="s">
        <v>131</v>
      </c>
      <c r="C193" s="4">
        <v>22</v>
      </c>
      <c r="D193" s="8">
        <v>2.04</v>
      </c>
      <c r="E193" s="4">
        <v>19</v>
      </c>
      <c r="F193" s="8">
        <v>2.74</v>
      </c>
      <c r="G193" s="4">
        <v>3</v>
      </c>
      <c r="H193" s="8">
        <v>0.8</v>
      </c>
      <c r="I193" s="4">
        <v>0</v>
      </c>
    </row>
    <row r="194" spans="1:9" x14ac:dyDescent="0.15">
      <c r="A194" s="2">
        <v>11</v>
      </c>
      <c r="B194" s="1" t="s">
        <v>135</v>
      </c>
      <c r="C194" s="4">
        <v>22</v>
      </c>
      <c r="D194" s="8">
        <v>2.04</v>
      </c>
      <c r="E194" s="4">
        <v>14</v>
      </c>
      <c r="F194" s="8">
        <v>2.02</v>
      </c>
      <c r="G194" s="4">
        <v>8</v>
      </c>
      <c r="H194" s="8">
        <v>2.13</v>
      </c>
      <c r="I194" s="4">
        <v>0</v>
      </c>
    </row>
    <row r="195" spans="1:9" x14ac:dyDescent="0.15">
      <c r="A195" s="2">
        <v>13</v>
      </c>
      <c r="B195" s="1" t="s">
        <v>133</v>
      </c>
      <c r="C195" s="4">
        <v>20</v>
      </c>
      <c r="D195" s="8">
        <v>1.85</v>
      </c>
      <c r="E195" s="4">
        <v>12</v>
      </c>
      <c r="F195" s="8">
        <v>1.73</v>
      </c>
      <c r="G195" s="4">
        <v>8</v>
      </c>
      <c r="H195" s="8">
        <v>2.13</v>
      </c>
      <c r="I195" s="4">
        <v>0</v>
      </c>
    </row>
    <row r="196" spans="1:9" x14ac:dyDescent="0.15">
      <c r="A196" s="2">
        <v>14</v>
      </c>
      <c r="B196" s="1" t="s">
        <v>129</v>
      </c>
      <c r="C196" s="4">
        <v>19</v>
      </c>
      <c r="D196" s="8">
        <v>1.76</v>
      </c>
      <c r="E196" s="4">
        <v>15</v>
      </c>
      <c r="F196" s="8">
        <v>2.16</v>
      </c>
      <c r="G196" s="4">
        <v>4</v>
      </c>
      <c r="H196" s="8">
        <v>1.07</v>
      </c>
      <c r="I196" s="4">
        <v>0</v>
      </c>
    </row>
    <row r="197" spans="1:9" x14ac:dyDescent="0.15">
      <c r="A197" s="2">
        <v>15</v>
      </c>
      <c r="B197" s="1" t="s">
        <v>136</v>
      </c>
      <c r="C197" s="4">
        <v>18</v>
      </c>
      <c r="D197" s="8">
        <v>1.67</v>
      </c>
      <c r="E197" s="4">
        <v>13</v>
      </c>
      <c r="F197" s="8">
        <v>1.88</v>
      </c>
      <c r="G197" s="4">
        <v>5</v>
      </c>
      <c r="H197" s="8">
        <v>1.33</v>
      </c>
      <c r="I197" s="4">
        <v>0</v>
      </c>
    </row>
    <row r="198" spans="1:9" x14ac:dyDescent="0.15">
      <c r="A198" s="2">
        <v>16</v>
      </c>
      <c r="B198" s="1" t="s">
        <v>163</v>
      </c>
      <c r="C198" s="4">
        <v>17</v>
      </c>
      <c r="D198" s="8">
        <v>1.58</v>
      </c>
      <c r="E198" s="4">
        <v>10</v>
      </c>
      <c r="F198" s="8">
        <v>1.44</v>
      </c>
      <c r="G198" s="4">
        <v>7</v>
      </c>
      <c r="H198" s="8">
        <v>1.87</v>
      </c>
      <c r="I198" s="4">
        <v>0</v>
      </c>
    </row>
    <row r="199" spans="1:9" x14ac:dyDescent="0.15">
      <c r="A199" s="2">
        <v>16</v>
      </c>
      <c r="B199" s="1" t="s">
        <v>152</v>
      </c>
      <c r="C199" s="4">
        <v>17</v>
      </c>
      <c r="D199" s="8">
        <v>1.58</v>
      </c>
      <c r="E199" s="4">
        <v>12</v>
      </c>
      <c r="F199" s="8">
        <v>1.73</v>
      </c>
      <c r="G199" s="4">
        <v>5</v>
      </c>
      <c r="H199" s="8">
        <v>1.33</v>
      </c>
      <c r="I199" s="4">
        <v>0</v>
      </c>
    </row>
    <row r="200" spans="1:9" x14ac:dyDescent="0.15">
      <c r="A200" s="2">
        <v>16</v>
      </c>
      <c r="B200" s="1" t="s">
        <v>164</v>
      </c>
      <c r="C200" s="4">
        <v>17</v>
      </c>
      <c r="D200" s="8">
        <v>1.58</v>
      </c>
      <c r="E200" s="4">
        <v>2</v>
      </c>
      <c r="F200" s="8">
        <v>0.28999999999999998</v>
      </c>
      <c r="G200" s="4">
        <v>15</v>
      </c>
      <c r="H200" s="8">
        <v>4</v>
      </c>
      <c r="I200" s="4">
        <v>0</v>
      </c>
    </row>
    <row r="201" spans="1:9" x14ac:dyDescent="0.15">
      <c r="A201" s="2">
        <v>16</v>
      </c>
      <c r="B201" s="1" t="s">
        <v>139</v>
      </c>
      <c r="C201" s="4">
        <v>17</v>
      </c>
      <c r="D201" s="8">
        <v>1.58</v>
      </c>
      <c r="E201" s="4">
        <v>16</v>
      </c>
      <c r="F201" s="8">
        <v>2.31</v>
      </c>
      <c r="G201" s="4">
        <v>1</v>
      </c>
      <c r="H201" s="8">
        <v>0.27</v>
      </c>
      <c r="I201" s="4">
        <v>0</v>
      </c>
    </row>
    <row r="202" spans="1:9" x14ac:dyDescent="0.15">
      <c r="A202" s="2">
        <v>16</v>
      </c>
      <c r="B202" s="1" t="s">
        <v>149</v>
      </c>
      <c r="C202" s="4">
        <v>17</v>
      </c>
      <c r="D202" s="8">
        <v>1.58</v>
      </c>
      <c r="E202" s="4">
        <v>10</v>
      </c>
      <c r="F202" s="8">
        <v>1.44</v>
      </c>
      <c r="G202" s="4">
        <v>7</v>
      </c>
      <c r="H202" s="8">
        <v>1.87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128</v>
      </c>
      <c r="C205" s="4">
        <v>19</v>
      </c>
      <c r="D205" s="8">
        <v>4.74</v>
      </c>
      <c r="E205" s="4">
        <v>18</v>
      </c>
      <c r="F205" s="8">
        <v>6.38</v>
      </c>
      <c r="G205" s="4">
        <v>1</v>
      </c>
      <c r="H205" s="8">
        <v>0.85</v>
      </c>
      <c r="I205" s="4">
        <v>0</v>
      </c>
    </row>
    <row r="206" spans="1:9" x14ac:dyDescent="0.15">
      <c r="A206" s="2">
        <v>2</v>
      </c>
      <c r="B206" s="1" t="s">
        <v>135</v>
      </c>
      <c r="C206" s="4">
        <v>18</v>
      </c>
      <c r="D206" s="8">
        <v>4.49</v>
      </c>
      <c r="E206" s="4">
        <v>14</v>
      </c>
      <c r="F206" s="8">
        <v>4.96</v>
      </c>
      <c r="G206" s="4">
        <v>4</v>
      </c>
      <c r="H206" s="8">
        <v>3.39</v>
      </c>
      <c r="I206" s="4">
        <v>0</v>
      </c>
    </row>
    <row r="207" spans="1:9" x14ac:dyDescent="0.15">
      <c r="A207" s="2">
        <v>3</v>
      </c>
      <c r="B207" s="1" t="s">
        <v>130</v>
      </c>
      <c r="C207" s="4">
        <v>17</v>
      </c>
      <c r="D207" s="8">
        <v>4.24</v>
      </c>
      <c r="E207" s="4">
        <v>14</v>
      </c>
      <c r="F207" s="8">
        <v>4.96</v>
      </c>
      <c r="G207" s="4">
        <v>3</v>
      </c>
      <c r="H207" s="8">
        <v>2.54</v>
      </c>
      <c r="I207" s="4">
        <v>0</v>
      </c>
    </row>
    <row r="208" spans="1:9" x14ac:dyDescent="0.15">
      <c r="A208" s="2">
        <v>3</v>
      </c>
      <c r="B208" s="1" t="s">
        <v>141</v>
      </c>
      <c r="C208" s="4">
        <v>17</v>
      </c>
      <c r="D208" s="8">
        <v>4.24</v>
      </c>
      <c r="E208" s="4">
        <v>17</v>
      </c>
      <c r="F208" s="8">
        <v>6.03</v>
      </c>
      <c r="G208" s="4">
        <v>0</v>
      </c>
      <c r="H208" s="8">
        <v>0</v>
      </c>
      <c r="I208" s="4">
        <v>0</v>
      </c>
    </row>
    <row r="209" spans="1:9" x14ac:dyDescent="0.15">
      <c r="A209" s="2">
        <v>3</v>
      </c>
      <c r="B209" s="1" t="s">
        <v>142</v>
      </c>
      <c r="C209" s="4">
        <v>17</v>
      </c>
      <c r="D209" s="8">
        <v>4.24</v>
      </c>
      <c r="E209" s="4">
        <v>16</v>
      </c>
      <c r="F209" s="8">
        <v>5.67</v>
      </c>
      <c r="G209" s="4">
        <v>1</v>
      </c>
      <c r="H209" s="8">
        <v>0.85</v>
      </c>
      <c r="I209" s="4">
        <v>0</v>
      </c>
    </row>
    <row r="210" spans="1:9" x14ac:dyDescent="0.15">
      <c r="A210" s="2">
        <v>6</v>
      </c>
      <c r="B210" s="1" t="s">
        <v>131</v>
      </c>
      <c r="C210" s="4">
        <v>12</v>
      </c>
      <c r="D210" s="8">
        <v>2.99</v>
      </c>
      <c r="E210" s="4">
        <v>7</v>
      </c>
      <c r="F210" s="8">
        <v>2.48</v>
      </c>
      <c r="G210" s="4">
        <v>5</v>
      </c>
      <c r="H210" s="8">
        <v>4.24</v>
      </c>
      <c r="I210" s="4">
        <v>0</v>
      </c>
    </row>
    <row r="211" spans="1:9" x14ac:dyDescent="0.15">
      <c r="A211" s="2">
        <v>7</v>
      </c>
      <c r="B211" s="1" t="s">
        <v>127</v>
      </c>
      <c r="C211" s="4">
        <v>10</v>
      </c>
      <c r="D211" s="8">
        <v>2.4900000000000002</v>
      </c>
      <c r="E211" s="4">
        <v>9</v>
      </c>
      <c r="F211" s="8">
        <v>3.19</v>
      </c>
      <c r="G211" s="4">
        <v>1</v>
      </c>
      <c r="H211" s="8">
        <v>0.85</v>
      </c>
      <c r="I211" s="4">
        <v>0</v>
      </c>
    </row>
    <row r="212" spans="1:9" x14ac:dyDescent="0.15">
      <c r="A212" s="2">
        <v>7</v>
      </c>
      <c r="B212" s="1" t="s">
        <v>155</v>
      </c>
      <c r="C212" s="4">
        <v>10</v>
      </c>
      <c r="D212" s="8">
        <v>2.4900000000000002</v>
      </c>
      <c r="E212" s="4">
        <v>9</v>
      </c>
      <c r="F212" s="8">
        <v>3.19</v>
      </c>
      <c r="G212" s="4">
        <v>1</v>
      </c>
      <c r="H212" s="8">
        <v>0.85</v>
      </c>
      <c r="I212" s="4">
        <v>0</v>
      </c>
    </row>
    <row r="213" spans="1:9" x14ac:dyDescent="0.15">
      <c r="A213" s="2">
        <v>9</v>
      </c>
      <c r="B213" s="1" t="s">
        <v>134</v>
      </c>
      <c r="C213" s="4">
        <v>9</v>
      </c>
      <c r="D213" s="8">
        <v>2.2400000000000002</v>
      </c>
      <c r="E213" s="4">
        <v>5</v>
      </c>
      <c r="F213" s="8">
        <v>1.77</v>
      </c>
      <c r="G213" s="4">
        <v>4</v>
      </c>
      <c r="H213" s="8">
        <v>3.39</v>
      </c>
      <c r="I213" s="4">
        <v>0</v>
      </c>
    </row>
    <row r="214" spans="1:9" x14ac:dyDescent="0.15">
      <c r="A214" s="2">
        <v>9</v>
      </c>
      <c r="B214" s="1" t="s">
        <v>138</v>
      </c>
      <c r="C214" s="4">
        <v>9</v>
      </c>
      <c r="D214" s="8">
        <v>2.2400000000000002</v>
      </c>
      <c r="E214" s="4">
        <v>7</v>
      </c>
      <c r="F214" s="8">
        <v>2.48</v>
      </c>
      <c r="G214" s="4">
        <v>2</v>
      </c>
      <c r="H214" s="8">
        <v>1.69</v>
      </c>
      <c r="I214" s="4">
        <v>0</v>
      </c>
    </row>
    <row r="215" spans="1:9" x14ac:dyDescent="0.15">
      <c r="A215" s="2">
        <v>11</v>
      </c>
      <c r="B215" s="1" t="s">
        <v>165</v>
      </c>
      <c r="C215" s="4">
        <v>8</v>
      </c>
      <c r="D215" s="8">
        <v>2</v>
      </c>
      <c r="E215" s="4">
        <v>5</v>
      </c>
      <c r="F215" s="8">
        <v>1.77</v>
      </c>
      <c r="G215" s="4">
        <v>3</v>
      </c>
      <c r="H215" s="8">
        <v>2.54</v>
      </c>
      <c r="I215" s="4">
        <v>0</v>
      </c>
    </row>
    <row r="216" spans="1:9" x14ac:dyDescent="0.15">
      <c r="A216" s="2">
        <v>11</v>
      </c>
      <c r="B216" s="1" t="s">
        <v>129</v>
      </c>
      <c r="C216" s="4">
        <v>8</v>
      </c>
      <c r="D216" s="8">
        <v>2</v>
      </c>
      <c r="E216" s="4">
        <v>6</v>
      </c>
      <c r="F216" s="8">
        <v>2.13</v>
      </c>
      <c r="G216" s="4">
        <v>2</v>
      </c>
      <c r="H216" s="8">
        <v>1.69</v>
      </c>
      <c r="I216" s="4">
        <v>0</v>
      </c>
    </row>
    <row r="217" spans="1:9" x14ac:dyDescent="0.15">
      <c r="A217" s="2">
        <v>13</v>
      </c>
      <c r="B217" s="1" t="s">
        <v>169</v>
      </c>
      <c r="C217" s="4">
        <v>7</v>
      </c>
      <c r="D217" s="8">
        <v>1.75</v>
      </c>
      <c r="E217" s="4">
        <v>4</v>
      </c>
      <c r="F217" s="8">
        <v>1.42</v>
      </c>
      <c r="G217" s="4">
        <v>3</v>
      </c>
      <c r="H217" s="8">
        <v>2.54</v>
      </c>
      <c r="I217" s="4">
        <v>0</v>
      </c>
    </row>
    <row r="218" spans="1:9" x14ac:dyDescent="0.15">
      <c r="A218" s="2">
        <v>13</v>
      </c>
      <c r="B218" s="1" t="s">
        <v>136</v>
      </c>
      <c r="C218" s="4">
        <v>7</v>
      </c>
      <c r="D218" s="8">
        <v>1.75</v>
      </c>
      <c r="E218" s="4">
        <v>5</v>
      </c>
      <c r="F218" s="8">
        <v>1.77</v>
      </c>
      <c r="G218" s="4">
        <v>2</v>
      </c>
      <c r="H218" s="8">
        <v>1.69</v>
      </c>
      <c r="I218" s="4">
        <v>0</v>
      </c>
    </row>
    <row r="219" spans="1:9" x14ac:dyDescent="0.15">
      <c r="A219" s="2">
        <v>13</v>
      </c>
      <c r="B219" s="1" t="s">
        <v>143</v>
      </c>
      <c r="C219" s="4">
        <v>7</v>
      </c>
      <c r="D219" s="8">
        <v>1.75</v>
      </c>
      <c r="E219" s="4">
        <v>7</v>
      </c>
      <c r="F219" s="8">
        <v>2.48</v>
      </c>
      <c r="G219" s="4">
        <v>0</v>
      </c>
      <c r="H219" s="8">
        <v>0</v>
      </c>
      <c r="I219" s="4">
        <v>0</v>
      </c>
    </row>
    <row r="220" spans="1:9" x14ac:dyDescent="0.15">
      <c r="A220" s="2">
        <v>16</v>
      </c>
      <c r="B220" s="1" t="s">
        <v>170</v>
      </c>
      <c r="C220" s="4">
        <v>6</v>
      </c>
      <c r="D220" s="8">
        <v>1.5</v>
      </c>
      <c r="E220" s="4">
        <v>2</v>
      </c>
      <c r="F220" s="8">
        <v>0.71</v>
      </c>
      <c r="G220" s="4">
        <v>4</v>
      </c>
      <c r="H220" s="8">
        <v>3.39</v>
      </c>
      <c r="I220" s="4">
        <v>0</v>
      </c>
    </row>
    <row r="221" spans="1:9" x14ac:dyDescent="0.15">
      <c r="A221" s="2">
        <v>16</v>
      </c>
      <c r="B221" s="1" t="s">
        <v>133</v>
      </c>
      <c r="C221" s="4">
        <v>6</v>
      </c>
      <c r="D221" s="8">
        <v>1.5</v>
      </c>
      <c r="E221" s="4">
        <v>2</v>
      </c>
      <c r="F221" s="8">
        <v>0.71</v>
      </c>
      <c r="G221" s="4">
        <v>4</v>
      </c>
      <c r="H221" s="8">
        <v>3.39</v>
      </c>
      <c r="I221" s="4">
        <v>0</v>
      </c>
    </row>
    <row r="222" spans="1:9" x14ac:dyDescent="0.15">
      <c r="A222" s="2">
        <v>16</v>
      </c>
      <c r="B222" s="1" t="s">
        <v>172</v>
      </c>
      <c r="C222" s="4">
        <v>6</v>
      </c>
      <c r="D222" s="8">
        <v>1.5</v>
      </c>
      <c r="E222" s="4">
        <v>6</v>
      </c>
      <c r="F222" s="8">
        <v>2.13</v>
      </c>
      <c r="G222" s="4">
        <v>0</v>
      </c>
      <c r="H222" s="8">
        <v>0</v>
      </c>
      <c r="I222" s="4">
        <v>0</v>
      </c>
    </row>
    <row r="223" spans="1:9" x14ac:dyDescent="0.15">
      <c r="A223" s="2">
        <v>16</v>
      </c>
      <c r="B223" s="1" t="s">
        <v>173</v>
      </c>
      <c r="C223" s="4">
        <v>6</v>
      </c>
      <c r="D223" s="8">
        <v>1.5</v>
      </c>
      <c r="E223" s="4">
        <v>4</v>
      </c>
      <c r="F223" s="8">
        <v>1.42</v>
      </c>
      <c r="G223" s="4">
        <v>2</v>
      </c>
      <c r="H223" s="8">
        <v>1.69</v>
      </c>
      <c r="I223" s="4">
        <v>0</v>
      </c>
    </row>
    <row r="224" spans="1:9" x14ac:dyDescent="0.15">
      <c r="A224" s="2">
        <v>20</v>
      </c>
      <c r="B224" s="1" t="s">
        <v>125</v>
      </c>
      <c r="C224" s="4">
        <v>5</v>
      </c>
      <c r="D224" s="8">
        <v>1.25</v>
      </c>
      <c r="E224" s="4">
        <v>3</v>
      </c>
      <c r="F224" s="8">
        <v>1.06</v>
      </c>
      <c r="G224" s="4">
        <v>2</v>
      </c>
      <c r="H224" s="8">
        <v>1.69</v>
      </c>
      <c r="I224" s="4">
        <v>0</v>
      </c>
    </row>
    <row r="225" spans="1:9" x14ac:dyDescent="0.15">
      <c r="A225" s="2">
        <v>20</v>
      </c>
      <c r="B225" s="1" t="s">
        <v>126</v>
      </c>
      <c r="C225" s="4">
        <v>5</v>
      </c>
      <c r="D225" s="8">
        <v>1.25</v>
      </c>
      <c r="E225" s="4">
        <v>2</v>
      </c>
      <c r="F225" s="8">
        <v>0.71</v>
      </c>
      <c r="G225" s="4">
        <v>3</v>
      </c>
      <c r="H225" s="8">
        <v>2.54</v>
      </c>
      <c r="I225" s="4">
        <v>0</v>
      </c>
    </row>
    <row r="226" spans="1:9" x14ac:dyDescent="0.15">
      <c r="A226" s="2">
        <v>20</v>
      </c>
      <c r="B226" s="1" t="s">
        <v>151</v>
      </c>
      <c r="C226" s="4">
        <v>5</v>
      </c>
      <c r="D226" s="8">
        <v>1.25</v>
      </c>
      <c r="E226" s="4">
        <v>5</v>
      </c>
      <c r="F226" s="8">
        <v>1.77</v>
      </c>
      <c r="G226" s="4">
        <v>0</v>
      </c>
      <c r="H226" s="8">
        <v>0</v>
      </c>
      <c r="I226" s="4">
        <v>0</v>
      </c>
    </row>
    <row r="227" spans="1:9" x14ac:dyDescent="0.15">
      <c r="A227" s="2">
        <v>20</v>
      </c>
      <c r="B227" s="1" t="s">
        <v>166</v>
      </c>
      <c r="C227" s="4">
        <v>5</v>
      </c>
      <c r="D227" s="8">
        <v>1.25</v>
      </c>
      <c r="E227" s="4">
        <v>2</v>
      </c>
      <c r="F227" s="8">
        <v>0.71</v>
      </c>
      <c r="G227" s="4">
        <v>3</v>
      </c>
      <c r="H227" s="8">
        <v>2.54</v>
      </c>
      <c r="I227" s="4">
        <v>0</v>
      </c>
    </row>
    <row r="228" spans="1:9" x14ac:dyDescent="0.15">
      <c r="A228" s="2">
        <v>20</v>
      </c>
      <c r="B228" s="1" t="s">
        <v>167</v>
      </c>
      <c r="C228" s="4">
        <v>5</v>
      </c>
      <c r="D228" s="8">
        <v>1.25</v>
      </c>
      <c r="E228" s="4">
        <v>4</v>
      </c>
      <c r="F228" s="8">
        <v>1.42</v>
      </c>
      <c r="G228" s="4">
        <v>1</v>
      </c>
      <c r="H228" s="8">
        <v>0.85</v>
      </c>
      <c r="I228" s="4">
        <v>0</v>
      </c>
    </row>
    <row r="229" spans="1:9" x14ac:dyDescent="0.15">
      <c r="A229" s="2">
        <v>20</v>
      </c>
      <c r="B229" s="1" t="s">
        <v>168</v>
      </c>
      <c r="C229" s="4">
        <v>5</v>
      </c>
      <c r="D229" s="8">
        <v>1.25</v>
      </c>
      <c r="E229" s="4">
        <v>3</v>
      </c>
      <c r="F229" s="8">
        <v>1.06</v>
      </c>
      <c r="G229" s="4">
        <v>2</v>
      </c>
      <c r="H229" s="8">
        <v>1.69</v>
      </c>
      <c r="I229" s="4">
        <v>0</v>
      </c>
    </row>
    <row r="230" spans="1:9" x14ac:dyDescent="0.15">
      <c r="A230" s="2">
        <v>20</v>
      </c>
      <c r="B230" s="1" t="s">
        <v>171</v>
      </c>
      <c r="C230" s="4">
        <v>5</v>
      </c>
      <c r="D230" s="8">
        <v>1.25</v>
      </c>
      <c r="E230" s="4">
        <v>1</v>
      </c>
      <c r="F230" s="8">
        <v>0.35</v>
      </c>
      <c r="G230" s="4">
        <v>4</v>
      </c>
      <c r="H230" s="8">
        <v>3.39</v>
      </c>
      <c r="I230" s="4">
        <v>0</v>
      </c>
    </row>
    <row r="231" spans="1:9" x14ac:dyDescent="0.15">
      <c r="A231" s="2">
        <v>20</v>
      </c>
      <c r="B231" s="1" t="s">
        <v>132</v>
      </c>
      <c r="C231" s="4">
        <v>5</v>
      </c>
      <c r="D231" s="8">
        <v>1.25</v>
      </c>
      <c r="E231" s="4">
        <v>2</v>
      </c>
      <c r="F231" s="8">
        <v>0.71</v>
      </c>
      <c r="G231" s="4">
        <v>3</v>
      </c>
      <c r="H231" s="8">
        <v>2.54</v>
      </c>
      <c r="I231" s="4">
        <v>0</v>
      </c>
    </row>
    <row r="232" spans="1:9" x14ac:dyDescent="0.15">
      <c r="A232" s="2">
        <v>20</v>
      </c>
      <c r="B232" s="1" t="s">
        <v>154</v>
      </c>
      <c r="C232" s="4">
        <v>5</v>
      </c>
      <c r="D232" s="8">
        <v>1.25</v>
      </c>
      <c r="E232" s="4">
        <v>5</v>
      </c>
      <c r="F232" s="8">
        <v>1.77</v>
      </c>
      <c r="G232" s="4">
        <v>0</v>
      </c>
      <c r="H232" s="8">
        <v>0</v>
      </c>
      <c r="I232" s="4">
        <v>0</v>
      </c>
    </row>
    <row r="233" spans="1:9" x14ac:dyDescent="0.15">
      <c r="A233" s="2">
        <v>20</v>
      </c>
      <c r="B233" s="1" t="s">
        <v>164</v>
      </c>
      <c r="C233" s="4">
        <v>5</v>
      </c>
      <c r="D233" s="8">
        <v>1.25</v>
      </c>
      <c r="E233" s="4">
        <v>2</v>
      </c>
      <c r="F233" s="8">
        <v>0.71</v>
      </c>
      <c r="G233" s="4">
        <v>3</v>
      </c>
      <c r="H233" s="8">
        <v>2.54</v>
      </c>
      <c r="I233" s="4">
        <v>0</v>
      </c>
    </row>
    <row r="234" spans="1:9" x14ac:dyDescent="0.15">
      <c r="A234" s="2">
        <v>20</v>
      </c>
      <c r="B234" s="1" t="s">
        <v>140</v>
      </c>
      <c r="C234" s="4">
        <v>5</v>
      </c>
      <c r="D234" s="8">
        <v>1.25</v>
      </c>
      <c r="E234" s="4">
        <v>5</v>
      </c>
      <c r="F234" s="8">
        <v>1.77</v>
      </c>
      <c r="G234" s="4">
        <v>0</v>
      </c>
      <c r="H234" s="8">
        <v>0</v>
      </c>
      <c r="I234" s="4">
        <v>0</v>
      </c>
    </row>
    <row r="235" spans="1:9" x14ac:dyDescent="0.15">
      <c r="A235" s="2">
        <v>20</v>
      </c>
      <c r="B235" s="1" t="s">
        <v>144</v>
      </c>
      <c r="C235" s="4">
        <v>5</v>
      </c>
      <c r="D235" s="8">
        <v>1.25</v>
      </c>
      <c r="E235" s="4">
        <v>5</v>
      </c>
      <c r="F235" s="8">
        <v>1.77</v>
      </c>
      <c r="G235" s="4">
        <v>0</v>
      </c>
      <c r="H235" s="8">
        <v>0</v>
      </c>
      <c r="I235" s="4">
        <v>0</v>
      </c>
    </row>
    <row r="236" spans="1:9" x14ac:dyDescent="0.15">
      <c r="A236" s="1"/>
      <c r="C236" s="4"/>
      <c r="D236" s="8"/>
      <c r="E236" s="4"/>
      <c r="F236" s="8"/>
      <c r="G236" s="4"/>
      <c r="H236" s="8"/>
      <c r="I236" s="4"/>
    </row>
    <row r="237" spans="1:9" x14ac:dyDescent="0.15">
      <c r="A237" s="1" t="s">
        <v>10</v>
      </c>
      <c r="C237" s="4"/>
      <c r="D237" s="8"/>
      <c r="E237" s="4"/>
      <c r="F237" s="8"/>
      <c r="G237" s="4"/>
      <c r="H237" s="8"/>
      <c r="I237" s="4"/>
    </row>
    <row r="238" spans="1:9" x14ac:dyDescent="0.15">
      <c r="A238" s="2">
        <v>1</v>
      </c>
      <c r="B238" s="1" t="s">
        <v>130</v>
      </c>
      <c r="C238" s="4">
        <v>9</v>
      </c>
      <c r="D238" s="8">
        <v>5.84</v>
      </c>
      <c r="E238" s="4">
        <v>7</v>
      </c>
      <c r="F238" s="8">
        <v>7.45</v>
      </c>
      <c r="G238" s="4">
        <v>2</v>
      </c>
      <c r="H238" s="8">
        <v>3.39</v>
      </c>
      <c r="I238" s="4">
        <v>0</v>
      </c>
    </row>
    <row r="239" spans="1:9" x14ac:dyDescent="0.15">
      <c r="A239" s="2">
        <v>2</v>
      </c>
      <c r="B239" s="1" t="s">
        <v>125</v>
      </c>
      <c r="C239" s="4">
        <v>7</v>
      </c>
      <c r="D239" s="8">
        <v>4.55</v>
      </c>
      <c r="E239" s="4">
        <v>3</v>
      </c>
      <c r="F239" s="8">
        <v>3.19</v>
      </c>
      <c r="G239" s="4">
        <v>4</v>
      </c>
      <c r="H239" s="8">
        <v>6.78</v>
      </c>
      <c r="I239" s="4">
        <v>0</v>
      </c>
    </row>
    <row r="240" spans="1:9" x14ac:dyDescent="0.15">
      <c r="A240" s="2">
        <v>2</v>
      </c>
      <c r="B240" s="1" t="s">
        <v>141</v>
      </c>
      <c r="C240" s="4">
        <v>7</v>
      </c>
      <c r="D240" s="8">
        <v>4.55</v>
      </c>
      <c r="E240" s="4">
        <v>7</v>
      </c>
      <c r="F240" s="8">
        <v>7.45</v>
      </c>
      <c r="G240" s="4">
        <v>0</v>
      </c>
      <c r="H240" s="8">
        <v>0</v>
      </c>
      <c r="I240" s="4">
        <v>0</v>
      </c>
    </row>
    <row r="241" spans="1:9" x14ac:dyDescent="0.15">
      <c r="A241" s="2">
        <v>4</v>
      </c>
      <c r="B241" s="1" t="s">
        <v>127</v>
      </c>
      <c r="C241" s="4">
        <v>6</v>
      </c>
      <c r="D241" s="8">
        <v>3.9</v>
      </c>
      <c r="E241" s="4">
        <v>5</v>
      </c>
      <c r="F241" s="8">
        <v>5.32</v>
      </c>
      <c r="G241" s="4">
        <v>1</v>
      </c>
      <c r="H241" s="8">
        <v>1.69</v>
      </c>
      <c r="I241" s="4">
        <v>0</v>
      </c>
    </row>
    <row r="242" spans="1:9" x14ac:dyDescent="0.15">
      <c r="A242" s="2">
        <v>4</v>
      </c>
      <c r="B242" s="1" t="s">
        <v>164</v>
      </c>
      <c r="C242" s="4">
        <v>6</v>
      </c>
      <c r="D242" s="8">
        <v>3.9</v>
      </c>
      <c r="E242" s="4">
        <v>2</v>
      </c>
      <c r="F242" s="8">
        <v>2.13</v>
      </c>
      <c r="G242" s="4">
        <v>4</v>
      </c>
      <c r="H242" s="8">
        <v>6.78</v>
      </c>
      <c r="I242" s="4">
        <v>0</v>
      </c>
    </row>
    <row r="243" spans="1:9" x14ac:dyDescent="0.15">
      <c r="A243" s="2">
        <v>4</v>
      </c>
      <c r="B243" s="1" t="s">
        <v>142</v>
      </c>
      <c r="C243" s="4">
        <v>6</v>
      </c>
      <c r="D243" s="8">
        <v>3.9</v>
      </c>
      <c r="E243" s="4">
        <v>6</v>
      </c>
      <c r="F243" s="8">
        <v>6.38</v>
      </c>
      <c r="G243" s="4">
        <v>0</v>
      </c>
      <c r="H243" s="8">
        <v>0</v>
      </c>
      <c r="I243" s="4">
        <v>0</v>
      </c>
    </row>
    <row r="244" spans="1:9" x14ac:dyDescent="0.15">
      <c r="A244" s="2">
        <v>7</v>
      </c>
      <c r="B244" s="1" t="s">
        <v>128</v>
      </c>
      <c r="C244" s="4">
        <v>5</v>
      </c>
      <c r="D244" s="8">
        <v>3.25</v>
      </c>
      <c r="E244" s="4">
        <v>5</v>
      </c>
      <c r="F244" s="8">
        <v>5.32</v>
      </c>
      <c r="G244" s="4">
        <v>0</v>
      </c>
      <c r="H244" s="8">
        <v>0</v>
      </c>
      <c r="I244" s="4">
        <v>0</v>
      </c>
    </row>
    <row r="245" spans="1:9" x14ac:dyDescent="0.15">
      <c r="A245" s="2">
        <v>7</v>
      </c>
      <c r="B245" s="1" t="s">
        <v>134</v>
      </c>
      <c r="C245" s="4">
        <v>5</v>
      </c>
      <c r="D245" s="8">
        <v>3.25</v>
      </c>
      <c r="E245" s="4">
        <v>4</v>
      </c>
      <c r="F245" s="8">
        <v>4.26</v>
      </c>
      <c r="G245" s="4">
        <v>1</v>
      </c>
      <c r="H245" s="8">
        <v>1.69</v>
      </c>
      <c r="I245" s="4">
        <v>0</v>
      </c>
    </row>
    <row r="246" spans="1:9" x14ac:dyDescent="0.15">
      <c r="A246" s="2">
        <v>7</v>
      </c>
      <c r="B246" s="1" t="s">
        <v>155</v>
      </c>
      <c r="C246" s="4">
        <v>5</v>
      </c>
      <c r="D246" s="8">
        <v>3.25</v>
      </c>
      <c r="E246" s="4">
        <v>5</v>
      </c>
      <c r="F246" s="8">
        <v>5.32</v>
      </c>
      <c r="G246" s="4">
        <v>0</v>
      </c>
      <c r="H246" s="8">
        <v>0</v>
      </c>
      <c r="I246" s="4">
        <v>0</v>
      </c>
    </row>
    <row r="247" spans="1:9" x14ac:dyDescent="0.15">
      <c r="A247" s="2">
        <v>10</v>
      </c>
      <c r="B247" s="1" t="s">
        <v>150</v>
      </c>
      <c r="C247" s="4">
        <v>4</v>
      </c>
      <c r="D247" s="8">
        <v>2.6</v>
      </c>
      <c r="E247" s="4">
        <v>3</v>
      </c>
      <c r="F247" s="8">
        <v>3.19</v>
      </c>
      <c r="G247" s="4">
        <v>1</v>
      </c>
      <c r="H247" s="8">
        <v>1.69</v>
      </c>
      <c r="I247" s="4">
        <v>0</v>
      </c>
    </row>
    <row r="248" spans="1:9" x14ac:dyDescent="0.15">
      <c r="A248" s="2">
        <v>11</v>
      </c>
      <c r="B248" s="1" t="s">
        <v>151</v>
      </c>
      <c r="C248" s="4">
        <v>3</v>
      </c>
      <c r="D248" s="8">
        <v>1.95</v>
      </c>
      <c r="E248" s="4">
        <v>2</v>
      </c>
      <c r="F248" s="8">
        <v>2.13</v>
      </c>
      <c r="G248" s="4">
        <v>1</v>
      </c>
      <c r="H248" s="8">
        <v>1.69</v>
      </c>
      <c r="I248" s="4">
        <v>0</v>
      </c>
    </row>
    <row r="249" spans="1:9" x14ac:dyDescent="0.15">
      <c r="A249" s="2">
        <v>11</v>
      </c>
      <c r="B249" s="1" t="s">
        <v>177</v>
      </c>
      <c r="C249" s="4">
        <v>3</v>
      </c>
      <c r="D249" s="8">
        <v>1.95</v>
      </c>
      <c r="E249" s="4">
        <v>2</v>
      </c>
      <c r="F249" s="8">
        <v>2.13</v>
      </c>
      <c r="G249" s="4">
        <v>1</v>
      </c>
      <c r="H249" s="8">
        <v>1.69</v>
      </c>
      <c r="I249" s="4">
        <v>0</v>
      </c>
    </row>
    <row r="250" spans="1:9" x14ac:dyDescent="0.15">
      <c r="A250" s="2">
        <v>11</v>
      </c>
      <c r="B250" s="1" t="s">
        <v>132</v>
      </c>
      <c r="C250" s="4">
        <v>3</v>
      </c>
      <c r="D250" s="8">
        <v>1.95</v>
      </c>
      <c r="E250" s="4">
        <v>0</v>
      </c>
      <c r="F250" s="8">
        <v>0</v>
      </c>
      <c r="G250" s="4">
        <v>3</v>
      </c>
      <c r="H250" s="8">
        <v>5.08</v>
      </c>
      <c r="I250" s="4">
        <v>0</v>
      </c>
    </row>
    <row r="251" spans="1:9" x14ac:dyDescent="0.15">
      <c r="A251" s="2">
        <v>11</v>
      </c>
      <c r="B251" s="1" t="s">
        <v>133</v>
      </c>
      <c r="C251" s="4">
        <v>3</v>
      </c>
      <c r="D251" s="8">
        <v>1.95</v>
      </c>
      <c r="E251" s="4">
        <v>1</v>
      </c>
      <c r="F251" s="8">
        <v>1.06</v>
      </c>
      <c r="G251" s="4">
        <v>2</v>
      </c>
      <c r="H251" s="8">
        <v>3.39</v>
      </c>
      <c r="I251" s="4">
        <v>0</v>
      </c>
    </row>
    <row r="252" spans="1:9" x14ac:dyDescent="0.15">
      <c r="A252" s="2">
        <v>11</v>
      </c>
      <c r="B252" s="1" t="s">
        <v>156</v>
      </c>
      <c r="C252" s="4">
        <v>3</v>
      </c>
      <c r="D252" s="8">
        <v>1.95</v>
      </c>
      <c r="E252" s="4">
        <v>2</v>
      </c>
      <c r="F252" s="8">
        <v>2.13</v>
      </c>
      <c r="G252" s="4">
        <v>1</v>
      </c>
      <c r="H252" s="8">
        <v>1.69</v>
      </c>
      <c r="I252" s="4">
        <v>0</v>
      </c>
    </row>
    <row r="253" spans="1:9" x14ac:dyDescent="0.15">
      <c r="A253" s="2">
        <v>11</v>
      </c>
      <c r="B253" s="1" t="s">
        <v>144</v>
      </c>
      <c r="C253" s="4">
        <v>3</v>
      </c>
      <c r="D253" s="8">
        <v>1.95</v>
      </c>
      <c r="E253" s="4">
        <v>3</v>
      </c>
      <c r="F253" s="8">
        <v>3.19</v>
      </c>
      <c r="G253" s="4">
        <v>0</v>
      </c>
      <c r="H253" s="8">
        <v>0</v>
      </c>
      <c r="I253" s="4">
        <v>0</v>
      </c>
    </row>
    <row r="254" spans="1:9" x14ac:dyDescent="0.15">
      <c r="A254" s="2">
        <v>11</v>
      </c>
      <c r="B254" s="1" t="s">
        <v>182</v>
      </c>
      <c r="C254" s="4">
        <v>3</v>
      </c>
      <c r="D254" s="8">
        <v>1.95</v>
      </c>
      <c r="E254" s="4">
        <v>0</v>
      </c>
      <c r="F254" s="8">
        <v>0</v>
      </c>
      <c r="G254" s="4">
        <v>3</v>
      </c>
      <c r="H254" s="8">
        <v>5.08</v>
      </c>
      <c r="I254" s="4">
        <v>0</v>
      </c>
    </row>
    <row r="255" spans="1:9" x14ac:dyDescent="0.15">
      <c r="A255" s="2">
        <v>18</v>
      </c>
      <c r="B255" s="1" t="s">
        <v>126</v>
      </c>
      <c r="C255" s="4">
        <v>2</v>
      </c>
      <c r="D255" s="8">
        <v>1.3</v>
      </c>
      <c r="E255" s="4">
        <v>1</v>
      </c>
      <c r="F255" s="8">
        <v>1.06</v>
      </c>
      <c r="G255" s="4">
        <v>1</v>
      </c>
      <c r="H255" s="8">
        <v>1.69</v>
      </c>
      <c r="I255" s="4">
        <v>0</v>
      </c>
    </row>
    <row r="256" spans="1:9" x14ac:dyDescent="0.15">
      <c r="A256" s="2">
        <v>18</v>
      </c>
      <c r="B256" s="1" t="s">
        <v>159</v>
      </c>
      <c r="C256" s="4">
        <v>2</v>
      </c>
      <c r="D256" s="8">
        <v>1.3</v>
      </c>
      <c r="E256" s="4">
        <v>0</v>
      </c>
      <c r="F256" s="8">
        <v>0</v>
      </c>
      <c r="G256" s="4">
        <v>2</v>
      </c>
      <c r="H256" s="8">
        <v>3.39</v>
      </c>
      <c r="I256" s="4">
        <v>0</v>
      </c>
    </row>
    <row r="257" spans="1:9" x14ac:dyDescent="0.15">
      <c r="A257" s="2">
        <v>18</v>
      </c>
      <c r="B257" s="1" t="s">
        <v>166</v>
      </c>
      <c r="C257" s="4">
        <v>2</v>
      </c>
      <c r="D257" s="8">
        <v>1.3</v>
      </c>
      <c r="E257" s="4">
        <v>1</v>
      </c>
      <c r="F257" s="8">
        <v>1.06</v>
      </c>
      <c r="G257" s="4">
        <v>1</v>
      </c>
      <c r="H257" s="8">
        <v>1.69</v>
      </c>
      <c r="I257" s="4">
        <v>0</v>
      </c>
    </row>
    <row r="258" spans="1:9" x14ac:dyDescent="0.15">
      <c r="A258" s="2">
        <v>18</v>
      </c>
      <c r="B258" s="1" t="s">
        <v>174</v>
      </c>
      <c r="C258" s="4">
        <v>2</v>
      </c>
      <c r="D258" s="8">
        <v>1.3</v>
      </c>
      <c r="E258" s="4">
        <v>1</v>
      </c>
      <c r="F258" s="8">
        <v>1.06</v>
      </c>
      <c r="G258" s="4">
        <v>1</v>
      </c>
      <c r="H258" s="8">
        <v>1.69</v>
      </c>
      <c r="I258" s="4">
        <v>0</v>
      </c>
    </row>
    <row r="259" spans="1:9" x14ac:dyDescent="0.15">
      <c r="A259" s="2">
        <v>18</v>
      </c>
      <c r="B259" s="1" t="s">
        <v>163</v>
      </c>
      <c r="C259" s="4">
        <v>2</v>
      </c>
      <c r="D259" s="8">
        <v>1.3</v>
      </c>
      <c r="E259" s="4">
        <v>0</v>
      </c>
      <c r="F259" s="8">
        <v>0</v>
      </c>
      <c r="G259" s="4">
        <v>2</v>
      </c>
      <c r="H259" s="8">
        <v>3.39</v>
      </c>
      <c r="I259" s="4">
        <v>0</v>
      </c>
    </row>
    <row r="260" spans="1:9" x14ac:dyDescent="0.15">
      <c r="A260" s="2">
        <v>18</v>
      </c>
      <c r="B260" s="1" t="s">
        <v>169</v>
      </c>
      <c r="C260" s="4">
        <v>2</v>
      </c>
      <c r="D260" s="8">
        <v>1.3</v>
      </c>
      <c r="E260" s="4">
        <v>0</v>
      </c>
      <c r="F260" s="8">
        <v>0</v>
      </c>
      <c r="G260" s="4">
        <v>2</v>
      </c>
      <c r="H260" s="8">
        <v>3.39</v>
      </c>
      <c r="I260" s="4">
        <v>0</v>
      </c>
    </row>
    <row r="261" spans="1:9" x14ac:dyDescent="0.15">
      <c r="A261" s="2">
        <v>18</v>
      </c>
      <c r="B261" s="1" t="s">
        <v>175</v>
      </c>
      <c r="C261" s="4">
        <v>2</v>
      </c>
      <c r="D261" s="8">
        <v>1.3</v>
      </c>
      <c r="E261" s="4">
        <v>1</v>
      </c>
      <c r="F261" s="8">
        <v>1.06</v>
      </c>
      <c r="G261" s="4">
        <v>1</v>
      </c>
      <c r="H261" s="8">
        <v>1.69</v>
      </c>
      <c r="I261" s="4">
        <v>0</v>
      </c>
    </row>
    <row r="262" spans="1:9" x14ac:dyDescent="0.15">
      <c r="A262" s="2">
        <v>18</v>
      </c>
      <c r="B262" s="1" t="s">
        <v>176</v>
      </c>
      <c r="C262" s="4">
        <v>2</v>
      </c>
      <c r="D262" s="8">
        <v>1.3</v>
      </c>
      <c r="E262" s="4">
        <v>2</v>
      </c>
      <c r="F262" s="8">
        <v>2.13</v>
      </c>
      <c r="G262" s="4">
        <v>0</v>
      </c>
      <c r="H262" s="8">
        <v>0</v>
      </c>
      <c r="I262" s="4">
        <v>0</v>
      </c>
    </row>
    <row r="263" spans="1:9" x14ac:dyDescent="0.15">
      <c r="A263" s="2">
        <v>18</v>
      </c>
      <c r="B263" s="1" t="s">
        <v>178</v>
      </c>
      <c r="C263" s="4">
        <v>2</v>
      </c>
      <c r="D263" s="8">
        <v>1.3</v>
      </c>
      <c r="E263" s="4">
        <v>1</v>
      </c>
      <c r="F263" s="8">
        <v>1.06</v>
      </c>
      <c r="G263" s="4">
        <v>1</v>
      </c>
      <c r="H263" s="8">
        <v>1.69</v>
      </c>
      <c r="I263" s="4">
        <v>0</v>
      </c>
    </row>
    <row r="264" spans="1:9" x14ac:dyDescent="0.15">
      <c r="A264" s="2">
        <v>18</v>
      </c>
      <c r="B264" s="1" t="s">
        <v>179</v>
      </c>
      <c r="C264" s="4">
        <v>2</v>
      </c>
      <c r="D264" s="8">
        <v>1.3</v>
      </c>
      <c r="E264" s="4">
        <v>0</v>
      </c>
      <c r="F264" s="8">
        <v>0</v>
      </c>
      <c r="G264" s="4">
        <v>2</v>
      </c>
      <c r="H264" s="8">
        <v>3.39</v>
      </c>
      <c r="I264" s="4">
        <v>0</v>
      </c>
    </row>
    <row r="265" spans="1:9" x14ac:dyDescent="0.15">
      <c r="A265" s="2">
        <v>18</v>
      </c>
      <c r="B265" s="1" t="s">
        <v>129</v>
      </c>
      <c r="C265" s="4">
        <v>2</v>
      </c>
      <c r="D265" s="8">
        <v>1.3</v>
      </c>
      <c r="E265" s="4">
        <v>0</v>
      </c>
      <c r="F265" s="8">
        <v>0</v>
      </c>
      <c r="G265" s="4">
        <v>2</v>
      </c>
      <c r="H265" s="8">
        <v>3.39</v>
      </c>
      <c r="I265" s="4">
        <v>0</v>
      </c>
    </row>
    <row r="266" spans="1:9" x14ac:dyDescent="0.15">
      <c r="A266" s="2">
        <v>18</v>
      </c>
      <c r="B266" s="1" t="s">
        <v>145</v>
      </c>
      <c r="C266" s="4">
        <v>2</v>
      </c>
      <c r="D266" s="8">
        <v>1.3</v>
      </c>
      <c r="E266" s="4">
        <v>2</v>
      </c>
      <c r="F266" s="8">
        <v>2.13</v>
      </c>
      <c r="G266" s="4">
        <v>0</v>
      </c>
      <c r="H266" s="8">
        <v>0</v>
      </c>
      <c r="I266" s="4">
        <v>0</v>
      </c>
    </row>
    <row r="267" spans="1:9" x14ac:dyDescent="0.15">
      <c r="A267" s="2">
        <v>18</v>
      </c>
      <c r="B267" s="1" t="s">
        <v>131</v>
      </c>
      <c r="C267" s="4">
        <v>2</v>
      </c>
      <c r="D267" s="8">
        <v>1.3</v>
      </c>
      <c r="E267" s="4">
        <v>0</v>
      </c>
      <c r="F267" s="8">
        <v>0</v>
      </c>
      <c r="G267" s="4">
        <v>2</v>
      </c>
      <c r="H267" s="8">
        <v>3.39</v>
      </c>
      <c r="I267" s="4">
        <v>0</v>
      </c>
    </row>
    <row r="268" spans="1:9" x14ac:dyDescent="0.15">
      <c r="A268" s="2">
        <v>18</v>
      </c>
      <c r="B268" s="1" t="s">
        <v>180</v>
      </c>
      <c r="C268" s="4">
        <v>2</v>
      </c>
      <c r="D268" s="8">
        <v>1.3</v>
      </c>
      <c r="E268" s="4">
        <v>2</v>
      </c>
      <c r="F268" s="8">
        <v>2.13</v>
      </c>
      <c r="G268" s="4">
        <v>0</v>
      </c>
      <c r="H268" s="8">
        <v>0</v>
      </c>
      <c r="I268" s="4">
        <v>0</v>
      </c>
    </row>
    <row r="269" spans="1:9" x14ac:dyDescent="0.15">
      <c r="A269" s="2">
        <v>18</v>
      </c>
      <c r="B269" s="1" t="s">
        <v>181</v>
      </c>
      <c r="C269" s="4">
        <v>2</v>
      </c>
      <c r="D269" s="8">
        <v>1.3</v>
      </c>
      <c r="E269" s="4">
        <v>2</v>
      </c>
      <c r="F269" s="8">
        <v>2.13</v>
      </c>
      <c r="G269" s="4">
        <v>0</v>
      </c>
      <c r="H269" s="8">
        <v>0</v>
      </c>
      <c r="I269" s="4">
        <v>0</v>
      </c>
    </row>
    <row r="270" spans="1:9" x14ac:dyDescent="0.15">
      <c r="A270" s="2">
        <v>18</v>
      </c>
      <c r="B270" s="1" t="s">
        <v>139</v>
      </c>
      <c r="C270" s="4">
        <v>2</v>
      </c>
      <c r="D270" s="8">
        <v>1.3</v>
      </c>
      <c r="E270" s="4">
        <v>2</v>
      </c>
      <c r="F270" s="8">
        <v>2.13</v>
      </c>
      <c r="G270" s="4">
        <v>0</v>
      </c>
      <c r="H270" s="8">
        <v>0</v>
      </c>
      <c r="I270" s="4">
        <v>0</v>
      </c>
    </row>
    <row r="271" spans="1:9" x14ac:dyDescent="0.15">
      <c r="A271" s="2">
        <v>18</v>
      </c>
      <c r="B271" s="1" t="s">
        <v>140</v>
      </c>
      <c r="C271" s="4">
        <v>2</v>
      </c>
      <c r="D271" s="8">
        <v>1.3</v>
      </c>
      <c r="E271" s="4">
        <v>2</v>
      </c>
      <c r="F271" s="8">
        <v>2.13</v>
      </c>
      <c r="G271" s="4">
        <v>0</v>
      </c>
      <c r="H271" s="8">
        <v>0</v>
      </c>
      <c r="I271" s="4">
        <v>0</v>
      </c>
    </row>
    <row r="272" spans="1:9" x14ac:dyDescent="0.15">
      <c r="A272" s="1"/>
      <c r="C272" s="4"/>
      <c r="D272" s="8"/>
      <c r="E272" s="4"/>
      <c r="F272" s="8"/>
      <c r="G272" s="4"/>
      <c r="H272" s="8"/>
      <c r="I272" s="4"/>
    </row>
    <row r="273" spans="1:9" x14ac:dyDescent="0.15">
      <c r="A273" s="1" t="s">
        <v>11</v>
      </c>
      <c r="C273" s="4"/>
      <c r="D273" s="8"/>
      <c r="E273" s="4"/>
      <c r="F273" s="8"/>
      <c r="G273" s="4"/>
      <c r="H273" s="8"/>
      <c r="I273" s="4"/>
    </row>
    <row r="274" spans="1:9" x14ac:dyDescent="0.15">
      <c r="A274" s="2">
        <v>1</v>
      </c>
      <c r="B274" s="1" t="s">
        <v>141</v>
      </c>
      <c r="C274" s="4">
        <v>10</v>
      </c>
      <c r="D274" s="8">
        <v>6.45</v>
      </c>
      <c r="E274" s="4">
        <v>10</v>
      </c>
      <c r="F274" s="8">
        <v>10.87</v>
      </c>
      <c r="G274" s="4">
        <v>0</v>
      </c>
      <c r="H274" s="8">
        <v>0</v>
      </c>
      <c r="I274" s="4">
        <v>0</v>
      </c>
    </row>
    <row r="275" spans="1:9" x14ac:dyDescent="0.15">
      <c r="A275" s="2">
        <v>2</v>
      </c>
      <c r="B275" s="1" t="s">
        <v>137</v>
      </c>
      <c r="C275" s="4">
        <v>9</v>
      </c>
      <c r="D275" s="8">
        <v>5.81</v>
      </c>
      <c r="E275" s="4">
        <v>1</v>
      </c>
      <c r="F275" s="8">
        <v>1.0900000000000001</v>
      </c>
      <c r="G275" s="4">
        <v>8</v>
      </c>
      <c r="H275" s="8">
        <v>13.11</v>
      </c>
      <c r="I275" s="4">
        <v>0</v>
      </c>
    </row>
    <row r="276" spans="1:9" x14ac:dyDescent="0.15">
      <c r="A276" s="2">
        <v>2</v>
      </c>
      <c r="B276" s="1" t="s">
        <v>142</v>
      </c>
      <c r="C276" s="4">
        <v>9</v>
      </c>
      <c r="D276" s="8">
        <v>5.81</v>
      </c>
      <c r="E276" s="4">
        <v>9</v>
      </c>
      <c r="F276" s="8">
        <v>9.7799999999999994</v>
      </c>
      <c r="G276" s="4">
        <v>0</v>
      </c>
      <c r="H276" s="8">
        <v>0</v>
      </c>
      <c r="I276" s="4">
        <v>0</v>
      </c>
    </row>
    <row r="277" spans="1:9" x14ac:dyDescent="0.15">
      <c r="A277" s="2">
        <v>4</v>
      </c>
      <c r="B277" s="1" t="s">
        <v>131</v>
      </c>
      <c r="C277" s="4">
        <v>5</v>
      </c>
      <c r="D277" s="8">
        <v>3.23</v>
      </c>
      <c r="E277" s="4">
        <v>4</v>
      </c>
      <c r="F277" s="8">
        <v>4.3499999999999996</v>
      </c>
      <c r="G277" s="4">
        <v>1</v>
      </c>
      <c r="H277" s="8">
        <v>1.64</v>
      </c>
      <c r="I277" s="4">
        <v>0</v>
      </c>
    </row>
    <row r="278" spans="1:9" x14ac:dyDescent="0.15">
      <c r="A278" s="2">
        <v>5</v>
      </c>
      <c r="B278" s="1" t="s">
        <v>125</v>
      </c>
      <c r="C278" s="4">
        <v>4</v>
      </c>
      <c r="D278" s="8">
        <v>2.58</v>
      </c>
      <c r="E278" s="4">
        <v>0</v>
      </c>
      <c r="F278" s="8">
        <v>0</v>
      </c>
      <c r="G278" s="4">
        <v>4</v>
      </c>
      <c r="H278" s="8">
        <v>6.56</v>
      </c>
      <c r="I278" s="4">
        <v>0</v>
      </c>
    </row>
    <row r="279" spans="1:9" x14ac:dyDescent="0.15">
      <c r="A279" s="2">
        <v>5</v>
      </c>
      <c r="B279" s="1" t="s">
        <v>151</v>
      </c>
      <c r="C279" s="4">
        <v>4</v>
      </c>
      <c r="D279" s="8">
        <v>2.58</v>
      </c>
      <c r="E279" s="4">
        <v>3</v>
      </c>
      <c r="F279" s="8">
        <v>3.26</v>
      </c>
      <c r="G279" s="4">
        <v>1</v>
      </c>
      <c r="H279" s="8">
        <v>1.64</v>
      </c>
      <c r="I279" s="4">
        <v>0</v>
      </c>
    </row>
    <row r="280" spans="1:9" x14ac:dyDescent="0.15">
      <c r="A280" s="2">
        <v>5</v>
      </c>
      <c r="B280" s="1" t="s">
        <v>159</v>
      </c>
      <c r="C280" s="4">
        <v>4</v>
      </c>
      <c r="D280" s="8">
        <v>2.58</v>
      </c>
      <c r="E280" s="4">
        <v>2</v>
      </c>
      <c r="F280" s="8">
        <v>2.17</v>
      </c>
      <c r="G280" s="4">
        <v>2</v>
      </c>
      <c r="H280" s="8">
        <v>3.28</v>
      </c>
      <c r="I280" s="4">
        <v>0</v>
      </c>
    </row>
    <row r="281" spans="1:9" x14ac:dyDescent="0.15">
      <c r="A281" s="2">
        <v>5</v>
      </c>
      <c r="B281" s="1" t="s">
        <v>154</v>
      </c>
      <c r="C281" s="4">
        <v>4</v>
      </c>
      <c r="D281" s="8">
        <v>2.58</v>
      </c>
      <c r="E281" s="4">
        <v>4</v>
      </c>
      <c r="F281" s="8">
        <v>4.3499999999999996</v>
      </c>
      <c r="G281" s="4">
        <v>0</v>
      </c>
      <c r="H281" s="8">
        <v>0</v>
      </c>
      <c r="I281" s="4">
        <v>0</v>
      </c>
    </row>
    <row r="282" spans="1:9" x14ac:dyDescent="0.15">
      <c r="A282" s="2">
        <v>5</v>
      </c>
      <c r="B282" s="1" t="s">
        <v>139</v>
      </c>
      <c r="C282" s="4">
        <v>4</v>
      </c>
      <c r="D282" s="8">
        <v>2.58</v>
      </c>
      <c r="E282" s="4">
        <v>4</v>
      </c>
      <c r="F282" s="8">
        <v>4.3499999999999996</v>
      </c>
      <c r="G282" s="4">
        <v>0</v>
      </c>
      <c r="H282" s="8">
        <v>0</v>
      </c>
      <c r="I282" s="4">
        <v>0</v>
      </c>
    </row>
    <row r="283" spans="1:9" x14ac:dyDescent="0.15">
      <c r="A283" s="2">
        <v>10</v>
      </c>
      <c r="B283" s="1" t="s">
        <v>126</v>
      </c>
      <c r="C283" s="4">
        <v>3</v>
      </c>
      <c r="D283" s="8">
        <v>1.94</v>
      </c>
      <c r="E283" s="4">
        <v>0</v>
      </c>
      <c r="F283" s="8">
        <v>0</v>
      </c>
      <c r="G283" s="4">
        <v>3</v>
      </c>
      <c r="H283" s="8">
        <v>4.92</v>
      </c>
      <c r="I283" s="4">
        <v>0</v>
      </c>
    </row>
    <row r="284" spans="1:9" x14ac:dyDescent="0.15">
      <c r="A284" s="2">
        <v>10</v>
      </c>
      <c r="B284" s="1" t="s">
        <v>152</v>
      </c>
      <c r="C284" s="4">
        <v>3</v>
      </c>
      <c r="D284" s="8">
        <v>1.94</v>
      </c>
      <c r="E284" s="4">
        <v>3</v>
      </c>
      <c r="F284" s="8">
        <v>3.26</v>
      </c>
      <c r="G284" s="4">
        <v>0</v>
      </c>
      <c r="H284" s="8">
        <v>0</v>
      </c>
      <c r="I284" s="4">
        <v>0</v>
      </c>
    </row>
    <row r="285" spans="1:9" x14ac:dyDescent="0.15">
      <c r="A285" s="2">
        <v>10</v>
      </c>
      <c r="B285" s="1" t="s">
        <v>130</v>
      </c>
      <c r="C285" s="4">
        <v>3</v>
      </c>
      <c r="D285" s="8">
        <v>1.94</v>
      </c>
      <c r="E285" s="4">
        <v>2</v>
      </c>
      <c r="F285" s="8">
        <v>2.17</v>
      </c>
      <c r="G285" s="4">
        <v>1</v>
      </c>
      <c r="H285" s="8">
        <v>1.64</v>
      </c>
      <c r="I285" s="4">
        <v>0</v>
      </c>
    </row>
    <row r="286" spans="1:9" x14ac:dyDescent="0.15">
      <c r="A286" s="2">
        <v>10</v>
      </c>
      <c r="B286" s="1" t="s">
        <v>132</v>
      </c>
      <c r="C286" s="4">
        <v>3</v>
      </c>
      <c r="D286" s="8">
        <v>1.94</v>
      </c>
      <c r="E286" s="4">
        <v>0</v>
      </c>
      <c r="F286" s="8">
        <v>0</v>
      </c>
      <c r="G286" s="4">
        <v>3</v>
      </c>
      <c r="H286" s="8">
        <v>4.92</v>
      </c>
      <c r="I286" s="4">
        <v>0</v>
      </c>
    </row>
    <row r="287" spans="1:9" x14ac:dyDescent="0.15">
      <c r="A287" s="2">
        <v>10</v>
      </c>
      <c r="B287" s="1" t="s">
        <v>164</v>
      </c>
      <c r="C287" s="4">
        <v>3</v>
      </c>
      <c r="D287" s="8">
        <v>1.94</v>
      </c>
      <c r="E287" s="4">
        <v>1</v>
      </c>
      <c r="F287" s="8">
        <v>1.0900000000000001</v>
      </c>
      <c r="G287" s="4">
        <v>2</v>
      </c>
      <c r="H287" s="8">
        <v>3.28</v>
      </c>
      <c r="I287" s="4">
        <v>0</v>
      </c>
    </row>
    <row r="288" spans="1:9" x14ac:dyDescent="0.15">
      <c r="A288" s="2">
        <v>10</v>
      </c>
      <c r="B288" s="1" t="s">
        <v>186</v>
      </c>
      <c r="C288" s="4">
        <v>3</v>
      </c>
      <c r="D288" s="8">
        <v>1.94</v>
      </c>
      <c r="E288" s="4">
        <v>2</v>
      </c>
      <c r="F288" s="8">
        <v>2.17</v>
      </c>
      <c r="G288" s="4">
        <v>1</v>
      </c>
      <c r="H288" s="8">
        <v>1.64</v>
      </c>
      <c r="I288" s="4">
        <v>0</v>
      </c>
    </row>
    <row r="289" spans="1:9" x14ac:dyDescent="0.15">
      <c r="A289" s="2">
        <v>10</v>
      </c>
      <c r="B289" s="1" t="s">
        <v>144</v>
      </c>
      <c r="C289" s="4">
        <v>3</v>
      </c>
      <c r="D289" s="8">
        <v>1.94</v>
      </c>
      <c r="E289" s="4">
        <v>3</v>
      </c>
      <c r="F289" s="8">
        <v>3.26</v>
      </c>
      <c r="G289" s="4">
        <v>0</v>
      </c>
      <c r="H289" s="8">
        <v>0</v>
      </c>
      <c r="I289" s="4">
        <v>0</v>
      </c>
    </row>
    <row r="290" spans="1:9" x14ac:dyDescent="0.15">
      <c r="A290" s="2">
        <v>17</v>
      </c>
      <c r="B290" s="1" t="s">
        <v>127</v>
      </c>
      <c r="C290" s="4">
        <v>2</v>
      </c>
      <c r="D290" s="8">
        <v>1.29</v>
      </c>
      <c r="E290" s="4">
        <v>2</v>
      </c>
      <c r="F290" s="8">
        <v>2.17</v>
      </c>
      <c r="G290" s="4">
        <v>0</v>
      </c>
      <c r="H290" s="8">
        <v>0</v>
      </c>
      <c r="I290" s="4">
        <v>0</v>
      </c>
    </row>
    <row r="291" spans="1:9" x14ac:dyDescent="0.15">
      <c r="A291" s="2">
        <v>17</v>
      </c>
      <c r="B291" s="1" t="s">
        <v>128</v>
      </c>
      <c r="C291" s="4">
        <v>2</v>
      </c>
      <c r="D291" s="8">
        <v>1.29</v>
      </c>
      <c r="E291" s="4">
        <v>1</v>
      </c>
      <c r="F291" s="8">
        <v>1.0900000000000001</v>
      </c>
      <c r="G291" s="4">
        <v>1</v>
      </c>
      <c r="H291" s="8">
        <v>1.64</v>
      </c>
      <c r="I291" s="4">
        <v>0</v>
      </c>
    </row>
    <row r="292" spans="1:9" x14ac:dyDescent="0.15">
      <c r="A292" s="2">
        <v>17</v>
      </c>
      <c r="B292" s="1" t="s">
        <v>166</v>
      </c>
      <c r="C292" s="4">
        <v>2</v>
      </c>
      <c r="D292" s="8">
        <v>1.29</v>
      </c>
      <c r="E292" s="4">
        <v>2</v>
      </c>
      <c r="F292" s="8">
        <v>2.17</v>
      </c>
      <c r="G292" s="4">
        <v>0</v>
      </c>
      <c r="H292" s="8">
        <v>0</v>
      </c>
      <c r="I292" s="4">
        <v>0</v>
      </c>
    </row>
    <row r="293" spans="1:9" x14ac:dyDescent="0.15">
      <c r="A293" s="2">
        <v>17</v>
      </c>
      <c r="B293" s="1" t="s">
        <v>163</v>
      </c>
      <c r="C293" s="4">
        <v>2</v>
      </c>
      <c r="D293" s="8">
        <v>1.29</v>
      </c>
      <c r="E293" s="4">
        <v>1</v>
      </c>
      <c r="F293" s="8">
        <v>1.0900000000000001</v>
      </c>
      <c r="G293" s="4">
        <v>1</v>
      </c>
      <c r="H293" s="8">
        <v>1.64</v>
      </c>
      <c r="I293" s="4">
        <v>0</v>
      </c>
    </row>
    <row r="294" spans="1:9" x14ac:dyDescent="0.15">
      <c r="A294" s="2">
        <v>17</v>
      </c>
      <c r="B294" s="1" t="s">
        <v>183</v>
      </c>
      <c r="C294" s="4">
        <v>2</v>
      </c>
      <c r="D294" s="8">
        <v>1.29</v>
      </c>
      <c r="E294" s="4">
        <v>0</v>
      </c>
      <c r="F294" s="8">
        <v>0</v>
      </c>
      <c r="G294" s="4">
        <v>2</v>
      </c>
      <c r="H294" s="8">
        <v>3.28</v>
      </c>
      <c r="I294" s="4">
        <v>0</v>
      </c>
    </row>
    <row r="295" spans="1:9" x14ac:dyDescent="0.15">
      <c r="A295" s="2">
        <v>17</v>
      </c>
      <c r="B295" s="1" t="s">
        <v>184</v>
      </c>
      <c r="C295" s="4">
        <v>2</v>
      </c>
      <c r="D295" s="8">
        <v>1.29</v>
      </c>
      <c r="E295" s="4">
        <v>0</v>
      </c>
      <c r="F295" s="8">
        <v>0</v>
      </c>
      <c r="G295" s="4">
        <v>2</v>
      </c>
      <c r="H295" s="8">
        <v>3.28</v>
      </c>
      <c r="I295" s="4">
        <v>0</v>
      </c>
    </row>
    <row r="296" spans="1:9" x14ac:dyDescent="0.15">
      <c r="A296" s="2">
        <v>17</v>
      </c>
      <c r="B296" s="1" t="s">
        <v>177</v>
      </c>
      <c r="C296" s="4">
        <v>2</v>
      </c>
      <c r="D296" s="8">
        <v>1.29</v>
      </c>
      <c r="E296" s="4">
        <v>0</v>
      </c>
      <c r="F296" s="8">
        <v>0</v>
      </c>
      <c r="G296" s="4">
        <v>2</v>
      </c>
      <c r="H296" s="8">
        <v>3.28</v>
      </c>
      <c r="I296" s="4">
        <v>0</v>
      </c>
    </row>
    <row r="297" spans="1:9" x14ac:dyDescent="0.15">
      <c r="A297" s="2">
        <v>17</v>
      </c>
      <c r="B297" s="1" t="s">
        <v>185</v>
      </c>
      <c r="C297" s="4">
        <v>2</v>
      </c>
      <c r="D297" s="8">
        <v>1.29</v>
      </c>
      <c r="E297" s="4">
        <v>1</v>
      </c>
      <c r="F297" s="8">
        <v>1.0900000000000001</v>
      </c>
      <c r="G297" s="4">
        <v>1</v>
      </c>
      <c r="H297" s="8">
        <v>1.64</v>
      </c>
      <c r="I297" s="4">
        <v>0</v>
      </c>
    </row>
    <row r="298" spans="1:9" x14ac:dyDescent="0.15">
      <c r="A298" s="2">
        <v>17</v>
      </c>
      <c r="B298" s="1" t="s">
        <v>153</v>
      </c>
      <c r="C298" s="4">
        <v>2</v>
      </c>
      <c r="D298" s="8">
        <v>1.29</v>
      </c>
      <c r="E298" s="4">
        <v>2</v>
      </c>
      <c r="F298" s="8">
        <v>2.17</v>
      </c>
      <c r="G298" s="4">
        <v>0</v>
      </c>
      <c r="H298" s="8">
        <v>0</v>
      </c>
      <c r="I298" s="4">
        <v>0</v>
      </c>
    </row>
    <row r="299" spans="1:9" x14ac:dyDescent="0.15">
      <c r="A299" s="2">
        <v>17</v>
      </c>
      <c r="B299" s="1" t="s">
        <v>145</v>
      </c>
      <c r="C299" s="4">
        <v>2</v>
      </c>
      <c r="D299" s="8">
        <v>1.29</v>
      </c>
      <c r="E299" s="4">
        <v>2</v>
      </c>
      <c r="F299" s="8">
        <v>2.17</v>
      </c>
      <c r="G299" s="4">
        <v>0</v>
      </c>
      <c r="H299" s="8">
        <v>0</v>
      </c>
      <c r="I299" s="4">
        <v>0</v>
      </c>
    </row>
    <row r="300" spans="1:9" x14ac:dyDescent="0.15">
      <c r="A300" s="2">
        <v>17</v>
      </c>
      <c r="B300" s="1" t="s">
        <v>133</v>
      </c>
      <c r="C300" s="4">
        <v>2</v>
      </c>
      <c r="D300" s="8">
        <v>1.29</v>
      </c>
      <c r="E300" s="4">
        <v>1</v>
      </c>
      <c r="F300" s="8">
        <v>1.0900000000000001</v>
      </c>
      <c r="G300" s="4">
        <v>1</v>
      </c>
      <c r="H300" s="8">
        <v>1.64</v>
      </c>
      <c r="I300" s="4">
        <v>0</v>
      </c>
    </row>
    <row r="301" spans="1:9" x14ac:dyDescent="0.15">
      <c r="A301" s="2">
        <v>17</v>
      </c>
      <c r="B301" s="1" t="s">
        <v>180</v>
      </c>
      <c r="C301" s="4">
        <v>2</v>
      </c>
      <c r="D301" s="8">
        <v>1.29</v>
      </c>
      <c r="E301" s="4">
        <v>2</v>
      </c>
      <c r="F301" s="8">
        <v>2.17</v>
      </c>
      <c r="G301" s="4">
        <v>0</v>
      </c>
      <c r="H301" s="8">
        <v>0</v>
      </c>
      <c r="I301" s="4">
        <v>0</v>
      </c>
    </row>
    <row r="302" spans="1:9" x14ac:dyDescent="0.15">
      <c r="A302" s="2">
        <v>17</v>
      </c>
      <c r="B302" s="1" t="s">
        <v>135</v>
      </c>
      <c r="C302" s="4">
        <v>2</v>
      </c>
      <c r="D302" s="8">
        <v>1.29</v>
      </c>
      <c r="E302" s="4">
        <v>2</v>
      </c>
      <c r="F302" s="8">
        <v>2.17</v>
      </c>
      <c r="G302" s="4">
        <v>0</v>
      </c>
      <c r="H302" s="8">
        <v>0</v>
      </c>
      <c r="I302" s="4">
        <v>0</v>
      </c>
    </row>
    <row r="303" spans="1:9" x14ac:dyDescent="0.15">
      <c r="A303" s="2">
        <v>17</v>
      </c>
      <c r="B303" s="1" t="s">
        <v>136</v>
      </c>
      <c r="C303" s="4">
        <v>2</v>
      </c>
      <c r="D303" s="8">
        <v>1.29</v>
      </c>
      <c r="E303" s="4">
        <v>2</v>
      </c>
      <c r="F303" s="8">
        <v>2.17</v>
      </c>
      <c r="G303" s="4">
        <v>0</v>
      </c>
      <c r="H303" s="8">
        <v>0</v>
      </c>
      <c r="I303" s="4">
        <v>0</v>
      </c>
    </row>
    <row r="304" spans="1:9" x14ac:dyDescent="0.15">
      <c r="A304" s="2">
        <v>17</v>
      </c>
      <c r="B304" s="1" t="s">
        <v>187</v>
      </c>
      <c r="C304" s="4">
        <v>2</v>
      </c>
      <c r="D304" s="8">
        <v>1.29</v>
      </c>
      <c r="E304" s="4">
        <v>1</v>
      </c>
      <c r="F304" s="8">
        <v>1.0900000000000001</v>
      </c>
      <c r="G304" s="4">
        <v>1</v>
      </c>
      <c r="H304" s="8">
        <v>1.64</v>
      </c>
      <c r="I304" s="4">
        <v>0</v>
      </c>
    </row>
    <row r="305" spans="1:9" x14ac:dyDescent="0.15">
      <c r="A305" s="2">
        <v>17</v>
      </c>
      <c r="B305" s="1" t="s">
        <v>188</v>
      </c>
      <c r="C305" s="4">
        <v>2</v>
      </c>
      <c r="D305" s="8">
        <v>1.29</v>
      </c>
      <c r="E305" s="4">
        <v>0</v>
      </c>
      <c r="F305" s="8">
        <v>0</v>
      </c>
      <c r="G305" s="4">
        <v>2</v>
      </c>
      <c r="H305" s="8">
        <v>3.28</v>
      </c>
      <c r="I305" s="4">
        <v>0</v>
      </c>
    </row>
    <row r="306" spans="1:9" x14ac:dyDescent="0.15">
      <c r="A306" s="2">
        <v>17</v>
      </c>
      <c r="B306" s="1" t="s">
        <v>150</v>
      </c>
      <c r="C306" s="4">
        <v>2</v>
      </c>
      <c r="D306" s="8">
        <v>1.29</v>
      </c>
      <c r="E306" s="4">
        <v>2</v>
      </c>
      <c r="F306" s="8">
        <v>2.17</v>
      </c>
      <c r="G306" s="4">
        <v>0</v>
      </c>
      <c r="H306" s="8">
        <v>0</v>
      </c>
      <c r="I306" s="4">
        <v>0</v>
      </c>
    </row>
    <row r="307" spans="1:9" x14ac:dyDescent="0.15">
      <c r="A307" s="2">
        <v>17</v>
      </c>
      <c r="B307" s="1" t="s">
        <v>138</v>
      </c>
      <c r="C307" s="4">
        <v>2</v>
      </c>
      <c r="D307" s="8">
        <v>1.29</v>
      </c>
      <c r="E307" s="4">
        <v>2</v>
      </c>
      <c r="F307" s="8">
        <v>2.17</v>
      </c>
      <c r="G307" s="4">
        <v>0</v>
      </c>
      <c r="H307" s="8">
        <v>0</v>
      </c>
      <c r="I307" s="4">
        <v>0</v>
      </c>
    </row>
    <row r="308" spans="1:9" x14ac:dyDescent="0.15">
      <c r="A308" s="2">
        <v>17</v>
      </c>
      <c r="B308" s="1" t="s">
        <v>189</v>
      </c>
      <c r="C308" s="4">
        <v>2</v>
      </c>
      <c r="D308" s="8">
        <v>1.29</v>
      </c>
      <c r="E308" s="4">
        <v>2</v>
      </c>
      <c r="F308" s="8">
        <v>2.17</v>
      </c>
      <c r="G308" s="4">
        <v>0</v>
      </c>
      <c r="H308" s="8">
        <v>0</v>
      </c>
      <c r="I308" s="4">
        <v>0</v>
      </c>
    </row>
    <row r="309" spans="1:9" x14ac:dyDescent="0.15">
      <c r="A309" s="2">
        <v>17</v>
      </c>
      <c r="B309" s="1" t="s">
        <v>140</v>
      </c>
      <c r="C309" s="4">
        <v>2</v>
      </c>
      <c r="D309" s="8">
        <v>1.29</v>
      </c>
      <c r="E309" s="4">
        <v>2</v>
      </c>
      <c r="F309" s="8">
        <v>2.17</v>
      </c>
      <c r="G309" s="4">
        <v>0</v>
      </c>
      <c r="H309" s="8">
        <v>0</v>
      </c>
      <c r="I309" s="4">
        <v>0</v>
      </c>
    </row>
    <row r="310" spans="1:9" x14ac:dyDescent="0.15">
      <c r="A310" s="2">
        <v>17</v>
      </c>
      <c r="B310" s="1" t="s">
        <v>148</v>
      </c>
      <c r="C310" s="4">
        <v>2</v>
      </c>
      <c r="D310" s="8">
        <v>1.29</v>
      </c>
      <c r="E310" s="4">
        <v>1</v>
      </c>
      <c r="F310" s="8">
        <v>1.0900000000000001</v>
      </c>
      <c r="G310" s="4">
        <v>1</v>
      </c>
      <c r="H310" s="8">
        <v>1.64</v>
      </c>
      <c r="I310" s="4">
        <v>0</v>
      </c>
    </row>
    <row r="311" spans="1:9" x14ac:dyDescent="0.15">
      <c r="A311" s="2">
        <v>17</v>
      </c>
      <c r="B311" s="1" t="s">
        <v>161</v>
      </c>
      <c r="C311" s="4">
        <v>2</v>
      </c>
      <c r="D311" s="8">
        <v>1.29</v>
      </c>
      <c r="E311" s="4">
        <v>1</v>
      </c>
      <c r="F311" s="8">
        <v>1.0900000000000001</v>
      </c>
      <c r="G311" s="4">
        <v>1</v>
      </c>
      <c r="H311" s="8">
        <v>1.64</v>
      </c>
      <c r="I311" s="4">
        <v>0</v>
      </c>
    </row>
    <row r="312" spans="1:9" x14ac:dyDescent="0.15">
      <c r="A312" s="1"/>
      <c r="C312" s="4"/>
      <c r="D312" s="8"/>
      <c r="E312" s="4"/>
      <c r="F312" s="8"/>
      <c r="G312" s="4"/>
      <c r="H312" s="8"/>
      <c r="I312" s="4"/>
    </row>
    <row r="313" spans="1:9" x14ac:dyDescent="0.15">
      <c r="A313" s="1" t="s">
        <v>12</v>
      </c>
      <c r="C313" s="4"/>
      <c r="D313" s="8"/>
      <c r="E313" s="4"/>
      <c r="F313" s="8"/>
      <c r="G313" s="4"/>
      <c r="H313" s="8"/>
      <c r="I313" s="4"/>
    </row>
    <row r="314" spans="1:9" x14ac:dyDescent="0.15">
      <c r="A314" s="2">
        <v>1</v>
      </c>
      <c r="B314" s="1" t="s">
        <v>142</v>
      </c>
      <c r="C314" s="4">
        <v>10</v>
      </c>
      <c r="D314" s="8">
        <v>6.37</v>
      </c>
      <c r="E314" s="4">
        <v>10</v>
      </c>
      <c r="F314" s="8">
        <v>10.199999999999999</v>
      </c>
      <c r="G314" s="4">
        <v>0</v>
      </c>
      <c r="H314" s="8">
        <v>0</v>
      </c>
      <c r="I314" s="4">
        <v>0</v>
      </c>
    </row>
    <row r="315" spans="1:9" x14ac:dyDescent="0.15">
      <c r="A315" s="2">
        <v>2</v>
      </c>
      <c r="B315" s="1" t="s">
        <v>125</v>
      </c>
      <c r="C315" s="4">
        <v>8</v>
      </c>
      <c r="D315" s="8">
        <v>5.0999999999999996</v>
      </c>
      <c r="E315" s="4">
        <v>1</v>
      </c>
      <c r="F315" s="8">
        <v>1.02</v>
      </c>
      <c r="G315" s="4">
        <v>7</v>
      </c>
      <c r="H315" s="8">
        <v>12.5</v>
      </c>
      <c r="I315" s="4">
        <v>0</v>
      </c>
    </row>
    <row r="316" spans="1:9" x14ac:dyDescent="0.15">
      <c r="A316" s="2">
        <v>2</v>
      </c>
      <c r="B316" s="1" t="s">
        <v>155</v>
      </c>
      <c r="C316" s="4">
        <v>8</v>
      </c>
      <c r="D316" s="8">
        <v>5.0999999999999996</v>
      </c>
      <c r="E316" s="4">
        <v>7</v>
      </c>
      <c r="F316" s="8">
        <v>7.14</v>
      </c>
      <c r="G316" s="4">
        <v>1</v>
      </c>
      <c r="H316" s="8">
        <v>1.79</v>
      </c>
      <c r="I316" s="4">
        <v>0</v>
      </c>
    </row>
    <row r="317" spans="1:9" x14ac:dyDescent="0.15">
      <c r="A317" s="2">
        <v>2</v>
      </c>
      <c r="B317" s="1" t="s">
        <v>141</v>
      </c>
      <c r="C317" s="4">
        <v>8</v>
      </c>
      <c r="D317" s="8">
        <v>5.0999999999999996</v>
      </c>
      <c r="E317" s="4">
        <v>8</v>
      </c>
      <c r="F317" s="8">
        <v>8.16</v>
      </c>
      <c r="G317" s="4">
        <v>0</v>
      </c>
      <c r="H317" s="8">
        <v>0</v>
      </c>
      <c r="I317" s="4">
        <v>0</v>
      </c>
    </row>
    <row r="318" spans="1:9" x14ac:dyDescent="0.15">
      <c r="A318" s="2">
        <v>5</v>
      </c>
      <c r="B318" s="1" t="s">
        <v>152</v>
      </c>
      <c r="C318" s="4">
        <v>6</v>
      </c>
      <c r="D318" s="8">
        <v>3.82</v>
      </c>
      <c r="E318" s="4">
        <v>6</v>
      </c>
      <c r="F318" s="8">
        <v>6.12</v>
      </c>
      <c r="G318" s="4">
        <v>0</v>
      </c>
      <c r="H318" s="8">
        <v>0</v>
      </c>
      <c r="I318" s="4">
        <v>0</v>
      </c>
    </row>
    <row r="319" spans="1:9" x14ac:dyDescent="0.15">
      <c r="A319" s="2">
        <v>6</v>
      </c>
      <c r="B319" s="1" t="s">
        <v>127</v>
      </c>
      <c r="C319" s="4">
        <v>4</v>
      </c>
      <c r="D319" s="8">
        <v>2.5499999999999998</v>
      </c>
      <c r="E319" s="4">
        <v>1</v>
      </c>
      <c r="F319" s="8">
        <v>1.02</v>
      </c>
      <c r="G319" s="4">
        <v>3</v>
      </c>
      <c r="H319" s="8">
        <v>5.36</v>
      </c>
      <c r="I319" s="4">
        <v>0</v>
      </c>
    </row>
    <row r="320" spans="1:9" x14ac:dyDescent="0.15">
      <c r="A320" s="2">
        <v>6</v>
      </c>
      <c r="B320" s="1" t="s">
        <v>159</v>
      </c>
      <c r="C320" s="4">
        <v>4</v>
      </c>
      <c r="D320" s="8">
        <v>2.5499999999999998</v>
      </c>
      <c r="E320" s="4">
        <v>3</v>
      </c>
      <c r="F320" s="8">
        <v>3.06</v>
      </c>
      <c r="G320" s="4">
        <v>1</v>
      </c>
      <c r="H320" s="8">
        <v>1.79</v>
      </c>
      <c r="I320" s="4">
        <v>0</v>
      </c>
    </row>
    <row r="321" spans="1:9" x14ac:dyDescent="0.15">
      <c r="A321" s="2">
        <v>6</v>
      </c>
      <c r="B321" s="1" t="s">
        <v>168</v>
      </c>
      <c r="C321" s="4">
        <v>4</v>
      </c>
      <c r="D321" s="8">
        <v>2.5499999999999998</v>
      </c>
      <c r="E321" s="4">
        <v>2</v>
      </c>
      <c r="F321" s="8">
        <v>2.04</v>
      </c>
      <c r="G321" s="4">
        <v>2</v>
      </c>
      <c r="H321" s="8">
        <v>3.57</v>
      </c>
      <c r="I321" s="4">
        <v>0</v>
      </c>
    </row>
    <row r="322" spans="1:9" x14ac:dyDescent="0.15">
      <c r="A322" s="2">
        <v>6</v>
      </c>
      <c r="B322" s="1" t="s">
        <v>131</v>
      </c>
      <c r="C322" s="4">
        <v>4</v>
      </c>
      <c r="D322" s="8">
        <v>2.5499999999999998</v>
      </c>
      <c r="E322" s="4">
        <v>1</v>
      </c>
      <c r="F322" s="8">
        <v>1.02</v>
      </c>
      <c r="G322" s="4">
        <v>3</v>
      </c>
      <c r="H322" s="8">
        <v>5.36</v>
      </c>
      <c r="I322" s="4">
        <v>0</v>
      </c>
    </row>
    <row r="323" spans="1:9" x14ac:dyDescent="0.15">
      <c r="A323" s="2">
        <v>6</v>
      </c>
      <c r="B323" s="1" t="s">
        <v>133</v>
      </c>
      <c r="C323" s="4">
        <v>4</v>
      </c>
      <c r="D323" s="8">
        <v>2.5499999999999998</v>
      </c>
      <c r="E323" s="4">
        <v>3</v>
      </c>
      <c r="F323" s="8">
        <v>3.06</v>
      </c>
      <c r="G323" s="4">
        <v>1</v>
      </c>
      <c r="H323" s="8">
        <v>1.79</v>
      </c>
      <c r="I323" s="4">
        <v>0</v>
      </c>
    </row>
    <row r="324" spans="1:9" x14ac:dyDescent="0.15">
      <c r="A324" s="2">
        <v>11</v>
      </c>
      <c r="B324" s="1" t="s">
        <v>126</v>
      </c>
      <c r="C324" s="4">
        <v>3</v>
      </c>
      <c r="D324" s="8">
        <v>1.91</v>
      </c>
      <c r="E324" s="4">
        <v>3</v>
      </c>
      <c r="F324" s="8">
        <v>3.06</v>
      </c>
      <c r="G324" s="4">
        <v>0</v>
      </c>
      <c r="H324" s="8">
        <v>0</v>
      </c>
      <c r="I324" s="4">
        <v>0</v>
      </c>
    </row>
    <row r="325" spans="1:9" x14ac:dyDescent="0.15">
      <c r="A325" s="2">
        <v>11</v>
      </c>
      <c r="B325" s="1" t="s">
        <v>166</v>
      </c>
      <c r="C325" s="4">
        <v>3</v>
      </c>
      <c r="D325" s="8">
        <v>1.91</v>
      </c>
      <c r="E325" s="4">
        <v>2</v>
      </c>
      <c r="F325" s="8">
        <v>2.04</v>
      </c>
      <c r="G325" s="4">
        <v>1</v>
      </c>
      <c r="H325" s="8">
        <v>1.79</v>
      </c>
      <c r="I325" s="4">
        <v>0</v>
      </c>
    </row>
    <row r="326" spans="1:9" x14ac:dyDescent="0.15">
      <c r="A326" s="2">
        <v>11</v>
      </c>
      <c r="B326" s="1" t="s">
        <v>130</v>
      </c>
      <c r="C326" s="4">
        <v>3</v>
      </c>
      <c r="D326" s="8">
        <v>1.91</v>
      </c>
      <c r="E326" s="4">
        <v>3</v>
      </c>
      <c r="F326" s="8">
        <v>3.06</v>
      </c>
      <c r="G326" s="4">
        <v>0</v>
      </c>
      <c r="H326" s="8">
        <v>0</v>
      </c>
      <c r="I326" s="4">
        <v>0</v>
      </c>
    </row>
    <row r="327" spans="1:9" x14ac:dyDescent="0.15">
      <c r="A327" s="2">
        <v>11</v>
      </c>
      <c r="B327" s="1" t="s">
        <v>132</v>
      </c>
      <c r="C327" s="4">
        <v>3</v>
      </c>
      <c r="D327" s="8">
        <v>1.91</v>
      </c>
      <c r="E327" s="4">
        <v>2</v>
      </c>
      <c r="F327" s="8">
        <v>2.04</v>
      </c>
      <c r="G327" s="4">
        <v>1</v>
      </c>
      <c r="H327" s="8">
        <v>1.79</v>
      </c>
      <c r="I327" s="4">
        <v>0</v>
      </c>
    </row>
    <row r="328" spans="1:9" x14ac:dyDescent="0.15">
      <c r="A328" s="2">
        <v>11</v>
      </c>
      <c r="B328" s="1" t="s">
        <v>164</v>
      </c>
      <c r="C328" s="4">
        <v>3</v>
      </c>
      <c r="D328" s="8">
        <v>1.91</v>
      </c>
      <c r="E328" s="4">
        <v>1</v>
      </c>
      <c r="F328" s="8">
        <v>1.02</v>
      </c>
      <c r="G328" s="4">
        <v>2</v>
      </c>
      <c r="H328" s="8">
        <v>3.57</v>
      </c>
      <c r="I328" s="4">
        <v>0</v>
      </c>
    </row>
    <row r="329" spans="1:9" x14ac:dyDescent="0.15">
      <c r="A329" s="2">
        <v>11</v>
      </c>
      <c r="B329" s="1" t="s">
        <v>137</v>
      </c>
      <c r="C329" s="4">
        <v>3</v>
      </c>
      <c r="D329" s="8">
        <v>1.91</v>
      </c>
      <c r="E329" s="4">
        <v>1</v>
      </c>
      <c r="F329" s="8">
        <v>1.02</v>
      </c>
      <c r="G329" s="4">
        <v>2</v>
      </c>
      <c r="H329" s="8">
        <v>3.57</v>
      </c>
      <c r="I329" s="4">
        <v>0</v>
      </c>
    </row>
    <row r="330" spans="1:9" x14ac:dyDescent="0.15">
      <c r="A330" s="2">
        <v>11</v>
      </c>
      <c r="B330" s="1" t="s">
        <v>140</v>
      </c>
      <c r="C330" s="4">
        <v>3</v>
      </c>
      <c r="D330" s="8">
        <v>1.91</v>
      </c>
      <c r="E330" s="4">
        <v>2</v>
      </c>
      <c r="F330" s="8">
        <v>2.04</v>
      </c>
      <c r="G330" s="4">
        <v>1</v>
      </c>
      <c r="H330" s="8">
        <v>1.79</v>
      </c>
      <c r="I330" s="4">
        <v>0</v>
      </c>
    </row>
    <row r="331" spans="1:9" x14ac:dyDescent="0.15">
      <c r="A331" s="2">
        <v>11</v>
      </c>
      <c r="B331" s="1" t="s">
        <v>198</v>
      </c>
      <c r="C331" s="4">
        <v>3</v>
      </c>
      <c r="D331" s="8">
        <v>1.91</v>
      </c>
      <c r="E331" s="4">
        <v>0</v>
      </c>
      <c r="F331" s="8">
        <v>0</v>
      </c>
      <c r="G331" s="4">
        <v>3</v>
      </c>
      <c r="H331" s="8">
        <v>5.36</v>
      </c>
      <c r="I331" s="4">
        <v>0</v>
      </c>
    </row>
    <row r="332" spans="1:9" x14ac:dyDescent="0.15">
      <c r="A332" s="2">
        <v>19</v>
      </c>
      <c r="B332" s="1" t="s">
        <v>190</v>
      </c>
      <c r="C332" s="4">
        <v>2</v>
      </c>
      <c r="D332" s="8">
        <v>1.27</v>
      </c>
      <c r="E332" s="4">
        <v>2</v>
      </c>
      <c r="F332" s="8">
        <v>2.04</v>
      </c>
      <c r="G332" s="4">
        <v>0</v>
      </c>
      <c r="H332" s="8">
        <v>0</v>
      </c>
      <c r="I332" s="4">
        <v>0</v>
      </c>
    </row>
    <row r="333" spans="1:9" x14ac:dyDescent="0.15">
      <c r="A333" s="2">
        <v>19</v>
      </c>
      <c r="B333" s="1" t="s">
        <v>163</v>
      </c>
      <c r="C333" s="4">
        <v>2</v>
      </c>
      <c r="D333" s="8">
        <v>1.27</v>
      </c>
      <c r="E333" s="4">
        <v>0</v>
      </c>
      <c r="F333" s="8">
        <v>0</v>
      </c>
      <c r="G333" s="4">
        <v>1</v>
      </c>
      <c r="H333" s="8">
        <v>1.79</v>
      </c>
      <c r="I333" s="4">
        <v>1</v>
      </c>
    </row>
    <row r="334" spans="1:9" x14ac:dyDescent="0.15">
      <c r="A334" s="2">
        <v>19</v>
      </c>
      <c r="B334" s="1" t="s">
        <v>191</v>
      </c>
      <c r="C334" s="4">
        <v>2</v>
      </c>
      <c r="D334" s="8">
        <v>1.27</v>
      </c>
      <c r="E334" s="4">
        <v>0</v>
      </c>
      <c r="F334" s="8">
        <v>0</v>
      </c>
      <c r="G334" s="4">
        <v>2</v>
      </c>
      <c r="H334" s="8">
        <v>3.57</v>
      </c>
      <c r="I334" s="4">
        <v>0</v>
      </c>
    </row>
    <row r="335" spans="1:9" x14ac:dyDescent="0.15">
      <c r="A335" s="2">
        <v>19</v>
      </c>
      <c r="B335" s="1" t="s">
        <v>192</v>
      </c>
      <c r="C335" s="4">
        <v>2</v>
      </c>
      <c r="D335" s="8">
        <v>1.27</v>
      </c>
      <c r="E335" s="4">
        <v>1</v>
      </c>
      <c r="F335" s="8">
        <v>1.02</v>
      </c>
      <c r="G335" s="4">
        <v>1</v>
      </c>
      <c r="H335" s="8">
        <v>1.79</v>
      </c>
      <c r="I335" s="4">
        <v>0</v>
      </c>
    </row>
    <row r="336" spans="1:9" x14ac:dyDescent="0.15">
      <c r="A336" s="2">
        <v>19</v>
      </c>
      <c r="B336" s="1" t="s">
        <v>193</v>
      </c>
      <c r="C336" s="4">
        <v>2</v>
      </c>
      <c r="D336" s="8">
        <v>1.27</v>
      </c>
      <c r="E336" s="4">
        <v>0</v>
      </c>
      <c r="F336" s="8">
        <v>0</v>
      </c>
      <c r="G336" s="4">
        <v>2</v>
      </c>
      <c r="H336" s="8">
        <v>3.57</v>
      </c>
      <c r="I336" s="4">
        <v>0</v>
      </c>
    </row>
    <row r="337" spans="1:9" x14ac:dyDescent="0.15">
      <c r="A337" s="2">
        <v>19</v>
      </c>
      <c r="B337" s="1" t="s">
        <v>194</v>
      </c>
      <c r="C337" s="4">
        <v>2</v>
      </c>
      <c r="D337" s="8">
        <v>1.27</v>
      </c>
      <c r="E337" s="4">
        <v>1</v>
      </c>
      <c r="F337" s="8">
        <v>1.02</v>
      </c>
      <c r="G337" s="4">
        <v>1</v>
      </c>
      <c r="H337" s="8">
        <v>1.79</v>
      </c>
      <c r="I337" s="4">
        <v>0</v>
      </c>
    </row>
    <row r="338" spans="1:9" x14ac:dyDescent="0.15">
      <c r="A338" s="2">
        <v>19</v>
      </c>
      <c r="B338" s="1" t="s">
        <v>145</v>
      </c>
      <c r="C338" s="4">
        <v>2</v>
      </c>
      <c r="D338" s="8">
        <v>1.27</v>
      </c>
      <c r="E338" s="4">
        <v>2</v>
      </c>
      <c r="F338" s="8">
        <v>2.04</v>
      </c>
      <c r="G338" s="4">
        <v>0</v>
      </c>
      <c r="H338" s="8">
        <v>0</v>
      </c>
      <c r="I338" s="4">
        <v>0</v>
      </c>
    </row>
    <row r="339" spans="1:9" x14ac:dyDescent="0.15">
      <c r="A339" s="2">
        <v>19</v>
      </c>
      <c r="B339" s="1" t="s">
        <v>195</v>
      </c>
      <c r="C339" s="4">
        <v>2</v>
      </c>
      <c r="D339" s="8">
        <v>1.27</v>
      </c>
      <c r="E339" s="4">
        <v>2</v>
      </c>
      <c r="F339" s="8">
        <v>2.04</v>
      </c>
      <c r="G339" s="4">
        <v>0</v>
      </c>
      <c r="H339" s="8">
        <v>0</v>
      </c>
      <c r="I339" s="4">
        <v>0</v>
      </c>
    </row>
    <row r="340" spans="1:9" x14ac:dyDescent="0.15">
      <c r="A340" s="2">
        <v>19</v>
      </c>
      <c r="B340" s="1" t="s">
        <v>135</v>
      </c>
      <c r="C340" s="4">
        <v>2</v>
      </c>
      <c r="D340" s="8">
        <v>1.27</v>
      </c>
      <c r="E340" s="4">
        <v>1</v>
      </c>
      <c r="F340" s="8">
        <v>1.02</v>
      </c>
      <c r="G340" s="4">
        <v>1</v>
      </c>
      <c r="H340" s="8">
        <v>1.79</v>
      </c>
      <c r="I340" s="4">
        <v>0</v>
      </c>
    </row>
    <row r="341" spans="1:9" x14ac:dyDescent="0.15">
      <c r="A341" s="2">
        <v>19</v>
      </c>
      <c r="B341" s="1" t="s">
        <v>156</v>
      </c>
      <c r="C341" s="4">
        <v>2</v>
      </c>
      <c r="D341" s="8">
        <v>1.27</v>
      </c>
      <c r="E341" s="4">
        <v>2</v>
      </c>
      <c r="F341" s="8">
        <v>2.04</v>
      </c>
      <c r="G341" s="4">
        <v>0</v>
      </c>
      <c r="H341" s="8">
        <v>0</v>
      </c>
      <c r="I341" s="4">
        <v>0</v>
      </c>
    </row>
    <row r="342" spans="1:9" x14ac:dyDescent="0.15">
      <c r="A342" s="2">
        <v>19</v>
      </c>
      <c r="B342" s="1" t="s">
        <v>173</v>
      </c>
      <c r="C342" s="4">
        <v>2</v>
      </c>
      <c r="D342" s="8">
        <v>1.27</v>
      </c>
      <c r="E342" s="4">
        <v>0</v>
      </c>
      <c r="F342" s="8">
        <v>0</v>
      </c>
      <c r="G342" s="4">
        <v>2</v>
      </c>
      <c r="H342" s="8">
        <v>3.57</v>
      </c>
      <c r="I342" s="4">
        <v>0</v>
      </c>
    </row>
    <row r="343" spans="1:9" x14ac:dyDescent="0.15">
      <c r="A343" s="2">
        <v>19</v>
      </c>
      <c r="B343" s="1" t="s">
        <v>196</v>
      </c>
      <c r="C343" s="4">
        <v>2</v>
      </c>
      <c r="D343" s="8">
        <v>1.27</v>
      </c>
      <c r="E343" s="4">
        <v>2</v>
      </c>
      <c r="F343" s="8">
        <v>2.04</v>
      </c>
      <c r="G343" s="4">
        <v>0</v>
      </c>
      <c r="H343" s="8">
        <v>0</v>
      </c>
      <c r="I343" s="4">
        <v>0</v>
      </c>
    </row>
    <row r="344" spans="1:9" x14ac:dyDescent="0.15">
      <c r="A344" s="2">
        <v>19</v>
      </c>
      <c r="B344" s="1" t="s">
        <v>197</v>
      </c>
      <c r="C344" s="4">
        <v>2</v>
      </c>
      <c r="D344" s="8">
        <v>1.27</v>
      </c>
      <c r="E344" s="4">
        <v>2</v>
      </c>
      <c r="F344" s="8">
        <v>2.04</v>
      </c>
      <c r="G344" s="4">
        <v>0</v>
      </c>
      <c r="H344" s="8">
        <v>0</v>
      </c>
      <c r="I344" s="4">
        <v>0</v>
      </c>
    </row>
    <row r="345" spans="1:9" x14ac:dyDescent="0.15">
      <c r="A345" s="2">
        <v>19</v>
      </c>
      <c r="B345" s="1" t="s">
        <v>182</v>
      </c>
      <c r="C345" s="4">
        <v>2</v>
      </c>
      <c r="D345" s="8">
        <v>1.27</v>
      </c>
      <c r="E345" s="4">
        <v>0</v>
      </c>
      <c r="F345" s="8">
        <v>0</v>
      </c>
      <c r="G345" s="4">
        <v>2</v>
      </c>
      <c r="H345" s="8">
        <v>3.57</v>
      </c>
      <c r="I345" s="4">
        <v>0</v>
      </c>
    </row>
    <row r="346" spans="1:9" x14ac:dyDescent="0.15">
      <c r="A346" s="1"/>
      <c r="C346" s="4"/>
      <c r="D346" s="8"/>
      <c r="E346" s="4"/>
      <c r="F346" s="8"/>
      <c r="G346" s="4"/>
      <c r="H346" s="8"/>
      <c r="I346" s="4"/>
    </row>
    <row r="347" spans="1:9" x14ac:dyDescent="0.15">
      <c r="A347" s="1" t="s">
        <v>13</v>
      </c>
      <c r="C347" s="4"/>
      <c r="D347" s="8"/>
      <c r="E347" s="4"/>
      <c r="F347" s="8"/>
      <c r="G347" s="4"/>
      <c r="H347" s="8"/>
      <c r="I347" s="4"/>
    </row>
    <row r="348" spans="1:9" x14ac:dyDescent="0.15">
      <c r="A348" s="2">
        <v>1</v>
      </c>
      <c r="B348" s="1" t="s">
        <v>142</v>
      </c>
      <c r="C348" s="4">
        <v>19</v>
      </c>
      <c r="D348" s="8">
        <v>5.01</v>
      </c>
      <c r="E348" s="4">
        <v>19</v>
      </c>
      <c r="F348" s="8">
        <v>7.51</v>
      </c>
      <c r="G348" s="4">
        <v>0</v>
      </c>
      <c r="H348" s="8">
        <v>0</v>
      </c>
      <c r="I348" s="4">
        <v>0</v>
      </c>
    </row>
    <row r="349" spans="1:9" x14ac:dyDescent="0.15">
      <c r="A349" s="2">
        <v>2</v>
      </c>
      <c r="B349" s="1" t="s">
        <v>135</v>
      </c>
      <c r="C349" s="4">
        <v>15</v>
      </c>
      <c r="D349" s="8">
        <v>3.96</v>
      </c>
      <c r="E349" s="4">
        <v>11</v>
      </c>
      <c r="F349" s="8">
        <v>4.3499999999999996</v>
      </c>
      <c r="G349" s="4">
        <v>4</v>
      </c>
      <c r="H349" s="8">
        <v>3.2</v>
      </c>
      <c r="I349" s="4">
        <v>0</v>
      </c>
    </row>
    <row r="350" spans="1:9" x14ac:dyDescent="0.15">
      <c r="A350" s="2">
        <v>2</v>
      </c>
      <c r="B350" s="1" t="s">
        <v>141</v>
      </c>
      <c r="C350" s="4">
        <v>15</v>
      </c>
      <c r="D350" s="8">
        <v>3.96</v>
      </c>
      <c r="E350" s="4">
        <v>15</v>
      </c>
      <c r="F350" s="8">
        <v>5.93</v>
      </c>
      <c r="G350" s="4">
        <v>0</v>
      </c>
      <c r="H350" s="8">
        <v>0</v>
      </c>
      <c r="I350" s="4">
        <v>0</v>
      </c>
    </row>
    <row r="351" spans="1:9" x14ac:dyDescent="0.15">
      <c r="A351" s="2">
        <v>4</v>
      </c>
      <c r="B351" s="1" t="s">
        <v>152</v>
      </c>
      <c r="C351" s="4">
        <v>13</v>
      </c>
      <c r="D351" s="8">
        <v>3.43</v>
      </c>
      <c r="E351" s="4">
        <v>10</v>
      </c>
      <c r="F351" s="8">
        <v>3.95</v>
      </c>
      <c r="G351" s="4">
        <v>3</v>
      </c>
      <c r="H351" s="8">
        <v>2.4</v>
      </c>
      <c r="I351" s="4">
        <v>0</v>
      </c>
    </row>
    <row r="352" spans="1:9" x14ac:dyDescent="0.15">
      <c r="A352" s="2">
        <v>5</v>
      </c>
      <c r="B352" s="1" t="s">
        <v>125</v>
      </c>
      <c r="C352" s="4">
        <v>12</v>
      </c>
      <c r="D352" s="8">
        <v>3.17</v>
      </c>
      <c r="E352" s="4">
        <v>5</v>
      </c>
      <c r="F352" s="8">
        <v>1.98</v>
      </c>
      <c r="G352" s="4">
        <v>7</v>
      </c>
      <c r="H352" s="8">
        <v>5.6</v>
      </c>
      <c r="I352" s="4">
        <v>0</v>
      </c>
    </row>
    <row r="353" spans="1:9" x14ac:dyDescent="0.15">
      <c r="A353" s="2">
        <v>5</v>
      </c>
      <c r="B353" s="1" t="s">
        <v>164</v>
      </c>
      <c r="C353" s="4">
        <v>12</v>
      </c>
      <c r="D353" s="8">
        <v>3.17</v>
      </c>
      <c r="E353" s="4">
        <v>2</v>
      </c>
      <c r="F353" s="8">
        <v>0.79</v>
      </c>
      <c r="G353" s="4">
        <v>10</v>
      </c>
      <c r="H353" s="8">
        <v>8</v>
      </c>
      <c r="I353" s="4">
        <v>0</v>
      </c>
    </row>
    <row r="354" spans="1:9" x14ac:dyDescent="0.15">
      <c r="A354" s="2">
        <v>7</v>
      </c>
      <c r="B354" s="1" t="s">
        <v>138</v>
      </c>
      <c r="C354" s="4">
        <v>11</v>
      </c>
      <c r="D354" s="8">
        <v>2.9</v>
      </c>
      <c r="E354" s="4">
        <v>7</v>
      </c>
      <c r="F354" s="8">
        <v>2.77</v>
      </c>
      <c r="G354" s="4">
        <v>4</v>
      </c>
      <c r="H354" s="8">
        <v>3.2</v>
      </c>
      <c r="I354" s="4">
        <v>0</v>
      </c>
    </row>
    <row r="355" spans="1:9" x14ac:dyDescent="0.15">
      <c r="A355" s="2">
        <v>8</v>
      </c>
      <c r="B355" s="1" t="s">
        <v>127</v>
      </c>
      <c r="C355" s="4">
        <v>10</v>
      </c>
      <c r="D355" s="8">
        <v>2.64</v>
      </c>
      <c r="E355" s="4">
        <v>8</v>
      </c>
      <c r="F355" s="8">
        <v>3.16</v>
      </c>
      <c r="G355" s="4">
        <v>2</v>
      </c>
      <c r="H355" s="8">
        <v>1.6</v>
      </c>
      <c r="I355" s="4">
        <v>0</v>
      </c>
    </row>
    <row r="356" spans="1:9" x14ac:dyDescent="0.15">
      <c r="A356" s="2">
        <v>8</v>
      </c>
      <c r="B356" s="1" t="s">
        <v>156</v>
      </c>
      <c r="C356" s="4">
        <v>10</v>
      </c>
      <c r="D356" s="8">
        <v>2.64</v>
      </c>
      <c r="E356" s="4">
        <v>10</v>
      </c>
      <c r="F356" s="8">
        <v>3.95</v>
      </c>
      <c r="G356" s="4">
        <v>0</v>
      </c>
      <c r="H356" s="8">
        <v>0</v>
      </c>
      <c r="I356" s="4">
        <v>0</v>
      </c>
    </row>
    <row r="357" spans="1:9" x14ac:dyDescent="0.15">
      <c r="A357" s="2">
        <v>8</v>
      </c>
      <c r="B357" s="1" t="s">
        <v>161</v>
      </c>
      <c r="C357" s="4">
        <v>10</v>
      </c>
      <c r="D357" s="8">
        <v>2.64</v>
      </c>
      <c r="E357" s="4">
        <v>8</v>
      </c>
      <c r="F357" s="8">
        <v>3.16</v>
      </c>
      <c r="G357" s="4">
        <v>2</v>
      </c>
      <c r="H357" s="8">
        <v>1.6</v>
      </c>
      <c r="I357" s="4">
        <v>0</v>
      </c>
    </row>
    <row r="358" spans="1:9" x14ac:dyDescent="0.15">
      <c r="A358" s="2">
        <v>11</v>
      </c>
      <c r="B358" s="1" t="s">
        <v>126</v>
      </c>
      <c r="C358" s="4">
        <v>9</v>
      </c>
      <c r="D358" s="8">
        <v>2.37</v>
      </c>
      <c r="E358" s="4">
        <v>5</v>
      </c>
      <c r="F358" s="8">
        <v>1.98</v>
      </c>
      <c r="G358" s="4">
        <v>4</v>
      </c>
      <c r="H358" s="8">
        <v>3.2</v>
      </c>
      <c r="I358" s="4">
        <v>0</v>
      </c>
    </row>
    <row r="359" spans="1:9" x14ac:dyDescent="0.15">
      <c r="A359" s="2">
        <v>11</v>
      </c>
      <c r="B359" s="1" t="s">
        <v>131</v>
      </c>
      <c r="C359" s="4">
        <v>9</v>
      </c>
      <c r="D359" s="8">
        <v>2.37</v>
      </c>
      <c r="E359" s="4">
        <v>7</v>
      </c>
      <c r="F359" s="8">
        <v>2.77</v>
      </c>
      <c r="G359" s="4">
        <v>2</v>
      </c>
      <c r="H359" s="8">
        <v>1.6</v>
      </c>
      <c r="I359" s="4">
        <v>0</v>
      </c>
    </row>
    <row r="360" spans="1:9" x14ac:dyDescent="0.15">
      <c r="A360" s="2">
        <v>13</v>
      </c>
      <c r="B360" s="1" t="s">
        <v>132</v>
      </c>
      <c r="C360" s="4">
        <v>8</v>
      </c>
      <c r="D360" s="8">
        <v>2.11</v>
      </c>
      <c r="E360" s="4">
        <v>8</v>
      </c>
      <c r="F360" s="8">
        <v>3.16</v>
      </c>
      <c r="G360" s="4">
        <v>0</v>
      </c>
      <c r="H360" s="8">
        <v>0</v>
      </c>
      <c r="I360" s="4">
        <v>0</v>
      </c>
    </row>
    <row r="361" spans="1:9" x14ac:dyDescent="0.15">
      <c r="A361" s="2">
        <v>13</v>
      </c>
      <c r="B361" s="1" t="s">
        <v>144</v>
      </c>
      <c r="C361" s="4">
        <v>8</v>
      </c>
      <c r="D361" s="8">
        <v>2.11</v>
      </c>
      <c r="E361" s="4">
        <v>8</v>
      </c>
      <c r="F361" s="8">
        <v>3.16</v>
      </c>
      <c r="G361" s="4">
        <v>0</v>
      </c>
      <c r="H361" s="8">
        <v>0</v>
      </c>
      <c r="I361" s="4">
        <v>0</v>
      </c>
    </row>
    <row r="362" spans="1:9" x14ac:dyDescent="0.15">
      <c r="A362" s="2">
        <v>15</v>
      </c>
      <c r="B362" s="1" t="s">
        <v>154</v>
      </c>
      <c r="C362" s="4">
        <v>7</v>
      </c>
      <c r="D362" s="8">
        <v>1.85</v>
      </c>
      <c r="E362" s="4">
        <v>6</v>
      </c>
      <c r="F362" s="8">
        <v>2.37</v>
      </c>
      <c r="G362" s="4">
        <v>1</v>
      </c>
      <c r="H362" s="8">
        <v>0.8</v>
      </c>
      <c r="I362" s="4">
        <v>0</v>
      </c>
    </row>
    <row r="363" spans="1:9" x14ac:dyDescent="0.15">
      <c r="A363" s="2">
        <v>15</v>
      </c>
      <c r="B363" s="1" t="s">
        <v>181</v>
      </c>
      <c r="C363" s="4">
        <v>7</v>
      </c>
      <c r="D363" s="8">
        <v>1.85</v>
      </c>
      <c r="E363" s="4">
        <v>7</v>
      </c>
      <c r="F363" s="8">
        <v>2.77</v>
      </c>
      <c r="G363" s="4">
        <v>0</v>
      </c>
      <c r="H363" s="8">
        <v>0</v>
      </c>
      <c r="I363" s="4">
        <v>0</v>
      </c>
    </row>
    <row r="364" spans="1:9" x14ac:dyDescent="0.15">
      <c r="A364" s="2">
        <v>15</v>
      </c>
      <c r="B364" s="1" t="s">
        <v>137</v>
      </c>
      <c r="C364" s="4">
        <v>7</v>
      </c>
      <c r="D364" s="8">
        <v>1.85</v>
      </c>
      <c r="E364" s="4">
        <v>1</v>
      </c>
      <c r="F364" s="8">
        <v>0.4</v>
      </c>
      <c r="G364" s="4">
        <v>6</v>
      </c>
      <c r="H364" s="8">
        <v>4.8</v>
      </c>
      <c r="I364" s="4">
        <v>0</v>
      </c>
    </row>
    <row r="365" spans="1:9" x14ac:dyDescent="0.15">
      <c r="A365" s="2">
        <v>15</v>
      </c>
      <c r="B365" s="1" t="s">
        <v>182</v>
      </c>
      <c r="C365" s="4">
        <v>7</v>
      </c>
      <c r="D365" s="8">
        <v>1.85</v>
      </c>
      <c r="E365" s="4">
        <v>0</v>
      </c>
      <c r="F365" s="8">
        <v>0</v>
      </c>
      <c r="G365" s="4">
        <v>7</v>
      </c>
      <c r="H365" s="8">
        <v>5.6</v>
      </c>
      <c r="I365" s="4">
        <v>0</v>
      </c>
    </row>
    <row r="366" spans="1:9" x14ac:dyDescent="0.15">
      <c r="A366" s="2">
        <v>19</v>
      </c>
      <c r="B366" s="1" t="s">
        <v>169</v>
      </c>
      <c r="C366" s="4">
        <v>6</v>
      </c>
      <c r="D366" s="8">
        <v>1.58</v>
      </c>
      <c r="E366" s="4">
        <v>2</v>
      </c>
      <c r="F366" s="8">
        <v>0.79</v>
      </c>
      <c r="G366" s="4">
        <v>4</v>
      </c>
      <c r="H366" s="8">
        <v>3.2</v>
      </c>
      <c r="I366" s="4">
        <v>0</v>
      </c>
    </row>
    <row r="367" spans="1:9" x14ac:dyDescent="0.15">
      <c r="A367" s="2">
        <v>19</v>
      </c>
      <c r="B367" s="1" t="s">
        <v>130</v>
      </c>
      <c r="C367" s="4">
        <v>6</v>
      </c>
      <c r="D367" s="8">
        <v>1.58</v>
      </c>
      <c r="E367" s="4">
        <v>6</v>
      </c>
      <c r="F367" s="8">
        <v>2.37</v>
      </c>
      <c r="G367" s="4">
        <v>0</v>
      </c>
      <c r="H367" s="8">
        <v>0</v>
      </c>
      <c r="I367" s="4">
        <v>0</v>
      </c>
    </row>
    <row r="368" spans="1:9" x14ac:dyDescent="0.15">
      <c r="A368" s="2">
        <v>19</v>
      </c>
      <c r="B368" s="1" t="s">
        <v>133</v>
      </c>
      <c r="C368" s="4">
        <v>6</v>
      </c>
      <c r="D368" s="8">
        <v>1.58</v>
      </c>
      <c r="E368" s="4">
        <v>5</v>
      </c>
      <c r="F368" s="8">
        <v>1.98</v>
      </c>
      <c r="G368" s="4">
        <v>1</v>
      </c>
      <c r="H368" s="8">
        <v>0.8</v>
      </c>
      <c r="I368" s="4">
        <v>0</v>
      </c>
    </row>
    <row r="369" spans="1:9" x14ac:dyDescent="0.15">
      <c r="A369" s="2">
        <v>19</v>
      </c>
      <c r="B369" s="1" t="s">
        <v>150</v>
      </c>
      <c r="C369" s="4">
        <v>6</v>
      </c>
      <c r="D369" s="8">
        <v>1.58</v>
      </c>
      <c r="E369" s="4">
        <v>6</v>
      </c>
      <c r="F369" s="8">
        <v>2.37</v>
      </c>
      <c r="G369" s="4">
        <v>0</v>
      </c>
      <c r="H369" s="8">
        <v>0</v>
      </c>
      <c r="I369" s="4">
        <v>0</v>
      </c>
    </row>
    <row r="370" spans="1:9" x14ac:dyDescent="0.15">
      <c r="A370" s="2">
        <v>19</v>
      </c>
      <c r="B370" s="1" t="s">
        <v>148</v>
      </c>
      <c r="C370" s="4">
        <v>6</v>
      </c>
      <c r="D370" s="8">
        <v>1.58</v>
      </c>
      <c r="E370" s="4">
        <v>5</v>
      </c>
      <c r="F370" s="8">
        <v>1.98</v>
      </c>
      <c r="G370" s="4">
        <v>1</v>
      </c>
      <c r="H370" s="8">
        <v>0.8</v>
      </c>
      <c r="I370" s="4">
        <v>0</v>
      </c>
    </row>
    <row r="371" spans="1:9" x14ac:dyDescent="0.15">
      <c r="A371" s="1"/>
      <c r="C371" s="4"/>
      <c r="D371" s="8"/>
      <c r="E371" s="4"/>
      <c r="F371" s="8"/>
      <c r="G371" s="4"/>
      <c r="H371" s="8"/>
      <c r="I371" s="4"/>
    </row>
    <row r="372" spans="1:9" x14ac:dyDescent="0.15">
      <c r="A372" s="1" t="s">
        <v>14</v>
      </c>
      <c r="C372" s="4"/>
      <c r="D372" s="8"/>
      <c r="E372" s="4"/>
      <c r="F372" s="8"/>
      <c r="G372" s="4"/>
      <c r="H372" s="8"/>
      <c r="I372" s="4"/>
    </row>
    <row r="373" spans="1:9" x14ac:dyDescent="0.15">
      <c r="A373" s="2">
        <v>1</v>
      </c>
      <c r="B373" s="1" t="s">
        <v>142</v>
      </c>
      <c r="C373" s="4">
        <v>17</v>
      </c>
      <c r="D373" s="8">
        <v>6.2</v>
      </c>
      <c r="E373" s="4">
        <v>17</v>
      </c>
      <c r="F373" s="8">
        <v>10.24</v>
      </c>
      <c r="G373" s="4">
        <v>0</v>
      </c>
      <c r="H373" s="8">
        <v>0</v>
      </c>
      <c r="I373" s="4">
        <v>0</v>
      </c>
    </row>
    <row r="374" spans="1:9" x14ac:dyDescent="0.15">
      <c r="A374" s="2">
        <v>2</v>
      </c>
      <c r="B374" s="1" t="s">
        <v>135</v>
      </c>
      <c r="C374" s="4">
        <v>14</v>
      </c>
      <c r="D374" s="8">
        <v>5.1100000000000003</v>
      </c>
      <c r="E374" s="4">
        <v>8</v>
      </c>
      <c r="F374" s="8">
        <v>4.82</v>
      </c>
      <c r="G374" s="4">
        <v>6</v>
      </c>
      <c r="H374" s="8">
        <v>5.56</v>
      </c>
      <c r="I374" s="4">
        <v>0</v>
      </c>
    </row>
    <row r="375" spans="1:9" x14ac:dyDescent="0.15">
      <c r="A375" s="2">
        <v>3</v>
      </c>
      <c r="B375" s="1" t="s">
        <v>141</v>
      </c>
      <c r="C375" s="4">
        <v>12</v>
      </c>
      <c r="D375" s="8">
        <v>4.38</v>
      </c>
      <c r="E375" s="4">
        <v>12</v>
      </c>
      <c r="F375" s="8">
        <v>7.23</v>
      </c>
      <c r="G375" s="4">
        <v>0</v>
      </c>
      <c r="H375" s="8">
        <v>0</v>
      </c>
      <c r="I375" s="4">
        <v>0</v>
      </c>
    </row>
    <row r="376" spans="1:9" x14ac:dyDescent="0.15">
      <c r="A376" s="2">
        <v>4</v>
      </c>
      <c r="B376" s="1" t="s">
        <v>125</v>
      </c>
      <c r="C376" s="4">
        <v>8</v>
      </c>
      <c r="D376" s="8">
        <v>2.92</v>
      </c>
      <c r="E376" s="4">
        <v>2</v>
      </c>
      <c r="F376" s="8">
        <v>1.2</v>
      </c>
      <c r="G376" s="4">
        <v>6</v>
      </c>
      <c r="H376" s="8">
        <v>5.56</v>
      </c>
      <c r="I376" s="4">
        <v>0</v>
      </c>
    </row>
    <row r="377" spans="1:9" x14ac:dyDescent="0.15">
      <c r="A377" s="2">
        <v>4</v>
      </c>
      <c r="B377" s="1" t="s">
        <v>129</v>
      </c>
      <c r="C377" s="4">
        <v>8</v>
      </c>
      <c r="D377" s="8">
        <v>2.92</v>
      </c>
      <c r="E377" s="4">
        <v>7</v>
      </c>
      <c r="F377" s="8">
        <v>4.22</v>
      </c>
      <c r="G377" s="4">
        <v>1</v>
      </c>
      <c r="H377" s="8">
        <v>0.93</v>
      </c>
      <c r="I377" s="4">
        <v>0</v>
      </c>
    </row>
    <row r="378" spans="1:9" x14ac:dyDescent="0.15">
      <c r="A378" s="2">
        <v>6</v>
      </c>
      <c r="B378" s="1" t="s">
        <v>152</v>
      </c>
      <c r="C378" s="4">
        <v>7</v>
      </c>
      <c r="D378" s="8">
        <v>2.5499999999999998</v>
      </c>
      <c r="E378" s="4">
        <v>3</v>
      </c>
      <c r="F378" s="8">
        <v>1.81</v>
      </c>
      <c r="G378" s="4">
        <v>4</v>
      </c>
      <c r="H378" s="8">
        <v>3.7</v>
      </c>
      <c r="I378" s="4">
        <v>0</v>
      </c>
    </row>
    <row r="379" spans="1:9" x14ac:dyDescent="0.15">
      <c r="A379" s="2">
        <v>6</v>
      </c>
      <c r="B379" s="1" t="s">
        <v>130</v>
      </c>
      <c r="C379" s="4">
        <v>7</v>
      </c>
      <c r="D379" s="8">
        <v>2.5499999999999998</v>
      </c>
      <c r="E379" s="4">
        <v>5</v>
      </c>
      <c r="F379" s="8">
        <v>3.01</v>
      </c>
      <c r="G379" s="4">
        <v>2</v>
      </c>
      <c r="H379" s="8">
        <v>1.85</v>
      </c>
      <c r="I379" s="4">
        <v>0</v>
      </c>
    </row>
    <row r="380" spans="1:9" x14ac:dyDescent="0.15">
      <c r="A380" s="2">
        <v>6</v>
      </c>
      <c r="B380" s="1" t="s">
        <v>145</v>
      </c>
      <c r="C380" s="4">
        <v>7</v>
      </c>
      <c r="D380" s="8">
        <v>2.5499999999999998</v>
      </c>
      <c r="E380" s="4">
        <v>2</v>
      </c>
      <c r="F380" s="8">
        <v>1.2</v>
      </c>
      <c r="G380" s="4">
        <v>5</v>
      </c>
      <c r="H380" s="8">
        <v>4.63</v>
      </c>
      <c r="I380" s="4">
        <v>0</v>
      </c>
    </row>
    <row r="381" spans="1:9" x14ac:dyDescent="0.15">
      <c r="A381" s="2">
        <v>6</v>
      </c>
      <c r="B381" s="1" t="s">
        <v>156</v>
      </c>
      <c r="C381" s="4">
        <v>7</v>
      </c>
      <c r="D381" s="8">
        <v>2.5499999999999998</v>
      </c>
      <c r="E381" s="4">
        <v>5</v>
      </c>
      <c r="F381" s="8">
        <v>3.01</v>
      </c>
      <c r="G381" s="4">
        <v>2</v>
      </c>
      <c r="H381" s="8">
        <v>1.85</v>
      </c>
      <c r="I381" s="4">
        <v>0</v>
      </c>
    </row>
    <row r="382" spans="1:9" x14ac:dyDescent="0.15">
      <c r="A382" s="2">
        <v>6</v>
      </c>
      <c r="B382" s="1" t="s">
        <v>138</v>
      </c>
      <c r="C382" s="4">
        <v>7</v>
      </c>
      <c r="D382" s="8">
        <v>2.5499999999999998</v>
      </c>
      <c r="E382" s="4">
        <v>5</v>
      </c>
      <c r="F382" s="8">
        <v>3.01</v>
      </c>
      <c r="G382" s="4">
        <v>2</v>
      </c>
      <c r="H382" s="8">
        <v>1.85</v>
      </c>
      <c r="I382" s="4">
        <v>0</v>
      </c>
    </row>
    <row r="383" spans="1:9" x14ac:dyDescent="0.15">
      <c r="A383" s="2">
        <v>11</v>
      </c>
      <c r="B383" s="1" t="s">
        <v>172</v>
      </c>
      <c r="C383" s="4">
        <v>6</v>
      </c>
      <c r="D383" s="8">
        <v>2.19</v>
      </c>
      <c r="E383" s="4">
        <v>6</v>
      </c>
      <c r="F383" s="8">
        <v>3.61</v>
      </c>
      <c r="G383" s="4">
        <v>0</v>
      </c>
      <c r="H383" s="8">
        <v>0</v>
      </c>
      <c r="I383" s="4">
        <v>0</v>
      </c>
    </row>
    <row r="384" spans="1:9" x14ac:dyDescent="0.15">
      <c r="A384" s="2">
        <v>11</v>
      </c>
      <c r="B384" s="1" t="s">
        <v>164</v>
      </c>
      <c r="C384" s="4">
        <v>6</v>
      </c>
      <c r="D384" s="8">
        <v>2.19</v>
      </c>
      <c r="E384" s="4">
        <v>0</v>
      </c>
      <c r="F384" s="8">
        <v>0</v>
      </c>
      <c r="G384" s="4">
        <v>6</v>
      </c>
      <c r="H384" s="8">
        <v>5.56</v>
      </c>
      <c r="I384" s="4">
        <v>0</v>
      </c>
    </row>
    <row r="385" spans="1:9" x14ac:dyDescent="0.15">
      <c r="A385" s="2">
        <v>11</v>
      </c>
      <c r="B385" s="1" t="s">
        <v>139</v>
      </c>
      <c r="C385" s="4">
        <v>6</v>
      </c>
      <c r="D385" s="8">
        <v>2.19</v>
      </c>
      <c r="E385" s="4">
        <v>6</v>
      </c>
      <c r="F385" s="8">
        <v>3.61</v>
      </c>
      <c r="G385" s="4">
        <v>0</v>
      </c>
      <c r="H385" s="8">
        <v>0</v>
      </c>
      <c r="I385" s="4">
        <v>0</v>
      </c>
    </row>
    <row r="386" spans="1:9" x14ac:dyDescent="0.15">
      <c r="A386" s="2">
        <v>11</v>
      </c>
      <c r="B386" s="1" t="s">
        <v>148</v>
      </c>
      <c r="C386" s="4">
        <v>6</v>
      </c>
      <c r="D386" s="8">
        <v>2.19</v>
      </c>
      <c r="E386" s="4">
        <v>5</v>
      </c>
      <c r="F386" s="8">
        <v>3.01</v>
      </c>
      <c r="G386" s="4">
        <v>1</v>
      </c>
      <c r="H386" s="8">
        <v>0.93</v>
      </c>
      <c r="I386" s="4">
        <v>0</v>
      </c>
    </row>
    <row r="387" spans="1:9" x14ac:dyDescent="0.15">
      <c r="A387" s="2">
        <v>15</v>
      </c>
      <c r="B387" s="1" t="s">
        <v>126</v>
      </c>
      <c r="C387" s="4">
        <v>5</v>
      </c>
      <c r="D387" s="8">
        <v>1.82</v>
      </c>
      <c r="E387" s="4">
        <v>2</v>
      </c>
      <c r="F387" s="8">
        <v>1.2</v>
      </c>
      <c r="G387" s="4">
        <v>3</v>
      </c>
      <c r="H387" s="8">
        <v>2.78</v>
      </c>
      <c r="I387" s="4">
        <v>0</v>
      </c>
    </row>
    <row r="388" spans="1:9" x14ac:dyDescent="0.15">
      <c r="A388" s="2">
        <v>15</v>
      </c>
      <c r="B388" s="1" t="s">
        <v>134</v>
      </c>
      <c r="C388" s="4">
        <v>5</v>
      </c>
      <c r="D388" s="8">
        <v>1.82</v>
      </c>
      <c r="E388" s="4">
        <v>2</v>
      </c>
      <c r="F388" s="8">
        <v>1.2</v>
      </c>
      <c r="G388" s="4">
        <v>3</v>
      </c>
      <c r="H388" s="8">
        <v>2.78</v>
      </c>
      <c r="I388" s="4">
        <v>0</v>
      </c>
    </row>
    <row r="389" spans="1:9" x14ac:dyDescent="0.15">
      <c r="A389" s="2">
        <v>15</v>
      </c>
      <c r="B389" s="1" t="s">
        <v>143</v>
      </c>
      <c r="C389" s="4">
        <v>5</v>
      </c>
      <c r="D389" s="8">
        <v>1.82</v>
      </c>
      <c r="E389" s="4">
        <v>5</v>
      </c>
      <c r="F389" s="8">
        <v>3.01</v>
      </c>
      <c r="G389" s="4">
        <v>0</v>
      </c>
      <c r="H389" s="8">
        <v>0</v>
      </c>
      <c r="I389" s="4">
        <v>0</v>
      </c>
    </row>
    <row r="390" spans="1:9" x14ac:dyDescent="0.15">
      <c r="A390" s="2">
        <v>18</v>
      </c>
      <c r="B390" s="1" t="s">
        <v>167</v>
      </c>
      <c r="C390" s="4">
        <v>4</v>
      </c>
      <c r="D390" s="8">
        <v>1.46</v>
      </c>
      <c r="E390" s="4">
        <v>2</v>
      </c>
      <c r="F390" s="8">
        <v>1.2</v>
      </c>
      <c r="G390" s="4">
        <v>2</v>
      </c>
      <c r="H390" s="8">
        <v>1.85</v>
      </c>
      <c r="I390" s="4">
        <v>0</v>
      </c>
    </row>
    <row r="391" spans="1:9" x14ac:dyDescent="0.15">
      <c r="A391" s="2">
        <v>18</v>
      </c>
      <c r="B391" s="1" t="s">
        <v>199</v>
      </c>
      <c r="C391" s="4">
        <v>4</v>
      </c>
      <c r="D391" s="8">
        <v>1.46</v>
      </c>
      <c r="E391" s="4">
        <v>0</v>
      </c>
      <c r="F391" s="8">
        <v>0</v>
      </c>
      <c r="G391" s="4">
        <v>4</v>
      </c>
      <c r="H391" s="8">
        <v>3.7</v>
      </c>
      <c r="I391" s="4">
        <v>0</v>
      </c>
    </row>
    <row r="392" spans="1:9" x14ac:dyDescent="0.15">
      <c r="A392" s="2">
        <v>18</v>
      </c>
      <c r="B392" s="1" t="s">
        <v>131</v>
      </c>
      <c r="C392" s="4">
        <v>4</v>
      </c>
      <c r="D392" s="8">
        <v>1.46</v>
      </c>
      <c r="E392" s="4">
        <v>3</v>
      </c>
      <c r="F392" s="8">
        <v>1.81</v>
      </c>
      <c r="G392" s="4">
        <v>1</v>
      </c>
      <c r="H392" s="8">
        <v>0.93</v>
      </c>
      <c r="I392" s="4">
        <v>0</v>
      </c>
    </row>
    <row r="393" spans="1:9" x14ac:dyDescent="0.15">
      <c r="A393" s="2">
        <v>18</v>
      </c>
      <c r="B393" s="1" t="s">
        <v>133</v>
      </c>
      <c r="C393" s="4">
        <v>4</v>
      </c>
      <c r="D393" s="8">
        <v>1.46</v>
      </c>
      <c r="E393" s="4">
        <v>3</v>
      </c>
      <c r="F393" s="8">
        <v>1.81</v>
      </c>
      <c r="G393" s="4">
        <v>1</v>
      </c>
      <c r="H393" s="8">
        <v>0.93</v>
      </c>
      <c r="I393" s="4">
        <v>0</v>
      </c>
    </row>
    <row r="394" spans="1:9" x14ac:dyDescent="0.15">
      <c r="A394" s="2">
        <v>18</v>
      </c>
      <c r="B394" s="1" t="s">
        <v>160</v>
      </c>
      <c r="C394" s="4">
        <v>4</v>
      </c>
      <c r="D394" s="8">
        <v>1.46</v>
      </c>
      <c r="E394" s="4">
        <v>1</v>
      </c>
      <c r="F394" s="8">
        <v>0.6</v>
      </c>
      <c r="G394" s="4">
        <v>3</v>
      </c>
      <c r="H394" s="8">
        <v>2.78</v>
      </c>
      <c r="I394" s="4">
        <v>0</v>
      </c>
    </row>
    <row r="395" spans="1:9" x14ac:dyDescent="0.15">
      <c r="A395" s="2">
        <v>18</v>
      </c>
      <c r="B395" s="1" t="s">
        <v>144</v>
      </c>
      <c r="C395" s="4">
        <v>4</v>
      </c>
      <c r="D395" s="8">
        <v>1.46</v>
      </c>
      <c r="E395" s="4">
        <v>3</v>
      </c>
      <c r="F395" s="8">
        <v>1.81</v>
      </c>
      <c r="G395" s="4">
        <v>1</v>
      </c>
      <c r="H395" s="8">
        <v>0.93</v>
      </c>
      <c r="I395" s="4">
        <v>0</v>
      </c>
    </row>
    <row r="396" spans="1:9" x14ac:dyDescent="0.15">
      <c r="A396" s="1"/>
      <c r="C396" s="4"/>
      <c r="D396" s="8"/>
      <c r="E396" s="4"/>
      <c r="F396" s="8"/>
      <c r="G396" s="4"/>
      <c r="H396" s="8"/>
      <c r="I396" s="4"/>
    </row>
    <row r="397" spans="1:9" x14ac:dyDescent="0.15">
      <c r="A397" s="1" t="s">
        <v>15</v>
      </c>
      <c r="C397" s="4"/>
      <c r="D397" s="8"/>
      <c r="E397" s="4"/>
      <c r="F397" s="8"/>
      <c r="G397" s="4"/>
      <c r="H397" s="8"/>
      <c r="I397" s="4"/>
    </row>
    <row r="398" spans="1:9" x14ac:dyDescent="0.15">
      <c r="A398" s="2">
        <v>1</v>
      </c>
      <c r="B398" s="1" t="s">
        <v>142</v>
      </c>
      <c r="C398" s="4">
        <v>11</v>
      </c>
      <c r="D398" s="8">
        <v>4.87</v>
      </c>
      <c r="E398" s="4">
        <v>11</v>
      </c>
      <c r="F398" s="8">
        <v>7.14</v>
      </c>
      <c r="G398" s="4">
        <v>0</v>
      </c>
      <c r="H398" s="8">
        <v>0</v>
      </c>
      <c r="I398" s="4">
        <v>0</v>
      </c>
    </row>
    <row r="399" spans="1:9" x14ac:dyDescent="0.15">
      <c r="A399" s="2">
        <v>2</v>
      </c>
      <c r="B399" s="1" t="s">
        <v>141</v>
      </c>
      <c r="C399" s="4">
        <v>9</v>
      </c>
      <c r="D399" s="8">
        <v>3.98</v>
      </c>
      <c r="E399" s="4">
        <v>9</v>
      </c>
      <c r="F399" s="8">
        <v>5.84</v>
      </c>
      <c r="G399" s="4">
        <v>0</v>
      </c>
      <c r="H399" s="8">
        <v>0</v>
      </c>
      <c r="I399" s="4">
        <v>0</v>
      </c>
    </row>
    <row r="400" spans="1:9" x14ac:dyDescent="0.15">
      <c r="A400" s="2">
        <v>3</v>
      </c>
      <c r="B400" s="1" t="s">
        <v>163</v>
      </c>
      <c r="C400" s="4">
        <v>8</v>
      </c>
      <c r="D400" s="8">
        <v>3.54</v>
      </c>
      <c r="E400" s="4">
        <v>4</v>
      </c>
      <c r="F400" s="8">
        <v>2.6</v>
      </c>
      <c r="G400" s="4">
        <v>2</v>
      </c>
      <c r="H400" s="8">
        <v>2.94</v>
      </c>
      <c r="I400" s="4">
        <v>2</v>
      </c>
    </row>
    <row r="401" spans="1:9" x14ac:dyDescent="0.15">
      <c r="A401" s="2">
        <v>3</v>
      </c>
      <c r="B401" s="1" t="s">
        <v>130</v>
      </c>
      <c r="C401" s="4">
        <v>8</v>
      </c>
      <c r="D401" s="8">
        <v>3.54</v>
      </c>
      <c r="E401" s="4">
        <v>8</v>
      </c>
      <c r="F401" s="8">
        <v>5.19</v>
      </c>
      <c r="G401" s="4">
        <v>0</v>
      </c>
      <c r="H401" s="8">
        <v>0</v>
      </c>
      <c r="I401" s="4">
        <v>0</v>
      </c>
    </row>
    <row r="402" spans="1:9" x14ac:dyDescent="0.15">
      <c r="A402" s="2">
        <v>3</v>
      </c>
      <c r="B402" s="1" t="s">
        <v>132</v>
      </c>
      <c r="C402" s="4">
        <v>8</v>
      </c>
      <c r="D402" s="8">
        <v>3.54</v>
      </c>
      <c r="E402" s="4">
        <v>4</v>
      </c>
      <c r="F402" s="8">
        <v>2.6</v>
      </c>
      <c r="G402" s="4">
        <v>4</v>
      </c>
      <c r="H402" s="8">
        <v>5.88</v>
      </c>
      <c r="I402" s="4">
        <v>0</v>
      </c>
    </row>
    <row r="403" spans="1:9" x14ac:dyDescent="0.15">
      <c r="A403" s="2">
        <v>6</v>
      </c>
      <c r="B403" s="1" t="s">
        <v>135</v>
      </c>
      <c r="C403" s="4">
        <v>7</v>
      </c>
      <c r="D403" s="8">
        <v>3.1</v>
      </c>
      <c r="E403" s="4">
        <v>5</v>
      </c>
      <c r="F403" s="8">
        <v>3.25</v>
      </c>
      <c r="G403" s="4">
        <v>2</v>
      </c>
      <c r="H403" s="8">
        <v>2.94</v>
      </c>
      <c r="I403" s="4">
        <v>0</v>
      </c>
    </row>
    <row r="404" spans="1:9" x14ac:dyDescent="0.15">
      <c r="A404" s="2">
        <v>7</v>
      </c>
      <c r="B404" s="1" t="s">
        <v>127</v>
      </c>
      <c r="C404" s="4">
        <v>6</v>
      </c>
      <c r="D404" s="8">
        <v>2.65</v>
      </c>
      <c r="E404" s="4">
        <v>4</v>
      </c>
      <c r="F404" s="8">
        <v>2.6</v>
      </c>
      <c r="G404" s="4">
        <v>2</v>
      </c>
      <c r="H404" s="8">
        <v>2.94</v>
      </c>
      <c r="I404" s="4">
        <v>0</v>
      </c>
    </row>
    <row r="405" spans="1:9" x14ac:dyDescent="0.15">
      <c r="A405" s="2">
        <v>8</v>
      </c>
      <c r="B405" s="1" t="s">
        <v>125</v>
      </c>
      <c r="C405" s="4">
        <v>5</v>
      </c>
      <c r="D405" s="8">
        <v>2.21</v>
      </c>
      <c r="E405" s="4">
        <v>3</v>
      </c>
      <c r="F405" s="8">
        <v>1.95</v>
      </c>
      <c r="G405" s="4">
        <v>2</v>
      </c>
      <c r="H405" s="8">
        <v>2.94</v>
      </c>
      <c r="I405" s="4">
        <v>0</v>
      </c>
    </row>
    <row r="406" spans="1:9" x14ac:dyDescent="0.15">
      <c r="A406" s="2">
        <v>8</v>
      </c>
      <c r="B406" s="1" t="s">
        <v>126</v>
      </c>
      <c r="C406" s="4">
        <v>5</v>
      </c>
      <c r="D406" s="8">
        <v>2.21</v>
      </c>
      <c r="E406" s="4">
        <v>4</v>
      </c>
      <c r="F406" s="8">
        <v>2.6</v>
      </c>
      <c r="G406" s="4">
        <v>1</v>
      </c>
      <c r="H406" s="8">
        <v>1.47</v>
      </c>
      <c r="I406" s="4">
        <v>0</v>
      </c>
    </row>
    <row r="407" spans="1:9" x14ac:dyDescent="0.15">
      <c r="A407" s="2">
        <v>8</v>
      </c>
      <c r="B407" s="1" t="s">
        <v>151</v>
      </c>
      <c r="C407" s="4">
        <v>5</v>
      </c>
      <c r="D407" s="8">
        <v>2.21</v>
      </c>
      <c r="E407" s="4">
        <v>4</v>
      </c>
      <c r="F407" s="8">
        <v>2.6</v>
      </c>
      <c r="G407" s="4">
        <v>1</v>
      </c>
      <c r="H407" s="8">
        <v>1.47</v>
      </c>
      <c r="I407" s="4">
        <v>0</v>
      </c>
    </row>
    <row r="408" spans="1:9" x14ac:dyDescent="0.15">
      <c r="A408" s="2">
        <v>8</v>
      </c>
      <c r="B408" s="1" t="s">
        <v>200</v>
      </c>
      <c r="C408" s="4">
        <v>5</v>
      </c>
      <c r="D408" s="8">
        <v>2.21</v>
      </c>
      <c r="E408" s="4">
        <v>4</v>
      </c>
      <c r="F408" s="8">
        <v>2.6</v>
      </c>
      <c r="G408" s="4">
        <v>1</v>
      </c>
      <c r="H408" s="8">
        <v>1.47</v>
      </c>
      <c r="I408" s="4">
        <v>0</v>
      </c>
    </row>
    <row r="409" spans="1:9" x14ac:dyDescent="0.15">
      <c r="A409" s="2">
        <v>8</v>
      </c>
      <c r="B409" s="1" t="s">
        <v>164</v>
      </c>
      <c r="C409" s="4">
        <v>5</v>
      </c>
      <c r="D409" s="8">
        <v>2.21</v>
      </c>
      <c r="E409" s="4">
        <v>0</v>
      </c>
      <c r="F409" s="8">
        <v>0</v>
      </c>
      <c r="G409" s="4">
        <v>5</v>
      </c>
      <c r="H409" s="8">
        <v>7.35</v>
      </c>
      <c r="I409" s="4">
        <v>0</v>
      </c>
    </row>
    <row r="410" spans="1:9" x14ac:dyDescent="0.15">
      <c r="A410" s="2">
        <v>8</v>
      </c>
      <c r="B410" s="1" t="s">
        <v>186</v>
      </c>
      <c r="C410" s="4">
        <v>5</v>
      </c>
      <c r="D410" s="8">
        <v>2.21</v>
      </c>
      <c r="E410" s="4">
        <v>4</v>
      </c>
      <c r="F410" s="8">
        <v>2.6</v>
      </c>
      <c r="G410" s="4">
        <v>1</v>
      </c>
      <c r="H410" s="8">
        <v>1.47</v>
      </c>
      <c r="I410" s="4">
        <v>0</v>
      </c>
    </row>
    <row r="411" spans="1:9" x14ac:dyDescent="0.15">
      <c r="A411" s="2">
        <v>8</v>
      </c>
      <c r="B411" s="1" t="s">
        <v>138</v>
      </c>
      <c r="C411" s="4">
        <v>5</v>
      </c>
      <c r="D411" s="8">
        <v>2.21</v>
      </c>
      <c r="E411" s="4">
        <v>5</v>
      </c>
      <c r="F411" s="8">
        <v>3.25</v>
      </c>
      <c r="G411" s="4">
        <v>0</v>
      </c>
      <c r="H411" s="8">
        <v>0</v>
      </c>
      <c r="I411" s="4">
        <v>0</v>
      </c>
    </row>
    <row r="412" spans="1:9" x14ac:dyDescent="0.15">
      <c r="A412" s="2">
        <v>15</v>
      </c>
      <c r="B412" s="1" t="s">
        <v>128</v>
      </c>
      <c r="C412" s="4">
        <v>4</v>
      </c>
      <c r="D412" s="8">
        <v>1.77</v>
      </c>
      <c r="E412" s="4">
        <v>4</v>
      </c>
      <c r="F412" s="8">
        <v>2.6</v>
      </c>
      <c r="G412" s="4">
        <v>0</v>
      </c>
      <c r="H412" s="8">
        <v>0</v>
      </c>
      <c r="I412" s="4">
        <v>0</v>
      </c>
    </row>
    <row r="413" spans="1:9" x14ac:dyDescent="0.15">
      <c r="A413" s="2">
        <v>15</v>
      </c>
      <c r="B413" s="1" t="s">
        <v>129</v>
      </c>
      <c r="C413" s="4">
        <v>4</v>
      </c>
      <c r="D413" s="8">
        <v>1.77</v>
      </c>
      <c r="E413" s="4">
        <v>3</v>
      </c>
      <c r="F413" s="8">
        <v>1.95</v>
      </c>
      <c r="G413" s="4">
        <v>1</v>
      </c>
      <c r="H413" s="8">
        <v>1.47</v>
      </c>
      <c r="I413" s="4">
        <v>0</v>
      </c>
    </row>
    <row r="414" spans="1:9" x14ac:dyDescent="0.15">
      <c r="A414" s="2">
        <v>15</v>
      </c>
      <c r="B414" s="1" t="s">
        <v>131</v>
      </c>
      <c r="C414" s="4">
        <v>4</v>
      </c>
      <c r="D414" s="8">
        <v>1.77</v>
      </c>
      <c r="E414" s="4">
        <v>3</v>
      </c>
      <c r="F414" s="8">
        <v>1.95</v>
      </c>
      <c r="G414" s="4">
        <v>1</v>
      </c>
      <c r="H414" s="8">
        <v>1.47</v>
      </c>
      <c r="I414" s="4">
        <v>0</v>
      </c>
    </row>
    <row r="415" spans="1:9" x14ac:dyDescent="0.15">
      <c r="A415" s="2">
        <v>15</v>
      </c>
      <c r="B415" s="1" t="s">
        <v>133</v>
      </c>
      <c r="C415" s="4">
        <v>4</v>
      </c>
      <c r="D415" s="8">
        <v>1.77</v>
      </c>
      <c r="E415" s="4">
        <v>0</v>
      </c>
      <c r="F415" s="8">
        <v>0</v>
      </c>
      <c r="G415" s="4">
        <v>4</v>
      </c>
      <c r="H415" s="8">
        <v>5.88</v>
      </c>
      <c r="I415" s="4">
        <v>0</v>
      </c>
    </row>
    <row r="416" spans="1:9" x14ac:dyDescent="0.15">
      <c r="A416" s="2">
        <v>15</v>
      </c>
      <c r="B416" s="1" t="s">
        <v>134</v>
      </c>
      <c r="C416" s="4">
        <v>4</v>
      </c>
      <c r="D416" s="8">
        <v>1.77</v>
      </c>
      <c r="E416" s="4">
        <v>2</v>
      </c>
      <c r="F416" s="8">
        <v>1.3</v>
      </c>
      <c r="G416" s="4">
        <v>2</v>
      </c>
      <c r="H416" s="8">
        <v>2.94</v>
      </c>
      <c r="I416" s="4">
        <v>0</v>
      </c>
    </row>
    <row r="417" spans="1:9" x14ac:dyDescent="0.15">
      <c r="A417" s="2">
        <v>15</v>
      </c>
      <c r="B417" s="1" t="s">
        <v>136</v>
      </c>
      <c r="C417" s="4">
        <v>4</v>
      </c>
      <c r="D417" s="8">
        <v>1.77</v>
      </c>
      <c r="E417" s="4">
        <v>2</v>
      </c>
      <c r="F417" s="8">
        <v>1.3</v>
      </c>
      <c r="G417" s="4">
        <v>2</v>
      </c>
      <c r="H417" s="8">
        <v>2.94</v>
      </c>
      <c r="I417" s="4">
        <v>0</v>
      </c>
    </row>
    <row r="418" spans="1:9" x14ac:dyDescent="0.15">
      <c r="A418" s="2">
        <v>15</v>
      </c>
      <c r="B418" s="1" t="s">
        <v>143</v>
      </c>
      <c r="C418" s="4">
        <v>4</v>
      </c>
      <c r="D418" s="8">
        <v>1.77</v>
      </c>
      <c r="E418" s="4">
        <v>4</v>
      </c>
      <c r="F418" s="8">
        <v>2.6</v>
      </c>
      <c r="G418" s="4">
        <v>0</v>
      </c>
      <c r="H418" s="8">
        <v>0</v>
      </c>
      <c r="I418" s="4">
        <v>0</v>
      </c>
    </row>
    <row r="419" spans="1:9" x14ac:dyDescent="0.15">
      <c r="A419" s="1"/>
      <c r="C419" s="4"/>
      <c r="D419" s="8"/>
      <c r="E419" s="4"/>
      <c r="F419" s="8"/>
      <c r="G419" s="4"/>
      <c r="H419" s="8"/>
      <c r="I419" s="4"/>
    </row>
    <row r="420" spans="1:9" x14ac:dyDescent="0.15">
      <c r="A420" s="1" t="s">
        <v>16</v>
      </c>
      <c r="C420" s="4"/>
      <c r="D420" s="8"/>
      <c r="E420" s="4"/>
      <c r="F420" s="8"/>
      <c r="G420" s="4"/>
      <c r="H420" s="8"/>
      <c r="I420" s="4"/>
    </row>
    <row r="421" spans="1:9" x14ac:dyDescent="0.15">
      <c r="A421" s="2">
        <v>1</v>
      </c>
      <c r="B421" s="1" t="s">
        <v>127</v>
      </c>
      <c r="C421" s="4">
        <v>6</v>
      </c>
      <c r="D421" s="8">
        <v>5.31</v>
      </c>
      <c r="E421" s="4">
        <v>6</v>
      </c>
      <c r="F421" s="8">
        <v>6.82</v>
      </c>
      <c r="G421" s="4">
        <v>0</v>
      </c>
      <c r="H421" s="8">
        <v>0</v>
      </c>
      <c r="I421" s="4">
        <v>0</v>
      </c>
    </row>
    <row r="422" spans="1:9" x14ac:dyDescent="0.15">
      <c r="A422" s="2">
        <v>1</v>
      </c>
      <c r="B422" s="1" t="s">
        <v>156</v>
      </c>
      <c r="C422" s="4">
        <v>6</v>
      </c>
      <c r="D422" s="8">
        <v>5.31</v>
      </c>
      <c r="E422" s="4">
        <v>6</v>
      </c>
      <c r="F422" s="8">
        <v>6.82</v>
      </c>
      <c r="G422" s="4">
        <v>0</v>
      </c>
      <c r="H422" s="8">
        <v>0</v>
      </c>
      <c r="I422" s="4">
        <v>0</v>
      </c>
    </row>
    <row r="423" spans="1:9" x14ac:dyDescent="0.15">
      <c r="A423" s="2">
        <v>1</v>
      </c>
      <c r="B423" s="1" t="s">
        <v>150</v>
      </c>
      <c r="C423" s="4">
        <v>6</v>
      </c>
      <c r="D423" s="8">
        <v>5.31</v>
      </c>
      <c r="E423" s="4">
        <v>6</v>
      </c>
      <c r="F423" s="8">
        <v>6.82</v>
      </c>
      <c r="G423" s="4">
        <v>0</v>
      </c>
      <c r="H423" s="8">
        <v>0</v>
      </c>
      <c r="I423" s="4">
        <v>0</v>
      </c>
    </row>
    <row r="424" spans="1:9" x14ac:dyDescent="0.15">
      <c r="A424" s="2">
        <v>4</v>
      </c>
      <c r="B424" s="1" t="s">
        <v>152</v>
      </c>
      <c r="C424" s="4">
        <v>5</v>
      </c>
      <c r="D424" s="8">
        <v>4.42</v>
      </c>
      <c r="E424" s="4">
        <v>5</v>
      </c>
      <c r="F424" s="8">
        <v>5.68</v>
      </c>
      <c r="G424" s="4">
        <v>0</v>
      </c>
      <c r="H424" s="8">
        <v>0</v>
      </c>
      <c r="I424" s="4">
        <v>0</v>
      </c>
    </row>
    <row r="425" spans="1:9" x14ac:dyDescent="0.15">
      <c r="A425" s="2">
        <v>4</v>
      </c>
      <c r="B425" s="1" t="s">
        <v>140</v>
      </c>
      <c r="C425" s="4">
        <v>5</v>
      </c>
      <c r="D425" s="8">
        <v>4.42</v>
      </c>
      <c r="E425" s="4">
        <v>5</v>
      </c>
      <c r="F425" s="8">
        <v>5.68</v>
      </c>
      <c r="G425" s="4">
        <v>0</v>
      </c>
      <c r="H425" s="8">
        <v>0</v>
      </c>
      <c r="I425" s="4">
        <v>0</v>
      </c>
    </row>
    <row r="426" spans="1:9" x14ac:dyDescent="0.15">
      <c r="A426" s="2">
        <v>4</v>
      </c>
      <c r="B426" s="1" t="s">
        <v>142</v>
      </c>
      <c r="C426" s="4">
        <v>5</v>
      </c>
      <c r="D426" s="8">
        <v>4.42</v>
      </c>
      <c r="E426" s="4">
        <v>5</v>
      </c>
      <c r="F426" s="8">
        <v>5.68</v>
      </c>
      <c r="G426" s="4">
        <v>0</v>
      </c>
      <c r="H426" s="8">
        <v>0</v>
      </c>
      <c r="I426" s="4">
        <v>0</v>
      </c>
    </row>
    <row r="427" spans="1:9" x14ac:dyDescent="0.15">
      <c r="A427" s="2">
        <v>7</v>
      </c>
      <c r="B427" s="1" t="s">
        <v>177</v>
      </c>
      <c r="C427" s="4">
        <v>4</v>
      </c>
      <c r="D427" s="8">
        <v>3.54</v>
      </c>
      <c r="E427" s="4">
        <v>3</v>
      </c>
      <c r="F427" s="8">
        <v>3.41</v>
      </c>
      <c r="G427" s="4">
        <v>1</v>
      </c>
      <c r="H427" s="8">
        <v>4.76</v>
      </c>
      <c r="I427" s="4">
        <v>0</v>
      </c>
    </row>
    <row r="428" spans="1:9" x14ac:dyDescent="0.15">
      <c r="A428" s="2">
        <v>7</v>
      </c>
      <c r="B428" s="1" t="s">
        <v>141</v>
      </c>
      <c r="C428" s="4">
        <v>4</v>
      </c>
      <c r="D428" s="8">
        <v>3.54</v>
      </c>
      <c r="E428" s="4">
        <v>4</v>
      </c>
      <c r="F428" s="8">
        <v>4.55</v>
      </c>
      <c r="G428" s="4">
        <v>0</v>
      </c>
      <c r="H428" s="8">
        <v>0</v>
      </c>
      <c r="I428" s="4">
        <v>0</v>
      </c>
    </row>
    <row r="429" spans="1:9" x14ac:dyDescent="0.15">
      <c r="A429" s="2">
        <v>7</v>
      </c>
      <c r="B429" s="1" t="s">
        <v>206</v>
      </c>
      <c r="C429" s="4">
        <v>4</v>
      </c>
      <c r="D429" s="8">
        <v>3.54</v>
      </c>
      <c r="E429" s="4">
        <v>0</v>
      </c>
      <c r="F429" s="8">
        <v>0</v>
      </c>
      <c r="G429" s="4">
        <v>0</v>
      </c>
      <c r="H429" s="8">
        <v>0</v>
      </c>
      <c r="I429" s="4">
        <v>4</v>
      </c>
    </row>
    <row r="430" spans="1:9" x14ac:dyDescent="0.15">
      <c r="A430" s="2">
        <v>10</v>
      </c>
      <c r="B430" s="1" t="s">
        <v>125</v>
      </c>
      <c r="C430" s="4">
        <v>3</v>
      </c>
      <c r="D430" s="8">
        <v>2.65</v>
      </c>
      <c r="E430" s="4">
        <v>1</v>
      </c>
      <c r="F430" s="8">
        <v>1.1399999999999999</v>
      </c>
      <c r="G430" s="4">
        <v>2</v>
      </c>
      <c r="H430" s="8">
        <v>9.52</v>
      </c>
      <c r="I430" s="4">
        <v>0</v>
      </c>
    </row>
    <row r="431" spans="1:9" x14ac:dyDescent="0.15">
      <c r="A431" s="2">
        <v>10</v>
      </c>
      <c r="B431" s="1" t="s">
        <v>202</v>
      </c>
      <c r="C431" s="4">
        <v>3</v>
      </c>
      <c r="D431" s="8">
        <v>2.65</v>
      </c>
      <c r="E431" s="4">
        <v>1</v>
      </c>
      <c r="F431" s="8">
        <v>1.1399999999999999</v>
      </c>
      <c r="G431" s="4">
        <v>2</v>
      </c>
      <c r="H431" s="8">
        <v>9.52</v>
      </c>
      <c r="I431" s="4">
        <v>0</v>
      </c>
    </row>
    <row r="432" spans="1:9" x14ac:dyDescent="0.15">
      <c r="A432" s="2">
        <v>10</v>
      </c>
      <c r="B432" s="1" t="s">
        <v>130</v>
      </c>
      <c r="C432" s="4">
        <v>3</v>
      </c>
      <c r="D432" s="8">
        <v>2.65</v>
      </c>
      <c r="E432" s="4">
        <v>3</v>
      </c>
      <c r="F432" s="8">
        <v>3.41</v>
      </c>
      <c r="G432" s="4">
        <v>0</v>
      </c>
      <c r="H432" s="8">
        <v>0</v>
      </c>
      <c r="I432" s="4">
        <v>0</v>
      </c>
    </row>
    <row r="433" spans="1:9" x14ac:dyDescent="0.15">
      <c r="A433" s="2">
        <v>10</v>
      </c>
      <c r="B433" s="1" t="s">
        <v>164</v>
      </c>
      <c r="C433" s="4">
        <v>3</v>
      </c>
      <c r="D433" s="8">
        <v>2.65</v>
      </c>
      <c r="E433" s="4">
        <v>2</v>
      </c>
      <c r="F433" s="8">
        <v>2.27</v>
      </c>
      <c r="G433" s="4">
        <v>1</v>
      </c>
      <c r="H433" s="8">
        <v>4.76</v>
      </c>
      <c r="I433" s="4">
        <v>0</v>
      </c>
    </row>
    <row r="434" spans="1:9" x14ac:dyDescent="0.15">
      <c r="A434" s="2">
        <v>10</v>
      </c>
      <c r="B434" s="1" t="s">
        <v>205</v>
      </c>
      <c r="C434" s="4">
        <v>3</v>
      </c>
      <c r="D434" s="8">
        <v>2.65</v>
      </c>
      <c r="E434" s="4">
        <v>3</v>
      </c>
      <c r="F434" s="8">
        <v>3.41</v>
      </c>
      <c r="G434" s="4">
        <v>0</v>
      </c>
      <c r="H434" s="8">
        <v>0</v>
      </c>
      <c r="I434" s="4">
        <v>0</v>
      </c>
    </row>
    <row r="435" spans="1:9" x14ac:dyDescent="0.15">
      <c r="A435" s="2">
        <v>15</v>
      </c>
      <c r="B435" s="1" t="s">
        <v>201</v>
      </c>
      <c r="C435" s="4">
        <v>2</v>
      </c>
      <c r="D435" s="8">
        <v>1.77</v>
      </c>
      <c r="E435" s="4">
        <v>2</v>
      </c>
      <c r="F435" s="8">
        <v>2.27</v>
      </c>
      <c r="G435" s="4">
        <v>0</v>
      </c>
      <c r="H435" s="8">
        <v>0</v>
      </c>
      <c r="I435" s="4">
        <v>0</v>
      </c>
    </row>
    <row r="436" spans="1:9" x14ac:dyDescent="0.15">
      <c r="A436" s="2">
        <v>15</v>
      </c>
      <c r="B436" s="1" t="s">
        <v>151</v>
      </c>
      <c r="C436" s="4">
        <v>2</v>
      </c>
      <c r="D436" s="8">
        <v>1.77</v>
      </c>
      <c r="E436" s="4">
        <v>2</v>
      </c>
      <c r="F436" s="8">
        <v>2.27</v>
      </c>
      <c r="G436" s="4">
        <v>0</v>
      </c>
      <c r="H436" s="8">
        <v>0</v>
      </c>
      <c r="I436" s="4">
        <v>0</v>
      </c>
    </row>
    <row r="437" spans="1:9" x14ac:dyDescent="0.15">
      <c r="A437" s="2">
        <v>15</v>
      </c>
      <c r="B437" s="1" t="s">
        <v>165</v>
      </c>
      <c r="C437" s="4">
        <v>2</v>
      </c>
      <c r="D437" s="8">
        <v>1.77</v>
      </c>
      <c r="E437" s="4">
        <v>1</v>
      </c>
      <c r="F437" s="8">
        <v>1.1399999999999999</v>
      </c>
      <c r="G437" s="4">
        <v>1</v>
      </c>
      <c r="H437" s="8">
        <v>4.76</v>
      </c>
      <c r="I437" s="4">
        <v>0</v>
      </c>
    </row>
    <row r="438" spans="1:9" x14ac:dyDescent="0.15">
      <c r="A438" s="2">
        <v>15</v>
      </c>
      <c r="B438" s="1" t="s">
        <v>203</v>
      </c>
      <c r="C438" s="4">
        <v>2</v>
      </c>
      <c r="D438" s="8">
        <v>1.77</v>
      </c>
      <c r="E438" s="4">
        <v>2</v>
      </c>
      <c r="F438" s="8">
        <v>2.27</v>
      </c>
      <c r="G438" s="4">
        <v>0</v>
      </c>
      <c r="H438" s="8">
        <v>0</v>
      </c>
      <c r="I438" s="4">
        <v>0</v>
      </c>
    </row>
    <row r="439" spans="1:9" x14ac:dyDescent="0.15">
      <c r="A439" s="2">
        <v>15</v>
      </c>
      <c r="B439" s="1" t="s">
        <v>133</v>
      </c>
      <c r="C439" s="4">
        <v>2</v>
      </c>
      <c r="D439" s="8">
        <v>1.77</v>
      </c>
      <c r="E439" s="4">
        <v>1</v>
      </c>
      <c r="F439" s="8">
        <v>1.1399999999999999</v>
      </c>
      <c r="G439" s="4">
        <v>1</v>
      </c>
      <c r="H439" s="8">
        <v>4.76</v>
      </c>
      <c r="I439" s="4">
        <v>0</v>
      </c>
    </row>
    <row r="440" spans="1:9" x14ac:dyDescent="0.15">
      <c r="A440" s="2">
        <v>15</v>
      </c>
      <c r="B440" s="1" t="s">
        <v>135</v>
      </c>
      <c r="C440" s="4">
        <v>2</v>
      </c>
      <c r="D440" s="8">
        <v>1.77</v>
      </c>
      <c r="E440" s="4">
        <v>2</v>
      </c>
      <c r="F440" s="8">
        <v>2.27</v>
      </c>
      <c r="G440" s="4">
        <v>0</v>
      </c>
      <c r="H440" s="8">
        <v>0</v>
      </c>
      <c r="I440" s="4">
        <v>0</v>
      </c>
    </row>
    <row r="441" spans="1:9" x14ac:dyDescent="0.15">
      <c r="A441" s="2">
        <v>15</v>
      </c>
      <c r="B441" s="1" t="s">
        <v>138</v>
      </c>
      <c r="C441" s="4">
        <v>2</v>
      </c>
      <c r="D441" s="8">
        <v>1.77</v>
      </c>
      <c r="E441" s="4">
        <v>2</v>
      </c>
      <c r="F441" s="8">
        <v>2.27</v>
      </c>
      <c r="G441" s="4">
        <v>0</v>
      </c>
      <c r="H441" s="8">
        <v>0</v>
      </c>
      <c r="I441" s="4">
        <v>0</v>
      </c>
    </row>
    <row r="442" spans="1:9" x14ac:dyDescent="0.15">
      <c r="A442" s="2">
        <v>15</v>
      </c>
      <c r="B442" s="1" t="s">
        <v>189</v>
      </c>
      <c r="C442" s="4">
        <v>2</v>
      </c>
      <c r="D442" s="8">
        <v>1.77</v>
      </c>
      <c r="E442" s="4">
        <v>2</v>
      </c>
      <c r="F442" s="8">
        <v>2.27</v>
      </c>
      <c r="G442" s="4">
        <v>0</v>
      </c>
      <c r="H442" s="8">
        <v>0</v>
      </c>
      <c r="I442" s="4">
        <v>0</v>
      </c>
    </row>
    <row r="443" spans="1:9" x14ac:dyDescent="0.15">
      <c r="A443" s="2">
        <v>15</v>
      </c>
      <c r="B443" s="1" t="s">
        <v>148</v>
      </c>
      <c r="C443" s="4">
        <v>2</v>
      </c>
      <c r="D443" s="8">
        <v>1.77</v>
      </c>
      <c r="E443" s="4">
        <v>2</v>
      </c>
      <c r="F443" s="8">
        <v>2.27</v>
      </c>
      <c r="G443" s="4">
        <v>0</v>
      </c>
      <c r="H443" s="8">
        <v>0</v>
      </c>
      <c r="I443" s="4">
        <v>0</v>
      </c>
    </row>
    <row r="444" spans="1:9" x14ac:dyDescent="0.15">
      <c r="A444" s="2">
        <v>15</v>
      </c>
      <c r="B444" s="1" t="s">
        <v>204</v>
      </c>
      <c r="C444" s="4">
        <v>2</v>
      </c>
      <c r="D444" s="8">
        <v>1.77</v>
      </c>
      <c r="E444" s="4">
        <v>1</v>
      </c>
      <c r="F444" s="8">
        <v>1.1399999999999999</v>
      </c>
      <c r="G444" s="4">
        <v>1</v>
      </c>
      <c r="H444" s="8">
        <v>4.76</v>
      </c>
      <c r="I444" s="4">
        <v>0</v>
      </c>
    </row>
    <row r="445" spans="1:9" x14ac:dyDescent="0.15">
      <c r="A445" s="1"/>
      <c r="C445" s="4"/>
      <c r="D445" s="8"/>
      <c r="E445" s="4"/>
      <c r="F445" s="8"/>
      <c r="G445" s="4"/>
      <c r="H445" s="8"/>
      <c r="I445" s="4"/>
    </row>
    <row r="446" spans="1:9" x14ac:dyDescent="0.15">
      <c r="A446" s="1" t="s">
        <v>17</v>
      </c>
      <c r="C446" s="4"/>
      <c r="D446" s="8"/>
      <c r="E446" s="4"/>
      <c r="F446" s="8"/>
      <c r="G446" s="4"/>
      <c r="H446" s="8"/>
      <c r="I446" s="4"/>
    </row>
    <row r="447" spans="1:9" x14ac:dyDescent="0.15">
      <c r="A447" s="2">
        <v>1</v>
      </c>
      <c r="B447" s="1" t="s">
        <v>156</v>
      </c>
      <c r="C447" s="4">
        <v>8</v>
      </c>
      <c r="D447" s="8">
        <v>5.52</v>
      </c>
      <c r="E447" s="4">
        <v>8</v>
      </c>
      <c r="F447" s="8">
        <v>7.62</v>
      </c>
      <c r="G447" s="4">
        <v>0</v>
      </c>
      <c r="H447" s="8">
        <v>0</v>
      </c>
      <c r="I447" s="4">
        <v>0</v>
      </c>
    </row>
    <row r="448" spans="1:9" x14ac:dyDescent="0.15">
      <c r="A448" s="2">
        <v>1</v>
      </c>
      <c r="B448" s="1" t="s">
        <v>141</v>
      </c>
      <c r="C448" s="4">
        <v>8</v>
      </c>
      <c r="D448" s="8">
        <v>5.52</v>
      </c>
      <c r="E448" s="4">
        <v>8</v>
      </c>
      <c r="F448" s="8">
        <v>7.62</v>
      </c>
      <c r="G448" s="4">
        <v>0</v>
      </c>
      <c r="H448" s="8">
        <v>0</v>
      </c>
      <c r="I448" s="4">
        <v>0</v>
      </c>
    </row>
    <row r="449" spans="1:9" x14ac:dyDescent="0.15">
      <c r="A449" s="2">
        <v>3</v>
      </c>
      <c r="B449" s="1" t="s">
        <v>142</v>
      </c>
      <c r="C449" s="4">
        <v>7</v>
      </c>
      <c r="D449" s="8">
        <v>4.83</v>
      </c>
      <c r="E449" s="4">
        <v>7</v>
      </c>
      <c r="F449" s="8">
        <v>6.67</v>
      </c>
      <c r="G449" s="4">
        <v>0</v>
      </c>
      <c r="H449" s="8">
        <v>0</v>
      </c>
      <c r="I449" s="4">
        <v>0</v>
      </c>
    </row>
    <row r="450" spans="1:9" x14ac:dyDescent="0.15">
      <c r="A450" s="2">
        <v>4</v>
      </c>
      <c r="B450" s="1" t="s">
        <v>127</v>
      </c>
      <c r="C450" s="4">
        <v>6</v>
      </c>
      <c r="D450" s="8">
        <v>4.1399999999999997</v>
      </c>
      <c r="E450" s="4">
        <v>6</v>
      </c>
      <c r="F450" s="8">
        <v>5.71</v>
      </c>
      <c r="G450" s="4">
        <v>0</v>
      </c>
      <c r="H450" s="8">
        <v>0</v>
      </c>
      <c r="I450" s="4">
        <v>0</v>
      </c>
    </row>
    <row r="451" spans="1:9" x14ac:dyDescent="0.15">
      <c r="A451" s="2">
        <v>4</v>
      </c>
      <c r="B451" s="1" t="s">
        <v>203</v>
      </c>
      <c r="C451" s="4">
        <v>6</v>
      </c>
      <c r="D451" s="8">
        <v>4.1399999999999997</v>
      </c>
      <c r="E451" s="4">
        <v>4</v>
      </c>
      <c r="F451" s="8">
        <v>3.81</v>
      </c>
      <c r="G451" s="4">
        <v>2</v>
      </c>
      <c r="H451" s="8">
        <v>5.26</v>
      </c>
      <c r="I451" s="4">
        <v>0</v>
      </c>
    </row>
    <row r="452" spans="1:9" x14ac:dyDescent="0.15">
      <c r="A452" s="2">
        <v>6</v>
      </c>
      <c r="B452" s="1" t="s">
        <v>166</v>
      </c>
      <c r="C452" s="4">
        <v>5</v>
      </c>
      <c r="D452" s="8">
        <v>3.45</v>
      </c>
      <c r="E452" s="4">
        <v>3</v>
      </c>
      <c r="F452" s="8">
        <v>2.86</v>
      </c>
      <c r="G452" s="4">
        <v>2</v>
      </c>
      <c r="H452" s="8">
        <v>5.26</v>
      </c>
      <c r="I452" s="4">
        <v>0</v>
      </c>
    </row>
    <row r="453" spans="1:9" x14ac:dyDescent="0.15">
      <c r="A453" s="2">
        <v>6</v>
      </c>
      <c r="B453" s="1" t="s">
        <v>153</v>
      </c>
      <c r="C453" s="4">
        <v>5</v>
      </c>
      <c r="D453" s="8">
        <v>3.45</v>
      </c>
      <c r="E453" s="4">
        <v>3</v>
      </c>
      <c r="F453" s="8">
        <v>2.86</v>
      </c>
      <c r="G453" s="4">
        <v>2</v>
      </c>
      <c r="H453" s="8">
        <v>5.26</v>
      </c>
      <c r="I453" s="4">
        <v>0</v>
      </c>
    </row>
    <row r="454" spans="1:9" x14ac:dyDescent="0.15">
      <c r="A454" s="2">
        <v>8</v>
      </c>
      <c r="B454" s="1" t="s">
        <v>131</v>
      </c>
      <c r="C454" s="4">
        <v>4</v>
      </c>
      <c r="D454" s="8">
        <v>2.76</v>
      </c>
      <c r="E454" s="4">
        <v>4</v>
      </c>
      <c r="F454" s="8">
        <v>3.81</v>
      </c>
      <c r="G454" s="4">
        <v>0</v>
      </c>
      <c r="H454" s="8">
        <v>0</v>
      </c>
      <c r="I454" s="4">
        <v>0</v>
      </c>
    </row>
    <row r="455" spans="1:9" x14ac:dyDescent="0.15">
      <c r="A455" s="2">
        <v>8</v>
      </c>
      <c r="B455" s="1" t="s">
        <v>133</v>
      </c>
      <c r="C455" s="4">
        <v>4</v>
      </c>
      <c r="D455" s="8">
        <v>2.76</v>
      </c>
      <c r="E455" s="4">
        <v>2</v>
      </c>
      <c r="F455" s="8">
        <v>1.9</v>
      </c>
      <c r="G455" s="4">
        <v>2</v>
      </c>
      <c r="H455" s="8">
        <v>5.26</v>
      </c>
      <c r="I455" s="4">
        <v>0</v>
      </c>
    </row>
    <row r="456" spans="1:9" x14ac:dyDescent="0.15">
      <c r="A456" s="2">
        <v>8</v>
      </c>
      <c r="B456" s="1" t="s">
        <v>150</v>
      </c>
      <c r="C456" s="4">
        <v>4</v>
      </c>
      <c r="D456" s="8">
        <v>2.76</v>
      </c>
      <c r="E456" s="4">
        <v>3</v>
      </c>
      <c r="F456" s="8">
        <v>2.86</v>
      </c>
      <c r="G456" s="4">
        <v>1</v>
      </c>
      <c r="H456" s="8">
        <v>2.63</v>
      </c>
      <c r="I456" s="4">
        <v>0</v>
      </c>
    </row>
    <row r="457" spans="1:9" x14ac:dyDescent="0.15">
      <c r="A457" s="2">
        <v>8</v>
      </c>
      <c r="B457" s="1" t="s">
        <v>148</v>
      </c>
      <c r="C457" s="4">
        <v>4</v>
      </c>
      <c r="D457" s="8">
        <v>2.76</v>
      </c>
      <c r="E457" s="4">
        <v>4</v>
      </c>
      <c r="F457" s="8">
        <v>3.81</v>
      </c>
      <c r="G457" s="4">
        <v>0</v>
      </c>
      <c r="H457" s="8">
        <v>0</v>
      </c>
      <c r="I457" s="4">
        <v>0</v>
      </c>
    </row>
    <row r="458" spans="1:9" x14ac:dyDescent="0.15">
      <c r="A458" s="2">
        <v>12</v>
      </c>
      <c r="B458" s="1" t="s">
        <v>126</v>
      </c>
      <c r="C458" s="4">
        <v>3</v>
      </c>
      <c r="D458" s="8">
        <v>2.0699999999999998</v>
      </c>
      <c r="E458" s="4">
        <v>2</v>
      </c>
      <c r="F458" s="8">
        <v>1.9</v>
      </c>
      <c r="G458" s="4">
        <v>1</v>
      </c>
      <c r="H458" s="8">
        <v>2.63</v>
      </c>
      <c r="I458" s="4">
        <v>0</v>
      </c>
    </row>
    <row r="459" spans="1:9" x14ac:dyDescent="0.15">
      <c r="A459" s="2">
        <v>12</v>
      </c>
      <c r="B459" s="1" t="s">
        <v>159</v>
      </c>
      <c r="C459" s="4">
        <v>3</v>
      </c>
      <c r="D459" s="8">
        <v>2.0699999999999998</v>
      </c>
      <c r="E459" s="4">
        <v>0</v>
      </c>
      <c r="F459" s="8">
        <v>0</v>
      </c>
      <c r="G459" s="4">
        <v>3</v>
      </c>
      <c r="H459" s="8">
        <v>7.89</v>
      </c>
      <c r="I459" s="4">
        <v>0</v>
      </c>
    </row>
    <row r="460" spans="1:9" x14ac:dyDescent="0.15">
      <c r="A460" s="2">
        <v>12</v>
      </c>
      <c r="B460" s="1" t="s">
        <v>164</v>
      </c>
      <c r="C460" s="4">
        <v>3</v>
      </c>
      <c r="D460" s="8">
        <v>2.0699999999999998</v>
      </c>
      <c r="E460" s="4">
        <v>1</v>
      </c>
      <c r="F460" s="8">
        <v>0.95</v>
      </c>
      <c r="G460" s="4">
        <v>2</v>
      </c>
      <c r="H460" s="8">
        <v>5.26</v>
      </c>
      <c r="I460" s="4">
        <v>0</v>
      </c>
    </row>
    <row r="461" spans="1:9" x14ac:dyDescent="0.15">
      <c r="A461" s="2">
        <v>12</v>
      </c>
      <c r="B461" s="1" t="s">
        <v>155</v>
      </c>
      <c r="C461" s="4">
        <v>3</v>
      </c>
      <c r="D461" s="8">
        <v>2.0699999999999998</v>
      </c>
      <c r="E461" s="4">
        <v>2</v>
      </c>
      <c r="F461" s="8">
        <v>1.9</v>
      </c>
      <c r="G461" s="4">
        <v>1</v>
      </c>
      <c r="H461" s="8">
        <v>2.63</v>
      </c>
      <c r="I461" s="4">
        <v>0</v>
      </c>
    </row>
    <row r="462" spans="1:9" x14ac:dyDescent="0.15">
      <c r="A462" s="2">
        <v>12</v>
      </c>
      <c r="B462" s="1" t="s">
        <v>140</v>
      </c>
      <c r="C462" s="4">
        <v>3</v>
      </c>
      <c r="D462" s="8">
        <v>2.0699999999999998</v>
      </c>
      <c r="E462" s="4">
        <v>3</v>
      </c>
      <c r="F462" s="8">
        <v>2.86</v>
      </c>
      <c r="G462" s="4">
        <v>0</v>
      </c>
      <c r="H462" s="8">
        <v>0</v>
      </c>
      <c r="I462" s="4">
        <v>0</v>
      </c>
    </row>
    <row r="463" spans="1:9" x14ac:dyDescent="0.15">
      <c r="A463" s="2">
        <v>12</v>
      </c>
      <c r="B463" s="1" t="s">
        <v>205</v>
      </c>
      <c r="C463" s="4">
        <v>3</v>
      </c>
      <c r="D463" s="8">
        <v>2.0699999999999998</v>
      </c>
      <c r="E463" s="4">
        <v>2</v>
      </c>
      <c r="F463" s="8">
        <v>1.9</v>
      </c>
      <c r="G463" s="4">
        <v>1</v>
      </c>
      <c r="H463" s="8">
        <v>2.63</v>
      </c>
      <c r="I463" s="4">
        <v>0</v>
      </c>
    </row>
    <row r="464" spans="1:9" x14ac:dyDescent="0.15">
      <c r="A464" s="2">
        <v>12</v>
      </c>
      <c r="B464" s="1" t="s">
        <v>143</v>
      </c>
      <c r="C464" s="4">
        <v>3</v>
      </c>
      <c r="D464" s="8">
        <v>2.0699999999999998</v>
      </c>
      <c r="E464" s="4">
        <v>2</v>
      </c>
      <c r="F464" s="8">
        <v>1.9</v>
      </c>
      <c r="G464" s="4">
        <v>1</v>
      </c>
      <c r="H464" s="8">
        <v>2.63</v>
      </c>
      <c r="I464" s="4">
        <v>0</v>
      </c>
    </row>
    <row r="465" spans="1:9" x14ac:dyDescent="0.15">
      <c r="A465" s="2">
        <v>12</v>
      </c>
      <c r="B465" s="1" t="s">
        <v>182</v>
      </c>
      <c r="C465" s="4">
        <v>3</v>
      </c>
      <c r="D465" s="8">
        <v>2.0699999999999998</v>
      </c>
      <c r="E465" s="4">
        <v>0</v>
      </c>
      <c r="F465" s="8">
        <v>0</v>
      </c>
      <c r="G465" s="4">
        <v>3</v>
      </c>
      <c r="H465" s="8">
        <v>7.89</v>
      </c>
      <c r="I465" s="4">
        <v>0</v>
      </c>
    </row>
    <row r="466" spans="1:9" x14ac:dyDescent="0.15">
      <c r="A466" s="2">
        <v>20</v>
      </c>
      <c r="B466" s="1" t="s">
        <v>125</v>
      </c>
      <c r="C466" s="4">
        <v>2</v>
      </c>
      <c r="D466" s="8">
        <v>1.38</v>
      </c>
      <c r="E466" s="4">
        <v>1</v>
      </c>
      <c r="F466" s="8">
        <v>0.95</v>
      </c>
      <c r="G466" s="4">
        <v>1</v>
      </c>
      <c r="H466" s="8">
        <v>2.63</v>
      </c>
      <c r="I466" s="4">
        <v>0</v>
      </c>
    </row>
    <row r="467" spans="1:9" x14ac:dyDescent="0.15">
      <c r="A467" s="2">
        <v>20</v>
      </c>
      <c r="B467" s="1" t="s">
        <v>151</v>
      </c>
      <c r="C467" s="4">
        <v>2</v>
      </c>
      <c r="D467" s="8">
        <v>1.38</v>
      </c>
      <c r="E467" s="4">
        <v>2</v>
      </c>
      <c r="F467" s="8">
        <v>1.9</v>
      </c>
      <c r="G467" s="4">
        <v>0</v>
      </c>
      <c r="H467" s="8">
        <v>0</v>
      </c>
      <c r="I467" s="4">
        <v>0</v>
      </c>
    </row>
    <row r="468" spans="1:9" x14ac:dyDescent="0.15">
      <c r="A468" s="2">
        <v>20</v>
      </c>
      <c r="B468" s="1" t="s">
        <v>202</v>
      </c>
      <c r="C468" s="4">
        <v>2</v>
      </c>
      <c r="D468" s="8">
        <v>1.38</v>
      </c>
      <c r="E468" s="4">
        <v>0</v>
      </c>
      <c r="F468" s="8">
        <v>0</v>
      </c>
      <c r="G468" s="4">
        <v>2</v>
      </c>
      <c r="H468" s="8">
        <v>5.26</v>
      </c>
      <c r="I468" s="4">
        <v>0</v>
      </c>
    </row>
    <row r="469" spans="1:9" x14ac:dyDescent="0.15">
      <c r="A469" s="2">
        <v>20</v>
      </c>
      <c r="B469" s="1" t="s">
        <v>178</v>
      </c>
      <c r="C469" s="4">
        <v>2</v>
      </c>
      <c r="D469" s="8">
        <v>1.38</v>
      </c>
      <c r="E469" s="4">
        <v>1</v>
      </c>
      <c r="F469" s="8">
        <v>0.95</v>
      </c>
      <c r="G469" s="4">
        <v>1</v>
      </c>
      <c r="H469" s="8">
        <v>2.63</v>
      </c>
      <c r="I469" s="4">
        <v>0</v>
      </c>
    </row>
    <row r="470" spans="1:9" x14ac:dyDescent="0.15">
      <c r="A470" s="2">
        <v>20</v>
      </c>
      <c r="B470" s="1" t="s">
        <v>207</v>
      </c>
      <c r="C470" s="4">
        <v>2</v>
      </c>
      <c r="D470" s="8">
        <v>1.38</v>
      </c>
      <c r="E470" s="4">
        <v>2</v>
      </c>
      <c r="F470" s="8">
        <v>1.9</v>
      </c>
      <c r="G470" s="4">
        <v>0</v>
      </c>
      <c r="H470" s="8">
        <v>0</v>
      </c>
      <c r="I470" s="4">
        <v>0</v>
      </c>
    </row>
    <row r="471" spans="1:9" x14ac:dyDescent="0.15">
      <c r="A471" s="2">
        <v>20</v>
      </c>
      <c r="B471" s="1" t="s">
        <v>152</v>
      </c>
      <c r="C471" s="4">
        <v>2</v>
      </c>
      <c r="D471" s="8">
        <v>1.38</v>
      </c>
      <c r="E471" s="4">
        <v>2</v>
      </c>
      <c r="F471" s="8">
        <v>1.9</v>
      </c>
      <c r="G471" s="4">
        <v>0</v>
      </c>
      <c r="H471" s="8">
        <v>0</v>
      </c>
      <c r="I471" s="4">
        <v>0</v>
      </c>
    </row>
    <row r="472" spans="1:9" x14ac:dyDescent="0.15">
      <c r="A472" s="2">
        <v>20</v>
      </c>
      <c r="B472" s="1" t="s">
        <v>208</v>
      </c>
      <c r="C472" s="4">
        <v>2</v>
      </c>
      <c r="D472" s="8">
        <v>1.38</v>
      </c>
      <c r="E472" s="4">
        <v>2</v>
      </c>
      <c r="F472" s="8">
        <v>1.9</v>
      </c>
      <c r="G472" s="4">
        <v>0</v>
      </c>
      <c r="H472" s="8">
        <v>0</v>
      </c>
      <c r="I472" s="4">
        <v>0</v>
      </c>
    </row>
    <row r="473" spans="1:9" x14ac:dyDescent="0.15">
      <c r="A473" s="2">
        <v>20</v>
      </c>
      <c r="B473" s="1" t="s">
        <v>130</v>
      </c>
      <c r="C473" s="4">
        <v>2</v>
      </c>
      <c r="D473" s="8">
        <v>1.38</v>
      </c>
      <c r="E473" s="4">
        <v>1</v>
      </c>
      <c r="F473" s="8">
        <v>0.95</v>
      </c>
      <c r="G473" s="4">
        <v>1</v>
      </c>
      <c r="H473" s="8">
        <v>2.63</v>
      </c>
      <c r="I473" s="4">
        <v>0</v>
      </c>
    </row>
    <row r="474" spans="1:9" x14ac:dyDescent="0.15">
      <c r="A474" s="2">
        <v>20</v>
      </c>
      <c r="B474" s="1" t="s">
        <v>135</v>
      </c>
      <c r="C474" s="4">
        <v>2</v>
      </c>
      <c r="D474" s="8">
        <v>1.38</v>
      </c>
      <c r="E474" s="4">
        <v>1</v>
      </c>
      <c r="F474" s="8">
        <v>0.95</v>
      </c>
      <c r="G474" s="4">
        <v>1</v>
      </c>
      <c r="H474" s="8">
        <v>2.63</v>
      </c>
      <c r="I474" s="4">
        <v>0</v>
      </c>
    </row>
    <row r="475" spans="1:9" x14ac:dyDescent="0.15">
      <c r="A475" s="2">
        <v>20</v>
      </c>
      <c r="B475" s="1" t="s">
        <v>146</v>
      </c>
      <c r="C475" s="4">
        <v>2</v>
      </c>
      <c r="D475" s="8">
        <v>1.38</v>
      </c>
      <c r="E475" s="4">
        <v>2</v>
      </c>
      <c r="F475" s="8">
        <v>1.9</v>
      </c>
      <c r="G475" s="4">
        <v>0</v>
      </c>
      <c r="H475" s="8">
        <v>0</v>
      </c>
      <c r="I475" s="4">
        <v>0</v>
      </c>
    </row>
    <row r="476" spans="1:9" x14ac:dyDescent="0.15">
      <c r="A476" s="2">
        <v>20</v>
      </c>
      <c r="B476" s="1" t="s">
        <v>189</v>
      </c>
      <c r="C476" s="4">
        <v>2</v>
      </c>
      <c r="D476" s="8">
        <v>1.38</v>
      </c>
      <c r="E476" s="4">
        <v>2</v>
      </c>
      <c r="F476" s="8">
        <v>1.9</v>
      </c>
      <c r="G476" s="4">
        <v>0</v>
      </c>
      <c r="H476" s="8">
        <v>0</v>
      </c>
      <c r="I476" s="4">
        <v>0</v>
      </c>
    </row>
    <row r="477" spans="1:9" x14ac:dyDescent="0.15">
      <c r="A477" s="2">
        <v>20</v>
      </c>
      <c r="B477" s="1" t="s">
        <v>139</v>
      </c>
      <c r="C477" s="4">
        <v>2</v>
      </c>
      <c r="D477" s="8">
        <v>1.38</v>
      </c>
      <c r="E477" s="4">
        <v>2</v>
      </c>
      <c r="F477" s="8">
        <v>1.9</v>
      </c>
      <c r="G477" s="4">
        <v>0</v>
      </c>
      <c r="H477" s="8">
        <v>0</v>
      </c>
      <c r="I477" s="4">
        <v>0</v>
      </c>
    </row>
    <row r="478" spans="1:9" x14ac:dyDescent="0.15">
      <c r="A478" s="2">
        <v>20</v>
      </c>
      <c r="B478" s="1" t="s">
        <v>209</v>
      </c>
      <c r="C478" s="4">
        <v>2</v>
      </c>
      <c r="D478" s="8">
        <v>1.38</v>
      </c>
      <c r="E478" s="4">
        <v>0</v>
      </c>
      <c r="F478" s="8">
        <v>0</v>
      </c>
      <c r="G478" s="4">
        <v>2</v>
      </c>
      <c r="H478" s="8">
        <v>5.26</v>
      </c>
      <c r="I478" s="4">
        <v>0</v>
      </c>
    </row>
    <row r="479" spans="1:9" x14ac:dyDescent="0.15">
      <c r="A479" s="1"/>
      <c r="C479" s="4"/>
      <c r="D479" s="8"/>
      <c r="E479" s="4"/>
      <c r="F479" s="8"/>
      <c r="G479" s="4"/>
      <c r="H479" s="8"/>
      <c r="I479" s="4"/>
    </row>
    <row r="480" spans="1:9" x14ac:dyDescent="0.15">
      <c r="A480" s="1" t="s">
        <v>18</v>
      </c>
      <c r="C480" s="4"/>
      <c r="D480" s="8"/>
      <c r="E480" s="4"/>
      <c r="F480" s="8"/>
      <c r="G480" s="4"/>
      <c r="H480" s="8"/>
      <c r="I480" s="4"/>
    </row>
    <row r="481" spans="1:9" x14ac:dyDescent="0.15">
      <c r="A481" s="2">
        <v>1</v>
      </c>
      <c r="B481" s="1" t="s">
        <v>130</v>
      </c>
      <c r="C481" s="4">
        <v>4</v>
      </c>
      <c r="D481" s="8">
        <v>12.5</v>
      </c>
      <c r="E481" s="4">
        <v>4</v>
      </c>
      <c r="F481" s="8">
        <v>13.33</v>
      </c>
      <c r="G481" s="4">
        <v>0</v>
      </c>
      <c r="H481" s="8">
        <v>0</v>
      </c>
      <c r="I481" s="4">
        <v>0</v>
      </c>
    </row>
    <row r="482" spans="1:9" x14ac:dyDescent="0.15">
      <c r="A482" s="2">
        <v>2</v>
      </c>
      <c r="B482" s="1" t="s">
        <v>152</v>
      </c>
      <c r="C482" s="4">
        <v>3</v>
      </c>
      <c r="D482" s="8">
        <v>9.3800000000000008</v>
      </c>
      <c r="E482" s="4">
        <v>3</v>
      </c>
      <c r="F482" s="8">
        <v>10</v>
      </c>
      <c r="G482" s="4">
        <v>0</v>
      </c>
      <c r="H482" s="8">
        <v>0</v>
      </c>
      <c r="I482" s="4">
        <v>0</v>
      </c>
    </row>
    <row r="483" spans="1:9" x14ac:dyDescent="0.15">
      <c r="A483" s="2">
        <v>2</v>
      </c>
      <c r="B483" s="1" t="s">
        <v>133</v>
      </c>
      <c r="C483" s="4">
        <v>3</v>
      </c>
      <c r="D483" s="8">
        <v>9.3800000000000008</v>
      </c>
      <c r="E483" s="4">
        <v>3</v>
      </c>
      <c r="F483" s="8">
        <v>10</v>
      </c>
      <c r="G483" s="4">
        <v>0</v>
      </c>
      <c r="H483" s="8">
        <v>0</v>
      </c>
      <c r="I483" s="4">
        <v>0</v>
      </c>
    </row>
    <row r="484" spans="1:9" x14ac:dyDescent="0.15">
      <c r="A484" s="2">
        <v>2</v>
      </c>
      <c r="B484" s="1" t="s">
        <v>142</v>
      </c>
      <c r="C484" s="4">
        <v>3</v>
      </c>
      <c r="D484" s="8">
        <v>9.3800000000000008</v>
      </c>
      <c r="E484" s="4">
        <v>3</v>
      </c>
      <c r="F484" s="8">
        <v>10</v>
      </c>
      <c r="G484" s="4">
        <v>0</v>
      </c>
      <c r="H484" s="8">
        <v>0</v>
      </c>
      <c r="I484" s="4">
        <v>0</v>
      </c>
    </row>
    <row r="485" spans="1:9" x14ac:dyDescent="0.15">
      <c r="A485" s="2">
        <v>5</v>
      </c>
      <c r="B485" s="1" t="s">
        <v>135</v>
      </c>
      <c r="C485" s="4">
        <v>2</v>
      </c>
      <c r="D485" s="8">
        <v>6.25</v>
      </c>
      <c r="E485" s="4">
        <v>2</v>
      </c>
      <c r="F485" s="8">
        <v>6.67</v>
      </c>
      <c r="G485" s="4">
        <v>0</v>
      </c>
      <c r="H485" s="8">
        <v>0</v>
      </c>
      <c r="I485" s="4">
        <v>0</v>
      </c>
    </row>
    <row r="486" spans="1:9" x14ac:dyDescent="0.15">
      <c r="A486" s="2">
        <v>5</v>
      </c>
      <c r="B486" s="1" t="s">
        <v>156</v>
      </c>
      <c r="C486" s="4">
        <v>2</v>
      </c>
      <c r="D486" s="8">
        <v>6.25</v>
      </c>
      <c r="E486" s="4">
        <v>2</v>
      </c>
      <c r="F486" s="8">
        <v>6.67</v>
      </c>
      <c r="G486" s="4">
        <v>0</v>
      </c>
      <c r="H486" s="8">
        <v>0</v>
      </c>
      <c r="I486" s="4">
        <v>0</v>
      </c>
    </row>
    <row r="487" spans="1:9" x14ac:dyDescent="0.15">
      <c r="A487" s="2">
        <v>7</v>
      </c>
      <c r="B487" s="1" t="s">
        <v>125</v>
      </c>
      <c r="C487" s="4">
        <v>1</v>
      </c>
      <c r="D487" s="8">
        <v>3.13</v>
      </c>
      <c r="E487" s="4">
        <v>0</v>
      </c>
      <c r="F487" s="8">
        <v>0</v>
      </c>
      <c r="G487" s="4">
        <v>1</v>
      </c>
      <c r="H487" s="8">
        <v>100</v>
      </c>
      <c r="I487" s="4">
        <v>0</v>
      </c>
    </row>
    <row r="488" spans="1:9" x14ac:dyDescent="0.15">
      <c r="A488" s="2">
        <v>7</v>
      </c>
      <c r="B488" s="1" t="s">
        <v>127</v>
      </c>
      <c r="C488" s="4">
        <v>1</v>
      </c>
      <c r="D488" s="8">
        <v>3.13</v>
      </c>
      <c r="E488" s="4">
        <v>1</v>
      </c>
      <c r="F488" s="8">
        <v>3.33</v>
      </c>
      <c r="G488" s="4">
        <v>0</v>
      </c>
      <c r="H488" s="8">
        <v>0</v>
      </c>
      <c r="I488" s="4">
        <v>0</v>
      </c>
    </row>
    <row r="489" spans="1:9" x14ac:dyDescent="0.15">
      <c r="A489" s="2">
        <v>7</v>
      </c>
      <c r="B489" s="1" t="s">
        <v>201</v>
      </c>
      <c r="C489" s="4">
        <v>1</v>
      </c>
      <c r="D489" s="8">
        <v>3.13</v>
      </c>
      <c r="E489" s="4">
        <v>1</v>
      </c>
      <c r="F489" s="8">
        <v>3.33</v>
      </c>
      <c r="G489" s="4">
        <v>0</v>
      </c>
      <c r="H489" s="8">
        <v>0</v>
      </c>
      <c r="I489" s="4">
        <v>0</v>
      </c>
    </row>
    <row r="490" spans="1:9" x14ac:dyDescent="0.15">
      <c r="A490" s="2">
        <v>7</v>
      </c>
      <c r="B490" s="1" t="s">
        <v>165</v>
      </c>
      <c r="C490" s="4">
        <v>1</v>
      </c>
      <c r="D490" s="8">
        <v>3.13</v>
      </c>
      <c r="E490" s="4">
        <v>1</v>
      </c>
      <c r="F490" s="8">
        <v>3.33</v>
      </c>
      <c r="G490" s="4">
        <v>0</v>
      </c>
      <c r="H490" s="8">
        <v>0</v>
      </c>
      <c r="I490" s="4">
        <v>0</v>
      </c>
    </row>
    <row r="491" spans="1:9" x14ac:dyDescent="0.15">
      <c r="A491" s="2">
        <v>7</v>
      </c>
      <c r="B491" s="1" t="s">
        <v>166</v>
      </c>
      <c r="C491" s="4">
        <v>1</v>
      </c>
      <c r="D491" s="8">
        <v>3.13</v>
      </c>
      <c r="E491" s="4">
        <v>1</v>
      </c>
      <c r="F491" s="8">
        <v>3.33</v>
      </c>
      <c r="G491" s="4">
        <v>0</v>
      </c>
      <c r="H491" s="8">
        <v>0</v>
      </c>
      <c r="I491" s="4">
        <v>0</v>
      </c>
    </row>
    <row r="492" spans="1:9" x14ac:dyDescent="0.15">
      <c r="A492" s="2">
        <v>7</v>
      </c>
      <c r="B492" s="1" t="s">
        <v>192</v>
      </c>
      <c r="C492" s="4">
        <v>1</v>
      </c>
      <c r="D492" s="8">
        <v>3.13</v>
      </c>
      <c r="E492" s="4">
        <v>1</v>
      </c>
      <c r="F492" s="8">
        <v>3.33</v>
      </c>
      <c r="G492" s="4">
        <v>0</v>
      </c>
      <c r="H492" s="8">
        <v>0</v>
      </c>
      <c r="I492" s="4">
        <v>0</v>
      </c>
    </row>
    <row r="493" spans="1:9" x14ac:dyDescent="0.15">
      <c r="A493" s="2">
        <v>7</v>
      </c>
      <c r="B493" s="1" t="s">
        <v>210</v>
      </c>
      <c r="C493" s="4">
        <v>1</v>
      </c>
      <c r="D493" s="8">
        <v>3.13</v>
      </c>
      <c r="E493" s="4">
        <v>1</v>
      </c>
      <c r="F493" s="8">
        <v>3.33</v>
      </c>
      <c r="G493" s="4">
        <v>0</v>
      </c>
      <c r="H493" s="8">
        <v>0</v>
      </c>
      <c r="I493" s="4">
        <v>0</v>
      </c>
    </row>
    <row r="494" spans="1:9" x14ac:dyDescent="0.15">
      <c r="A494" s="2">
        <v>7</v>
      </c>
      <c r="B494" s="1" t="s">
        <v>178</v>
      </c>
      <c r="C494" s="4">
        <v>1</v>
      </c>
      <c r="D494" s="8">
        <v>3.13</v>
      </c>
      <c r="E494" s="4">
        <v>1</v>
      </c>
      <c r="F494" s="8">
        <v>3.33</v>
      </c>
      <c r="G494" s="4">
        <v>0</v>
      </c>
      <c r="H494" s="8">
        <v>0</v>
      </c>
      <c r="I494" s="4">
        <v>0</v>
      </c>
    </row>
    <row r="495" spans="1:9" x14ac:dyDescent="0.15">
      <c r="A495" s="2">
        <v>7</v>
      </c>
      <c r="B495" s="1" t="s">
        <v>129</v>
      </c>
      <c r="C495" s="4">
        <v>1</v>
      </c>
      <c r="D495" s="8">
        <v>3.13</v>
      </c>
      <c r="E495" s="4">
        <v>1</v>
      </c>
      <c r="F495" s="8">
        <v>3.33</v>
      </c>
      <c r="G495" s="4">
        <v>0</v>
      </c>
      <c r="H495" s="8">
        <v>0</v>
      </c>
      <c r="I495" s="4">
        <v>0</v>
      </c>
    </row>
    <row r="496" spans="1:9" x14ac:dyDescent="0.15">
      <c r="A496" s="2">
        <v>7</v>
      </c>
      <c r="B496" s="1" t="s">
        <v>211</v>
      </c>
      <c r="C496" s="4">
        <v>1</v>
      </c>
      <c r="D496" s="8">
        <v>3.13</v>
      </c>
      <c r="E496" s="4">
        <v>1</v>
      </c>
      <c r="F496" s="8">
        <v>3.33</v>
      </c>
      <c r="G496" s="4">
        <v>0</v>
      </c>
      <c r="H496" s="8">
        <v>0</v>
      </c>
      <c r="I496" s="4">
        <v>0</v>
      </c>
    </row>
    <row r="497" spans="1:9" x14ac:dyDescent="0.15">
      <c r="A497" s="2">
        <v>7</v>
      </c>
      <c r="B497" s="1" t="s">
        <v>131</v>
      </c>
      <c r="C497" s="4">
        <v>1</v>
      </c>
      <c r="D497" s="8">
        <v>3.13</v>
      </c>
      <c r="E497" s="4">
        <v>1</v>
      </c>
      <c r="F497" s="8">
        <v>3.33</v>
      </c>
      <c r="G497" s="4">
        <v>0</v>
      </c>
      <c r="H497" s="8">
        <v>0</v>
      </c>
      <c r="I497" s="4">
        <v>0</v>
      </c>
    </row>
    <row r="498" spans="1:9" x14ac:dyDescent="0.15">
      <c r="A498" s="2">
        <v>7</v>
      </c>
      <c r="B498" s="1" t="s">
        <v>138</v>
      </c>
      <c r="C498" s="4">
        <v>1</v>
      </c>
      <c r="D498" s="8">
        <v>3.13</v>
      </c>
      <c r="E498" s="4">
        <v>1</v>
      </c>
      <c r="F498" s="8">
        <v>3.33</v>
      </c>
      <c r="G498" s="4">
        <v>0</v>
      </c>
      <c r="H498" s="8">
        <v>0</v>
      </c>
      <c r="I498" s="4">
        <v>0</v>
      </c>
    </row>
    <row r="499" spans="1:9" x14ac:dyDescent="0.15">
      <c r="A499" s="2">
        <v>7</v>
      </c>
      <c r="B499" s="1" t="s">
        <v>141</v>
      </c>
      <c r="C499" s="4">
        <v>1</v>
      </c>
      <c r="D499" s="8">
        <v>3.13</v>
      </c>
      <c r="E499" s="4">
        <v>1</v>
      </c>
      <c r="F499" s="8">
        <v>3.33</v>
      </c>
      <c r="G499" s="4">
        <v>0</v>
      </c>
      <c r="H499" s="8">
        <v>0</v>
      </c>
      <c r="I499" s="4">
        <v>0</v>
      </c>
    </row>
    <row r="500" spans="1:9" x14ac:dyDescent="0.15">
      <c r="A500" s="2">
        <v>7</v>
      </c>
      <c r="B500" s="1" t="s">
        <v>205</v>
      </c>
      <c r="C500" s="4">
        <v>1</v>
      </c>
      <c r="D500" s="8">
        <v>3.13</v>
      </c>
      <c r="E500" s="4">
        <v>1</v>
      </c>
      <c r="F500" s="8">
        <v>3.33</v>
      </c>
      <c r="G500" s="4">
        <v>0</v>
      </c>
      <c r="H500" s="8">
        <v>0</v>
      </c>
      <c r="I500" s="4">
        <v>0</v>
      </c>
    </row>
    <row r="501" spans="1:9" x14ac:dyDescent="0.15">
      <c r="A501" s="2">
        <v>7</v>
      </c>
      <c r="B501" s="1" t="s">
        <v>197</v>
      </c>
      <c r="C501" s="4">
        <v>1</v>
      </c>
      <c r="D501" s="8">
        <v>3.13</v>
      </c>
      <c r="E501" s="4">
        <v>0</v>
      </c>
      <c r="F501" s="8">
        <v>0</v>
      </c>
      <c r="G501" s="4">
        <v>0</v>
      </c>
      <c r="H501" s="8">
        <v>0</v>
      </c>
      <c r="I501" s="4">
        <v>1</v>
      </c>
    </row>
    <row r="502" spans="1:9" x14ac:dyDescent="0.15">
      <c r="A502" s="1"/>
      <c r="C502" s="4"/>
      <c r="D502" s="8"/>
      <c r="E502" s="4"/>
      <c r="F502" s="8"/>
      <c r="G502" s="4"/>
      <c r="H502" s="8"/>
      <c r="I502" s="4"/>
    </row>
    <row r="503" spans="1:9" x14ac:dyDescent="0.15">
      <c r="A503" s="1" t="s">
        <v>19</v>
      </c>
      <c r="C503" s="4"/>
      <c r="D503" s="8"/>
      <c r="E503" s="4"/>
      <c r="F503" s="8"/>
      <c r="G503" s="4"/>
      <c r="H503" s="8"/>
      <c r="I503" s="4"/>
    </row>
    <row r="504" spans="1:9" x14ac:dyDescent="0.15">
      <c r="A504" s="2">
        <v>1</v>
      </c>
      <c r="B504" s="1" t="s">
        <v>142</v>
      </c>
      <c r="C504" s="4">
        <v>40</v>
      </c>
      <c r="D504" s="8">
        <v>6.02</v>
      </c>
      <c r="E504" s="4">
        <v>39</v>
      </c>
      <c r="F504" s="8">
        <v>8.3699999999999992</v>
      </c>
      <c r="G504" s="4">
        <v>1</v>
      </c>
      <c r="H504" s="8">
        <v>0.51</v>
      </c>
      <c r="I504" s="4">
        <v>0</v>
      </c>
    </row>
    <row r="505" spans="1:9" x14ac:dyDescent="0.15">
      <c r="A505" s="2">
        <v>2</v>
      </c>
      <c r="B505" s="1" t="s">
        <v>130</v>
      </c>
      <c r="C505" s="4">
        <v>26</v>
      </c>
      <c r="D505" s="8">
        <v>3.92</v>
      </c>
      <c r="E505" s="4">
        <v>18</v>
      </c>
      <c r="F505" s="8">
        <v>3.86</v>
      </c>
      <c r="G505" s="4">
        <v>8</v>
      </c>
      <c r="H505" s="8">
        <v>4.0999999999999996</v>
      </c>
      <c r="I505" s="4">
        <v>0</v>
      </c>
    </row>
    <row r="506" spans="1:9" x14ac:dyDescent="0.15">
      <c r="A506" s="2">
        <v>3</v>
      </c>
      <c r="B506" s="1" t="s">
        <v>141</v>
      </c>
      <c r="C506" s="4">
        <v>24</v>
      </c>
      <c r="D506" s="8">
        <v>3.61</v>
      </c>
      <c r="E506" s="4">
        <v>24</v>
      </c>
      <c r="F506" s="8">
        <v>5.15</v>
      </c>
      <c r="G506" s="4">
        <v>0</v>
      </c>
      <c r="H506" s="8">
        <v>0</v>
      </c>
      <c r="I506" s="4">
        <v>0</v>
      </c>
    </row>
    <row r="507" spans="1:9" x14ac:dyDescent="0.15">
      <c r="A507" s="2">
        <v>4</v>
      </c>
      <c r="B507" s="1" t="s">
        <v>125</v>
      </c>
      <c r="C507" s="4">
        <v>22</v>
      </c>
      <c r="D507" s="8">
        <v>3.31</v>
      </c>
      <c r="E507" s="4">
        <v>3</v>
      </c>
      <c r="F507" s="8">
        <v>0.64</v>
      </c>
      <c r="G507" s="4">
        <v>19</v>
      </c>
      <c r="H507" s="8">
        <v>9.74</v>
      </c>
      <c r="I507" s="4">
        <v>0</v>
      </c>
    </row>
    <row r="508" spans="1:9" x14ac:dyDescent="0.15">
      <c r="A508" s="2">
        <v>4</v>
      </c>
      <c r="B508" s="1" t="s">
        <v>136</v>
      </c>
      <c r="C508" s="4">
        <v>22</v>
      </c>
      <c r="D508" s="8">
        <v>3.31</v>
      </c>
      <c r="E508" s="4">
        <v>21</v>
      </c>
      <c r="F508" s="8">
        <v>4.51</v>
      </c>
      <c r="G508" s="4">
        <v>1</v>
      </c>
      <c r="H508" s="8">
        <v>0.51</v>
      </c>
      <c r="I508" s="4">
        <v>0</v>
      </c>
    </row>
    <row r="509" spans="1:9" x14ac:dyDescent="0.15">
      <c r="A509" s="2">
        <v>6</v>
      </c>
      <c r="B509" s="1" t="s">
        <v>127</v>
      </c>
      <c r="C509" s="4">
        <v>21</v>
      </c>
      <c r="D509" s="8">
        <v>3.16</v>
      </c>
      <c r="E509" s="4">
        <v>17</v>
      </c>
      <c r="F509" s="8">
        <v>3.65</v>
      </c>
      <c r="G509" s="4">
        <v>4</v>
      </c>
      <c r="H509" s="8">
        <v>2.0499999999999998</v>
      </c>
      <c r="I509" s="4">
        <v>0</v>
      </c>
    </row>
    <row r="510" spans="1:9" x14ac:dyDescent="0.15">
      <c r="A510" s="2">
        <v>6</v>
      </c>
      <c r="B510" s="1" t="s">
        <v>135</v>
      </c>
      <c r="C510" s="4">
        <v>21</v>
      </c>
      <c r="D510" s="8">
        <v>3.16</v>
      </c>
      <c r="E510" s="4">
        <v>15</v>
      </c>
      <c r="F510" s="8">
        <v>3.22</v>
      </c>
      <c r="G510" s="4">
        <v>6</v>
      </c>
      <c r="H510" s="8">
        <v>3.08</v>
      </c>
      <c r="I510" s="4">
        <v>0</v>
      </c>
    </row>
    <row r="511" spans="1:9" x14ac:dyDescent="0.15">
      <c r="A511" s="2">
        <v>8</v>
      </c>
      <c r="B511" s="1" t="s">
        <v>140</v>
      </c>
      <c r="C511" s="4">
        <v>17</v>
      </c>
      <c r="D511" s="8">
        <v>2.56</v>
      </c>
      <c r="E511" s="4">
        <v>15</v>
      </c>
      <c r="F511" s="8">
        <v>3.22</v>
      </c>
      <c r="G511" s="4">
        <v>2</v>
      </c>
      <c r="H511" s="8">
        <v>1.03</v>
      </c>
      <c r="I511" s="4">
        <v>0</v>
      </c>
    </row>
    <row r="512" spans="1:9" x14ac:dyDescent="0.15">
      <c r="A512" s="2">
        <v>9</v>
      </c>
      <c r="B512" s="1" t="s">
        <v>151</v>
      </c>
      <c r="C512" s="4">
        <v>16</v>
      </c>
      <c r="D512" s="8">
        <v>2.41</v>
      </c>
      <c r="E512" s="4">
        <v>15</v>
      </c>
      <c r="F512" s="8">
        <v>3.22</v>
      </c>
      <c r="G512" s="4">
        <v>1</v>
      </c>
      <c r="H512" s="8">
        <v>0.51</v>
      </c>
      <c r="I512" s="4">
        <v>0</v>
      </c>
    </row>
    <row r="513" spans="1:9" x14ac:dyDescent="0.15">
      <c r="A513" s="2">
        <v>9</v>
      </c>
      <c r="B513" s="1" t="s">
        <v>152</v>
      </c>
      <c r="C513" s="4">
        <v>16</v>
      </c>
      <c r="D513" s="8">
        <v>2.41</v>
      </c>
      <c r="E513" s="4">
        <v>15</v>
      </c>
      <c r="F513" s="8">
        <v>3.22</v>
      </c>
      <c r="G513" s="4">
        <v>1</v>
      </c>
      <c r="H513" s="8">
        <v>0.51</v>
      </c>
      <c r="I513" s="4">
        <v>0</v>
      </c>
    </row>
    <row r="514" spans="1:9" x14ac:dyDescent="0.15">
      <c r="A514" s="2">
        <v>9</v>
      </c>
      <c r="B514" s="1" t="s">
        <v>147</v>
      </c>
      <c r="C514" s="4">
        <v>16</v>
      </c>
      <c r="D514" s="8">
        <v>2.41</v>
      </c>
      <c r="E514" s="4">
        <v>15</v>
      </c>
      <c r="F514" s="8">
        <v>3.22</v>
      </c>
      <c r="G514" s="4">
        <v>1</v>
      </c>
      <c r="H514" s="8">
        <v>0.51</v>
      </c>
      <c r="I514" s="4">
        <v>0</v>
      </c>
    </row>
    <row r="515" spans="1:9" x14ac:dyDescent="0.15">
      <c r="A515" s="2">
        <v>9</v>
      </c>
      <c r="B515" s="1" t="s">
        <v>156</v>
      </c>
      <c r="C515" s="4">
        <v>16</v>
      </c>
      <c r="D515" s="8">
        <v>2.41</v>
      </c>
      <c r="E515" s="4">
        <v>14</v>
      </c>
      <c r="F515" s="8">
        <v>3</v>
      </c>
      <c r="G515" s="4">
        <v>2</v>
      </c>
      <c r="H515" s="8">
        <v>1.03</v>
      </c>
      <c r="I515" s="4">
        <v>0</v>
      </c>
    </row>
    <row r="516" spans="1:9" x14ac:dyDescent="0.15">
      <c r="A516" s="2">
        <v>13</v>
      </c>
      <c r="B516" s="1" t="s">
        <v>128</v>
      </c>
      <c r="C516" s="4">
        <v>14</v>
      </c>
      <c r="D516" s="8">
        <v>2.11</v>
      </c>
      <c r="E516" s="4">
        <v>14</v>
      </c>
      <c r="F516" s="8">
        <v>3</v>
      </c>
      <c r="G516" s="4">
        <v>0</v>
      </c>
      <c r="H516" s="8">
        <v>0</v>
      </c>
      <c r="I516" s="4">
        <v>0</v>
      </c>
    </row>
    <row r="517" spans="1:9" x14ac:dyDescent="0.15">
      <c r="A517" s="2">
        <v>13</v>
      </c>
      <c r="B517" s="1" t="s">
        <v>139</v>
      </c>
      <c r="C517" s="4">
        <v>14</v>
      </c>
      <c r="D517" s="8">
        <v>2.11</v>
      </c>
      <c r="E517" s="4">
        <v>14</v>
      </c>
      <c r="F517" s="8">
        <v>3</v>
      </c>
      <c r="G517" s="4">
        <v>0</v>
      </c>
      <c r="H517" s="8">
        <v>0</v>
      </c>
      <c r="I517" s="4">
        <v>0</v>
      </c>
    </row>
    <row r="518" spans="1:9" x14ac:dyDescent="0.15">
      <c r="A518" s="2">
        <v>15</v>
      </c>
      <c r="B518" s="1" t="s">
        <v>137</v>
      </c>
      <c r="C518" s="4">
        <v>13</v>
      </c>
      <c r="D518" s="8">
        <v>1.96</v>
      </c>
      <c r="E518" s="4">
        <v>5</v>
      </c>
      <c r="F518" s="8">
        <v>1.07</v>
      </c>
      <c r="G518" s="4">
        <v>8</v>
      </c>
      <c r="H518" s="8">
        <v>4.0999999999999996</v>
      </c>
      <c r="I518" s="4">
        <v>0</v>
      </c>
    </row>
    <row r="519" spans="1:9" x14ac:dyDescent="0.15">
      <c r="A519" s="2">
        <v>15</v>
      </c>
      <c r="B519" s="1" t="s">
        <v>138</v>
      </c>
      <c r="C519" s="4">
        <v>13</v>
      </c>
      <c r="D519" s="8">
        <v>1.96</v>
      </c>
      <c r="E519" s="4">
        <v>12</v>
      </c>
      <c r="F519" s="8">
        <v>2.58</v>
      </c>
      <c r="G519" s="4">
        <v>1</v>
      </c>
      <c r="H519" s="8">
        <v>0.51</v>
      </c>
      <c r="I519" s="4">
        <v>0</v>
      </c>
    </row>
    <row r="520" spans="1:9" x14ac:dyDescent="0.15">
      <c r="A520" s="2">
        <v>17</v>
      </c>
      <c r="B520" s="1" t="s">
        <v>129</v>
      </c>
      <c r="C520" s="4">
        <v>12</v>
      </c>
      <c r="D520" s="8">
        <v>1.81</v>
      </c>
      <c r="E520" s="4">
        <v>10</v>
      </c>
      <c r="F520" s="8">
        <v>2.15</v>
      </c>
      <c r="G520" s="4">
        <v>2</v>
      </c>
      <c r="H520" s="8">
        <v>1.03</v>
      </c>
      <c r="I520" s="4">
        <v>0</v>
      </c>
    </row>
    <row r="521" spans="1:9" x14ac:dyDescent="0.15">
      <c r="A521" s="2">
        <v>17</v>
      </c>
      <c r="B521" s="1" t="s">
        <v>148</v>
      </c>
      <c r="C521" s="4">
        <v>12</v>
      </c>
      <c r="D521" s="8">
        <v>1.81</v>
      </c>
      <c r="E521" s="4">
        <v>10</v>
      </c>
      <c r="F521" s="8">
        <v>2.15</v>
      </c>
      <c r="G521" s="4">
        <v>2</v>
      </c>
      <c r="H521" s="8">
        <v>1.03</v>
      </c>
      <c r="I521" s="4">
        <v>0</v>
      </c>
    </row>
    <row r="522" spans="1:9" x14ac:dyDescent="0.15">
      <c r="A522" s="2">
        <v>19</v>
      </c>
      <c r="B522" s="1" t="s">
        <v>159</v>
      </c>
      <c r="C522" s="4">
        <v>10</v>
      </c>
      <c r="D522" s="8">
        <v>1.51</v>
      </c>
      <c r="E522" s="4">
        <v>7</v>
      </c>
      <c r="F522" s="8">
        <v>1.5</v>
      </c>
      <c r="G522" s="4">
        <v>3</v>
      </c>
      <c r="H522" s="8">
        <v>1.54</v>
      </c>
      <c r="I522" s="4">
        <v>0</v>
      </c>
    </row>
    <row r="523" spans="1:9" x14ac:dyDescent="0.15">
      <c r="A523" s="2">
        <v>19</v>
      </c>
      <c r="B523" s="1" t="s">
        <v>163</v>
      </c>
      <c r="C523" s="4">
        <v>10</v>
      </c>
      <c r="D523" s="8">
        <v>1.51</v>
      </c>
      <c r="E523" s="4">
        <v>7</v>
      </c>
      <c r="F523" s="8">
        <v>1.5</v>
      </c>
      <c r="G523" s="4">
        <v>3</v>
      </c>
      <c r="H523" s="8">
        <v>1.54</v>
      </c>
      <c r="I523" s="4">
        <v>0</v>
      </c>
    </row>
    <row r="524" spans="1:9" x14ac:dyDescent="0.15">
      <c r="A524" s="2">
        <v>19</v>
      </c>
      <c r="B524" s="1" t="s">
        <v>177</v>
      </c>
      <c r="C524" s="4">
        <v>10</v>
      </c>
      <c r="D524" s="8">
        <v>1.51</v>
      </c>
      <c r="E524" s="4">
        <v>4</v>
      </c>
      <c r="F524" s="8">
        <v>0.86</v>
      </c>
      <c r="G524" s="4">
        <v>6</v>
      </c>
      <c r="H524" s="8">
        <v>3.08</v>
      </c>
      <c r="I524" s="4">
        <v>0</v>
      </c>
    </row>
    <row r="525" spans="1:9" x14ac:dyDescent="0.15">
      <c r="A525" s="2">
        <v>19</v>
      </c>
      <c r="B525" s="1" t="s">
        <v>131</v>
      </c>
      <c r="C525" s="4">
        <v>10</v>
      </c>
      <c r="D525" s="8">
        <v>1.51</v>
      </c>
      <c r="E525" s="4">
        <v>1</v>
      </c>
      <c r="F525" s="8">
        <v>0.21</v>
      </c>
      <c r="G525" s="4">
        <v>8</v>
      </c>
      <c r="H525" s="8">
        <v>4.0999999999999996</v>
      </c>
      <c r="I525" s="4">
        <v>1</v>
      </c>
    </row>
    <row r="526" spans="1:9" x14ac:dyDescent="0.15">
      <c r="A526" s="2">
        <v>19</v>
      </c>
      <c r="B526" s="1" t="s">
        <v>133</v>
      </c>
      <c r="C526" s="4">
        <v>10</v>
      </c>
      <c r="D526" s="8">
        <v>1.51</v>
      </c>
      <c r="E526" s="4">
        <v>5</v>
      </c>
      <c r="F526" s="8">
        <v>1.07</v>
      </c>
      <c r="G526" s="4">
        <v>5</v>
      </c>
      <c r="H526" s="8">
        <v>2.56</v>
      </c>
      <c r="I526" s="4">
        <v>0</v>
      </c>
    </row>
    <row r="527" spans="1:9" x14ac:dyDescent="0.15">
      <c r="A527" s="1"/>
      <c r="C527" s="4"/>
      <c r="D527" s="8"/>
      <c r="E527" s="4"/>
      <c r="F527" s="8"/>
      <c r="G527" s="4"/>
      <c r="H527" s="8"/>
      <c r="I52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13</v>
      </c>
      <c r="D5" s="8">
        <v>0.06</v>
      </c>
      <c r="E5" s="12">
        <v>2</v>
      </c>
      <c r="F5" s="8">
        <v>0.02</v>
      </c>
      <c r="G5" s="12">
        <v>11</v>
      </c>
      <c r="H5" s="8">
        <v>0.14000000000000001</v>
      </c>
      <c r="I5" s="12">
        <v>0</v>
      </c>
    </row>
    <row r="6" spans="2:9" ht="15" customHeight="1" x14ac:dyDescent="0.15">
      <c r="B6" t="s">
        <v>21</v>
      </c>
      <c r="C6" s="12">
        <v>2978</v>
      </c>
      <c r="D6" s="8">
        <v>14.72</v>
      </c>
      <c r="E6" s="12">
        <v>1543</v>
      </c>
      <c r="F6" s="8">
        <v>12.48</v>
      </c>
      <c r="G6" s="12">
        <v>1435</v>
      </c>
      <c r="H6" s="8">
        <v>18.52</v>
      </c>
      <c r="I6" s="12">
        <v>0</v>
      </c>
    </row>
    <row r="7" spans="2:9" ht="15" customHeight="1" x14ac:dyDescent="0.15">
      <c r="B7" t="s">
        <v>22</v>
      </c>
      <c r="C7" s="12">
        <v>1526</v>
      </c>
      <c r="D7" s="8">
        <v>7.54</v>
      </c>
      <c r="E7" s="12">
        <v>735</v>
      </c>
      <c r="F7" s="8">
        <v>5.94</v>
      </c>
      <c r="G7" s="12">
        <v>777</v>
      </c>
      <c r="H7" s="8">
        <v>10.029999999999999</v>
      </c>
      <c r="I7" s="12">
        <v>14</v>
      </c>
    </row>
    <row r="8" spans="2:9" ht="15" customHeight="1" x14ac:dyDescent="0.15">
      <c r="B8" t="s">
        <v>23</v>
      </c>
      <c r="C8" s="12">
        <v>11</v>
      </c>
      <c r="D8" s="8">
        <v>0.05</v>
      </c>
      <c r="E8" s="12">
        <v>0</v>
      </c>
      <c r="F8" s="8">
        <v>0</v>
      </c>
      <c r="G8" s="12">
        <v>11</v>
      </c>
      <c r="H8" s="8">
        <v>0.14000000000000001</v>
      </c>
      <c r="I8" s="12">
        <v>0</v>
      </c>
    </row>
    <row r="9" spans="2:9" ht="15" customHeight="1" x14ac:dyDescent="0.15">
      <c r="B9" t="s">
        <v>24</v>
      </c>
      <c r="C9" s="12">
        <v>136</v>
      </c>
      <c r="D9" s="8">
        <v>0.67</v>
      </c>
      <c r="E9" s="12">
        <v>12</v>
      </c>
      <c r="F9" s="8">
        <v>0.1</v>
      </c>
      <c r="G9" s="12">
        <v>123</v>
      </c>
      <c r="H9" s="8">
        <v>1.59</v>
      </c>
      <c r="I9" s="12">
        <v>1</v>
      </c>
    </row>
    <row r="10" spans="2:9" ht="15" customHeight="1" x14ac:dyDescent="0.15">
      <c r="B10" t="s">
        <v>25</v>
      </c>
      <c r="C10" s="12">
        <v>260</v>
      </c>
      <c r="D10" s="8">
        <v>1.28</v>
      </c>
      <c r="E10" s="12">
        <v>80</v>
      </c>
      <c r="F10" s="8">
        <v>0.65</v>
      </c>
      <c r="G10" s="12">
        <v>175</v>
      </c>
      <c r="H10" s="8">
        <v>2.2599999999999998</v>
      </c>
      <c r="I10" s="12">
        <v>5</v>
      </c>
    </row>
    <row r="11" spans="2:9" ht="15" customHeight="1" x14ac:dyDescent="0.15">
      <c r="B11" t="s">
        <v>26</v>
      </c>
      <c r="C11" s="12">
        <v>5803</v>
      </c>
      <c r="D11" s="8">
        <v>28.68</v>
      </c>
      <c r="E11" s="12">
        <v>3257</v>
      </c>
      <c r="F11" s="8">
        <v>26.34</v>
      </c>
      <c r="G11" s="12">
        <v>2524</v>
      </c>
      <c r="H11" s="8">
        <v>32.57</v>
      </c>
      <c r="I11" s="12">
        <v>22</v>
      </c>
    </row>
    <row r="12" spans="2:9" ht="15" customHeight="1" x14ac:dyDescent="0.15">
      <c r="B12" t="s">
        <v>27</v>
      </c>
      <c r="C12" s="12">
        <v>168</v>
      </c>
      <c r="D12" s="8">
        <v>0.83</v>
      </c>
      <c r="E12" s="12">
        <v>32</v>
      </c>
      <c r="F12" s="8">
        <v>0.26</v>
      </c>
      <c r="G12" s="12">
        <v>136</v>
      </c>
      <c r="H12" s="8">
        <v>1.76</v>
      </c>
      <c r="I12" s="12">
        <v>0</v>
      </c>
    </row>
    <row r="13" spans="2:9" ht="15" customHeight="1" x14ac:dyDescent="0.15">
      <c r="B13" t="s">
        <v>28</v>
      </c>
      <c r="C13" s="12">
        <v>1484</v>
      </c>
      <c r="D13" s="8">
        <v>7.33</v>
      </c>
      <c r="E13" s="12">
        <v>875</v>
      </c>
      <c r="F13" s="8">
        <v>7.08</v>
      </c>
      <c r="G13" s="12">
        <v>607</v>
      </c>
      <c r="H13" s="8">
        <v>7.83</v>
      </c>
      <c r="I13" s="12">
        <v>2</v>
      </c>
    </row>
    <row r="14" spans="2:9" ht="15" customHeight="1" x14ac:dyDescent="0.15">
      <c r="B14" t="s">
        <v>29</v>
      </c>
      <c r="C14" s="12">
        <v>976</v>
      </c>
      <c r="D14" s="8">
        <v>4.82</v>
      </c>
      <c r="E14" s="12">
        <v>584</v>
      </c>
      <c r="F14" s="8">
        <v>4.72</v>
      </c>
      <c r="G14" s="12">
        <v>392</v>
      </c>
      <c r="H14" s="8">
        <v>5.0599999999999996</v>
      </c>
      <c r="I14" s="12">
        <v>0</v>
      </c>
    </row>
    <row r="15" spans="2:9" ht="15" customHeight="1" x14ac:dyDescent="0.15">
      <c r="B15" t="s">
        <v>30</v>
      </c>
      <c r="C15" s="12">
        <v>2296</v>
      </c>
      <c r="D15" s="8">
        <v>11.35</v>
      </c>
      <c r="E15" s="12">
        <v>1876</v>
      </c>
      <c r="F15" s="8">
        <v>15.17</v>
      </c>
      <c r="G15" s="12">
        <v>416</v>
      </c>
      <c r="H15" s="8">
        <v>5.37</v>
      </c>
      <c r="I15" s="12">
        <v>4</v>
      </c>
    </row>
    <row r="16" spans="2:9" ht="15" customHeight="1" x14ac:dyDescent="0.15">
      <c r="B16" t="s">
        <v>31</v>
      </c>
      <c r="C16" s="12">
        <v>2722</v>
      </c>
      <c r="D16" s="8">
        <v>13.45</v>
      </c>
      <c r="E16" s="12">
        <v>2267</v>
      </c>
      <c r="F16" s="8">
        <v>18.329999999999998</v>
      </c>
      <c r="G16" s="12">
        <v>444</v>
      </c>
      <c r="H16" s="8">
        <v>5.73</v>
      </c>
      <c r="I16" s="12">
        <v>11</v>
      </c>
    </row>
    <row r="17" spans="2:9" ht="15" customHeight="1" x14ac:dyDescent="0.15">
      <c r="B17" t="s">
        <v>32</v>
      </c>
      <c r="C17" s="12">
        <v>583</v>
      </c>
      <c r="D17" s="8">
        <v>2.88</v>
      </c>
      <c r="E17" s="12">
        <v>432</v>
      </c>
      <c r="F17" s="8">
        <v>3.49</v>
      </c>
      <c r="G17" s="12">
        <v>113</v>
      </c>
      <c r="H17" s="8">
        <v>1.46</v>
      </c>
      <c r="I17" s="12">
        <v>38</v>
      </c>
    </row>
    <row r="18" spans="2:9" ht="15" customHeight="1" x14ac:dyDescent="0.15">
      <c r="B18" t="s">
        <v>33</v>
      </c>
      <c r="C18" s="12">
        <v>708</v>
      </c>
      <c r="D18" s="8">
        <v>3.5</v>
      </c>
      <c r="E18" s="12">
        <v>428</v>
      </c>
      <c r="F18" s="8">
        <v>3.46</v>
      </c>
      <c r="G18" s="12">
        <v>270</v>
      </c>
      <c r="H18" s="8">
        <v>3.48</v>
      </c>
      <c r="I18" s="12">
        <v>10</v>
      </c>
    </row>
    <row r="19" spans="2:9" ht="15" customHeight="1" x14ac:dyDescent="0.15">
      <c r="B19" t="s">
        <v>34</v>
      </c>
      <c r="C19" s="12">
        <v>573</v>
      </c>
      <c r="D19" s="8">
        <v>2.83</v>
      </c>
      <c r="E19" s="12">
        <v>244</v>
      </c>
      <c r="F19" s="8">
        <v>1.97</v>
      </c>
      <c r="G19" s="12">
        <v>315</v>
      </c>
      <c r="H19" s="8">
        <v>4.07</v>
      </c>
      <c r="I19" s="12">
        <v>14</v>
      </c>
    </row>
    <row r="20" spans="2:9" ht="15" customHeight="1" x14ac:dyDescent="0.15">
      <c r="B20" s="9" t="s">
        <v>215</v>
      </c>
      <c r="C20" s="12">
        <f>SUM(LTBL_32000[総数／事業所数])</f>
        <v>20237</v>
      </c>
      <c r="E20" s="12">
        <f>SUBTOTAL(109,LTBL_32000[個人／事業所数])</f>
        <v>12367</v>
      </c>
      <c r="G20" s="12">
        <f>SUBTOTAL(109,LTBL_32000[法人／事業所数])</f>
        <v>7749</v>
      </c>
      <c r="I20" s="12">
        <f>SUBTOTAL(109,LTBL_32000[法人以外の団体／事業所数])</f>
        <v>121</v>
      </c>
    </row>
    <row r="21" spans="2:9" ht="15" customHeight="1" x14ac:dyDescent="0.15">
      <c r="E21" s="11">
        <f>LTBL_32000[[#Totals],[個人／事業所数]]/LTBL_32000[[#Totals],[総数／事業所数]]</f>
        <v>0.61110836586450556</v>
      </c>
      <c r="G21" s="11">
        <f>LTBL_32000[[#Totals],[法人／事業所数]]/LTBL_32000[[#Totals],[総数／事業所数]]</f>
        <v>0.38291248702870978</v>
      </c>
      <c r="I21" s="11">
        <f>LTBL_32000[[#Totals],[法人以外の団体／事業所数]]/LTBL_32000[[#Totals],[総数／事業所数]]</f>
        <v>5.9791471067846026E-3</v>
      </c>
    </row>
    <row r="23" spans="2:9" ht="33" customHeight="1" x14ac:dyDescent="0.15">
      <c r="B23" t="s">
        <v>214</v>
      </c>
      <c r="C23" s="10" t="s">
        <v>36</v>
      </c>
      <c r="D23" s="10" t="s">
        <v>221</v>
      </c>
      <c r="E23" s="10" t="s">
        <v>38</v>
      </c>
      <c r="F23" s="10" t="s">
        <v>222</v>
      </c>
      <c r="G23" s="10" t="s">
        <v>40</v>
      </c>
      <c r="H23" s="10" t="s">
        <v>223</v>
      </c>
      <c r="I23" s="10" t="s">
        <v>42</v>
      </c>
    </row>
    <row r="24" spans="2:9" ht="15" customHeight="1" x14ac:dyDescent="0.15">
      <c r="B24" t="s">
        <v>217</v>
      </c>
      <c r="C24">
        <v>321</v>
      </c>
      <c r="D24" t="s">
        <v>216</v>
      </c>
      <c r="E24">
        <v>0</v>
      </c>
      <c r="F24" t="s">
        <v>218</v>
      </c>
      <c r="G24">
        <v>318</v>
      </c>
      <c r="H24" t="s">
        <v>219</v>
      </c>
      <c r="I24">
        <v>3</v>
      </c>
    </row>
    <row r="25" spans="2:9" ht="15" customHeight="1" x14ac:dyDescent="0.15">
      <c r="B25" t="s">
        <v>220</v>
      </c>
      <c r="C25">
        <v>28</v>
      </c>
      <c r="D25" t="s">
        <v>216</v>
      </c>
      <c r="E25">
        <v>0</v>
      </c>
      <c r="F25" t="s">
        <v>218</v>
      </c>
      <c r="G25">
        <v>27</v>
      </c>
      <c r="H25" t="s">
        <v>219</v>
      </c>
      <c r="I25">
        <v>1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2388</v>
      </c>
      <c r="D29" s="8">
        <v>11.8</v>
      </c>
      <c r="E29" s="12">
        <v>2116</v>
      </c>
      <c r="F29" s="8">
        <v>17.11</v>
      </c>
      <c r="G29" s="12">
        <v>269</v>
      </c>
      <c r="H29" s="8">
        <v>3.47</v>
      </c>
      <c r="I29" s="12">
        <v>3</v>
      </c>
    </row>
    <row r="30" spans="2:9" ht="15" customHeight="1" x14ac:dyDescent="0.15">
      <c r="B30" t="s">
        <v>58</v>
      </c>
      <c r="C30" s="12">
        <v>1922</v>
      </c>
      <c r="D30" s="8">
        <v>9.5</v>
      </c>
      <c r="E30" s="12">
        <v>1650</v>
      </c>
      <c r="F30" s="8">
        <v>13.34</v>
      </c>
      <c r="G30" s="12">
        <v>271</v>
      </c>
      <c r="H30" s="8">
        <v>3.5</v>
      </c>
      <c r="I30" s="12">
        <v>1</v>
      </c>
    </row>
    <row r="31" spans="2:9" ht="15" customHeight="1" x14ac:dyDescent="0.15">
      <c r="B31" t="s">
        <v>54</v>
      </c>
      <c r="C31" s="12">
        <v>1790</v>
      </c>
      <c r="D31" s="8">
        <v>8.85</v>
      </c>
      <c r="E31" s="12">
        <v>1011</v>
      </c>
      <c r="F31" s="8">
        <v>8.17</v>
      </c>
      <c r="G31" s="12">
        <v>775</v>
      </c>
      <c r="H31" s="8">
        <v>10</v>
      </c>
      <c r="I31" s="12">
        <v>4</v>
      </c>
    </row>
    <row r="32" spans="2:9" ht="15" customHeight="1" x14ac:dyDescent="0.15">
      <c r="B32" t="s">
        <v>52</v>
      </c>
      <c r="C32" s="12">
        <v>1471</v>
      </c>
      <c r="D32" s="8">
        <v>7.27</v>
      </c>
      <c r="E32" s="12">
        <v>1063</v>
      </c>
      <c r="F32" s="8">
        <v>8.6</v>
      </c>
      <c r="G32" s="12">
        <v>394</v>
      </c>
      <c r="H32" s="8">
        <v>5.08</v>
      </c>
      <c r="I32" s="12">
        <v>14</v>
      </c>
    </row>
    <row r="33" spans="2:9" ht="15" customHeight="1" x14ac:dyDescent="0.15">
      <c r="B33" t="s">
        <v>43</v>
      </c>
      <c r="C33" s="12">
        <v>1269</v>
      </c>
      <c r="D33" s="8">
        <v>6.27</v>
      </c>
      <c r="E33" s="12">
        <v>552</v>
      </c>
      <c r="F33" s="8">
        <v>4.46</v>
      </c>
      <c r="G33" s="12">
        <v>717</v>
      </c>
      <c r="H33" s="8">
        <v>9.25</v>
      </c>
      <c r="I33" s="12">
        <v>0</v>
      </c>
    </row>
    <row r="34" spans="2:9" ht="15" customHeight="1" x14ac:dyDescent="0.15">
      <c r="B34" t="s">
        <v>55</v>
      </c>
      <c r="C34" s="12">
        <v>1231</v>
      </c>
      <c r="D34" s="8">
        <v>6.08</v>
      </c>
      <c r="E34" s="12">
        <v>824</v>
      </c>
      <c r="F34" s="8">
        <v>6.66</v>
      </c>
      <c r="G34" s="12">
        <v>405</v>
      </c>
      <c r="H34" s="8">
        <v>5.23</v>
      </c>
      <c r="I34" s="12">
        <v>2</v>
      </c>
    </row>
    <row r="35" spans="2:9" ht="15" customHeight="1" x14ac:dyDescent="0.15">
      <c r="B35" t="s">
        <v>44</v>
      </c>
      <c r="C35" s="12">
        <v>1170</v>
      </c>
      <c r="D35" s="8">
        <v>5.78</v>
      </c>
      <c r="E35" s="12">
        <v>801</v>
      </c>
      <c r="F35" s="8">
        <v>6.48</v>
      </c>
      <c r="G35" s="12">
        <v>369</v>
      </c>
      <c r="H35" s="8">
        <v>4.76</v>
      </c>
      <c r="I35" s="12">
        <v>0</v>
      </c>
    </row>
    <row r="36" spans="2:9" ht="15" customHeight="1" x14ac:dyDescent="0.15">
      <c r="B36" t="s">
        <v>53</v>
      </c>
      <c r="C36" s="12">
        <v>721</v>
      </c>
      <c r="D36" s="8">
        <v>3.56</v>
      </c>
      <c r="E36" s="12">
        <v>420</v>
      </c>
      <c r="F36" s="8">
        <v>3.4</v>
      </c>
      <c r="G36" s="12">
        <v>301</v>
      </c>
      <c r="H36" s="8">
        <v>3.88</v>
      </c>
      <c r="I36" s="12">
        <v>0</v>
      </c>
    </row>
    <row r="37" spans="2:9" ht="15" customHeight="1" x14ac:dyDescent="0.15">
      <c r="B37" t="s">
        <v>51</v>
      </c>
      <c r="C37" s="12">
        <v>651</v>
      </c>
      <c r="D37" s="8">
        <v>3.22</v>
      </c>
      <c r="E37" s="12">
        <v>374</v>
      </c>
      <c r="F37" s="8">
        <v>3.02</v>
      </c>
      <c r="G37" s="12">
        <v>277</v>
      </c>
      <c r="H37" s="8">
        <v>3.57</v>
      </c>
      <c r="I37" s="12">
        <v>0</v>
      </c>
    </row>
    <row r="38" spans="2:9" ht="15" customHeight="1" x14ac:dyDescent="0.15">
      <c r="B38" t="s">
        <v>60</v>
      </c>
      <c r="C38" s="12">
        <v>583</v>
      </c>
      <c r="D38" s="8">
        <v>2.88</v>
      </c>
      <c r="E38" s="12">
        <v>432</v>
      </c>
      <c r="F38" s="8">
        <v>3.49</v>
      </c>
      <c r="G38" s="12">
        <v>113</v>
      </c>
      <c r="H38" s="8">
        <v>1.46</v>
      </c>
      <c r="I38" s="12">
        <v>38</v>
      </c>
    </row>
    <row r="39" spans="2:9" ht="15" customHeight="1" x14ac:dyDescent="0.15">
      <c r="B39" t="s">
        <v>45</v>
      </c>
      <c r="C39" s="12">
        <v>539</v>
      </c>
      <c r="D39" s="8">
        <v>2.66</v>
      </c>
      <c r="E39" s="12">
        <v>190</v>
      </c>
      <c r="F39" s="8">
        <v>1.54</v>
      </c>
      <c r="G39" s="12">
        <v>349</v>
      </c>
      <c r="H39" s="8">
        <v>4.5</v>
      </c>
      <c r="I39" s="12">
        <v>0</v>
      </c>
    </row>
    <row r="40" spans="2:9" ht="15" customHeight="1" x14ac:dyDescent="0.15">
      <c r="B40" t="s">
        <v>57</v>
      </c>
      <c r="C40" s="12">
        <v>512</v>
      </c>
      <c r="D40" s="8">
        <v>2.5299999999999998</v>
      </c>
      <c r="E40" s="12">
        <v>216</v>
      </c>
      <c r="F40" s="8">
        <v>1.75</v>
      </c>
      <c r="G40" s="12">
        <v>296</v>
      </c>
      <c r="H40" s="8">
        <v>3.82</v>
      </c>
      <c r="I40" s="12">
        <v>0</v>
      </c>
    </row>
    <row r="41" spans="2:9" ht="15" customHeight="1" x14ac:dyDescent="0.15">
      <c r="B41" t="s">
        <v>61</v>
      </c>
      <c r="C41" s="12">
        <v>481</v>
      </c>
      <c r="D41" s="8">
        <v>2.38</v>
      </c>
      <c r="E41" s="12">
        <v>426</v>
      </c>
      <c r="F41" s="8">
        <v>3.44</v>
      </c>
      <c r="G41" s="12">
        <v>54</v>
      </c>
      <c r="H41" s="8">
        <v>0.7</v>
      </c>
      <c r="I41" s="12">
        <v>1</v>
      </c>
    </row>
    <row r="42" spans="2:9" ht="15" customHeight="1" x14ac:dyDescent="0.15">
      <c r="B42" t="s">
        <v>56</v>
      </c>
      <c r="C42" s="12">
        <v>424</v>
      </c>
      <c r="D42" s="8">
        <v>2.1</v>
      </c>
      <c r="E42" s="12">
        <v>364</v>
      </c>
      <c r="F42" s="8">
        <v>2.94</v>
      </c>
      <c r="G42" s="12">
        <v>60</v>
      </c>
      <c r="H42" s="8">
        <v>0.77</v>
      </c>
      <c r="I42" s="12">
        <v>0</v>
      </c>
    </row>
    <row r="43" spans="2:9" ht="15" customHeight="1" x14ac:dyDescent="0.15">
      <c r="B43" t="s">
        <v>46</v>
      </c>
      <c r="C43" s="12">
        <v>363</v>
      </c>
      <c r="D43" s="8">
        <v>1.79</v>
      </c>
      <c r="E43" s="12">
        <v>193</v>
      </c>
      <c r="F43" s="8">
        <v>1.56</v>
      </c>
      <c r="G43" s="12">
        <v>159</v>
      </c>
      <c r="H43" s="8">
        <v>2.0499999999999998</v>
      </c>
      <c r="I43" s="12">
        <v>11</v>
      </c>
    </row>
    <row r="44" spans="2:9" ht="15" customHeight="1" x14ac:dyDescent="0.15">
      <c r="B44" t="s">
        <v>50</v>
      </c>
      <c r="C44" s="12">
        <v>255</v>
      </c>
      <c r="D44" s="8">
        <v>1.26</v>
      </c>
      <c r="E44" s="12">
        <v>86</v>
      </c>
      <c r="F44" s="8">
        <v>0.7</v>
      </c>
      <c r="G44" s="12">
        <v>168</v>
      </c>
      <c r="H44" s="8">
        <v>2.17</v>
      </c>
      <c r="I44" s="12">
        <v>1</v>
      </c>
    </row>
    <row r="45" spans="2:9" ht="15" customHeight="1" x14ac:dyDescent="0.15">
      <c r="B45" t="s">
        <v>48</v>
      </c>
      <c r="C45" s="12">
        <v>240</v>
      </c>
      <c r="D45" s="8">
        <v>1.19</v>
      </c>
      <c r="E45" s="12">
        <v>54</v>
      </c>
      <c r="F45" s="8">
        <v>0.44</v>
      </c>
      <c r="G45" s="12">
        <v>186</v>
      </c>
      <c r="H45" s="8">
        <v>2.4</v>
      </c>
      <c r="I45" s="12">
        <v>0</v>
      </c>
    </row>
    <row r="46" spans="2:9" ht="15" customHeight="1" x14ac:dyDescent="0.15">
      <c r="B46" t="s">
        <v>49</v>
      </c>
      <c r="C46" s="12">
        <v>230</v>
      </c>
      <c r="D46" s="8">
        <v>1.1399999999999999</v>
      </c>
      <c r="E46" s="12">
        <v>29</v>
      </c>
      <c r="F46" s="8">
        <v>0.23</v>
      </c>
      <c r="G46" s="12">
        <v>201</v>
      </c>
      <c r="H46" s="8">
        <v>2.59</v>
      </c>
      <c r="I46" s="12">
        <v>0</v>
      </c>
    </row>
    <row r="47" spans="2:9" ht="15" customHeight="1" x14ac:dyDescent="0.15">
      <c r="B47" t="s">
        <v>62</v>
      </c>
      <c r="C47" s="12">
        <v>227</v>
      </c>
      <c r="D47" s="8">
        <v>1.1200000000000001</v>
      </c>
      <c r="E47" s="12">
        <v>2</v>
      </c>
      <c r="F47" s="8">
        <v>0.02</v>
      </c>
      <c r="G47" s="12">
        <v>216</v>
      </c>
      <c r="H47" s="8">
        <v>2.79</v>
      </c>
      <c r="I47" s="12">
        <v>9</v>
      </c>
    </row>
    <row r="48" spans="2:9" ht="15" customHeight="1" x14ac:dyDescent="0.15">
      <c r="B48" t="s">
        <v>47</v>
      </c>
      <c r="C48" s="12">
        <v>220</v>
      </c>
      <c r="D48" s="8">
        <v>1.0900000000000001</v>
      </c>
      <c r="E48" s="12">
        <v>91</v>
      </c>
      <c r="F48" s="8">
        <v>0.74</v>
      </c>
      <c r="G48" s="12">
        <v>127</v>
      </c>
      <c r="H48" s="8">
        <v>1.64</v>
      </c>
      <c r="I48" s="12">
        <v>2</v>
      </c>
    </row>
    <row r="51" spans="2:9" ht="33" customHeight="1" x14ac:dyDescent="0.15">
      <c r="B51" t="s">
        <v>225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1216</v>
      </c>
      <c r="D52" s="8">
        <v>6.01</v>
      </c>
      <c r="E52" s="12">
        <v>1142</v>
      </c>
      <c r="F52" s="8">
        <v>9.23</v>
      </c>
      <c r="G52" s="12">
        <v>74</v>
      </c>
      <c r="H52" s="8">
        <v>0.95</v>
      </c>
      <c r="I52" s="12">
        <v>0</v>
      </c>
    </row>
    <row r="53" spans="2:9" ht="15" customHeight="1" x14ac:dyDescent="0.15">
      <c r="B53" t="s">
        <v>141</v>
      </c>
      <c r="C53" s="12">
        <v>797</v>
      </c>
      <c r="D53" s="8">
        <v>3.94</v>
      </c>
      <c r="E53" s="12">
        <v>773</v>
      </c>
      <c r="F53" s="8">
        <v>6.25</v>
      </c>
      <c r="G53" s="12">
        <v>24</v>
      </c>
      <c r="H53" s="8">
        <v>0.31</v>
      </c>
      <c r="I53" s="12">
        <v>0</v>
      </c>
    </row>
    <row r="54" spans="2:9" ht="15" customHeight="1" x14ac:dyDescent="0.15">
      <c r="B54" t="s">
        <v>136</v>
      </c>
      <c r="C54" s="12">
        <v>759</v>
      </c>
      <c r="D54" s="8">
        <v>3.75</v>
      </c>
      <c r="E54" s="12">
        <v>595</v>
      </c>
      <c r="F54" s="8">
        <v>4.8099999999999996</v>
      </c>
      <c r="G54" s="12">
        <v>164</v>
      </c>
      <c r="H54" s="8">
        <v>2.12</v>
      </c>
      <c r="I54" s="12">
        <v>0</v>
      </c>
    </row>
    <row r="55" spans="2:9" ht="15" customHeight="1" x14ac:dyDescent="0.15">
      <c r="B55" t="s">
        <v>135</v>
      </c>
      <c r="C55" s="12">
        <v>550</v>
      </c>
      <c r="D55" s="8">
        <v>2.72</v>
      </c>
      <c r="E55" s="12">
        <v>371</v>
      </c>
      <c r="F55" s="8">
        <v>3</v>
      </c>
      <c r="G55" s="12">
        <v>178</v>
      </c>
      <c r="H55" s="8">
        <v>2.2999999999999998</v>
      </c>
      <c r="I55" s="12">
        <v>1</v>
      </c>
    </row>
    <row r="56" spans="2:9" ht="15" customHeight="1" x14ac:dyDescent="0.15">
      <c r="B56" t="s">
        <v>140</v>
      </c>
      <c r="C56" s="12">
        <v>489</v>
      </c>
      <c r="D56" s="8">
        <v>2.42</v>
      </c>
      <c r="E56" s="12">
        <v>472</v>
      </c>
      <c r="F56" s="8">
        <v>3.82</v>
      </c>
      <c r="G56" s="12">
        <v>17</v>
      </c>
      <c r="H56" s="8">
        <v>0.22</v>
      </c>
      <c r="I56" s="12">
        <v>0</v>
      </c>
    </row>
    <row r="57" spans="2:9" ht="15" customHeight="1" x14ac:dyDescent="0.15">
      <c r="B57" t="s">
        <v>131</v>
      </c>
      <c r="C57" s="12">
        <v>422</v>
      </c>
      <c r="D57" s="8">
        <v>2.09</v>
      </c>
      <c r="E57" s="12">
        <v>279</v>
      </c>
      <c r="F57" s="8">
        <v>2.2599999999999998</v>
      </c>
      <c r="G57" s="12">
        <v>138</v>
      </c>
      <c r="H57" s="8">
        <v>1.78</v>
      </c>
      <c r="I57" s="12">
        <v>5</v>
      </c>
    </row>
    <row r="58" spans="2:9" ht="15" customHeight="1" x14ac:dyDescent="0.15">
      <c r="B58" t="s">
        <v>125</v>
      </c>
      <c r="C58" s="12">
        <v>411</v>
      </c>
      <c r="D58" s="8">
        <v>2.0299999999999998</v>
      </c>
      <c r="E58" s="12">
        <v>126</v>
      </c>
      <c r="F58" s="8">
        <v>1.02</v>
      </c>
      <c r="G58" s="12">
        <v>285</v>
      </c>
      <c r="H58" s="8">
        <v>3.68</v>
      </c>
      <c r="I58" s="12">
        <v>0</v>
      </c>
    </row>
    <row r="59" spans="2:9" ht="15" customHeight="1" x14ac:dyDescent="0.15">
      <c r="B59" t="s">
        <v>127</v>
      </c>
      <c r="C59" s="12">
        <v>398</v>
      </c>
      <c r="D59" s="8">
        <v>1.97</v>
      </c>
      <c r="E59" s="12">
        <v>275</v>
      </c>
      <c r="F59" s="8">
        <v>2.2200000000000002</v>
      </c>
      <c r="G59" s="12">
        <v>123</v>
      </c>
      <c r="H59" s="8">
        <v>1.59</v>
      </c>
      <c r="I59" s="12">
        <v>0</v>
      </c>
    </row>
    <row r="60" spans="2:9" ht="15" customHeight="1" x14ac:dyDescent="0.15">
      <c r="B60" t="s">
        <v>138</v>
      </c>
      <c r="C60" s="12">
        <v>386</v>
      </c>
      <c r="D60" s="8">
        <v>1.91</v>
      </c>
      <c r="E60" s="12">
        <v>309</v>
      </c>
      <c r="F60" s="8">
        <v>2.5</v>
      </c>
      <c r="G60" s="12">
        <v>77</v>
      </c>
      <c r="H60" s="8">
        <v>0.99</v>
      </c>
      <c r="I60" s="12">
        <v>0</v>
      </c>
    </row>
    <row r="61" spans="2:9" ht="15" customHeight="1" x14ac:dyDescent="0.15">
      <c r="B61" t="s">
        <v>130</v>
      </c>
      <c r="C61" s="12">
        <v>378</v>
      </c>
      <c r="D61" s="8">
        <v>1.87</v>
      </c>
      <c r="E61" s="12">
        <v>306</v>
      </c>
      <c r="F61" s="8">
        <v>2.4700000000000002</v>
      </c>
      <c r="G61" s="12">
        <v>72</v>
      </c>
      <c r="H61" s="8">
        <v>0.93</v>
      </c>
      <c r="I61" s="12">
        <v>0</v>
      </c>
    </row>
    <row r="62" spans="2:9" ht="15" customHeight="1" x14ac:dyDescent="0.15">
      <c r="B62" t="s">
        <v>137</v>
      </c>
      <c r="C62" s="12">
        <v>371</v>
      </c>
      <c r="D62" s="8">
        <v>1.83</v>
      </c>
      <c r="E62" s="12">
        <v>149</v>
      </c>
      <c r="F62" s="8">
        <v>1.2</v>
      </c>
      <c r="G62" s="12">
        <v>222</v>
      </c>
      <c r="H62" s="8">
        <v>2.86</v>
      </c>
      <c r="I62" s="12">
        <v>0</v>
      </c>
    </row>
    <row r="63" spans="2:9" ht="15" customHeight="1" x14ac:dyDescent="0.15">
      <c r="B63" t="s">
        <v>139</v>
      </c>
      <c r="C63" s="12">
        <v>367</v>
      </c>
      <c r="D63" s="8">
        <v>1.81</v>
      </c>
      <c r="E63" s="12">
        <v>333</v>
      </c>
      <c r="F63" s="8">
        <v>2.69</v>
      </c>
      <c r="G63" s="12">
        <v>34</v>
      </c>
      <c r="H63" s="8">
        <v>0.44</v>
      </c>
      <c r="I63" s="12">
        <v>0</v>
      </c>
    </row>
    <row r="64" spans="2:9" ht="15" customHeight="1" x14ac:dyDescent="0.15">
      <c r="B64" t="s">
        <v>144</v>
      </c>
      <c r="C64" s="12">
        <v>352</v>
      </c>
      <c r="D64" s="8">
        <v>1.74</v>
      </c>
      <c r="E64" s="12">
        <v>333</v>
      </c>
      <c r="F64" s="8">
        <v>2.69</v>
      </c>
      <c r="G64" s="12">
        <v>19</v>
      </c>
      <c r="H64" s="8">
        <v>0.25</v>
      </c>
      <c r="I64" s="12">
        <v>0</v>
      </c>
    </row>
    <row r="65" spans="2:9" ht="15" customHeight="1" x14ac:dyDescent="0.15">
      <c r="B65" t="s">
        <v>129</v>
      </c>
      <c r="C65" s="12">
        <v>333</v>
      </c>
      <c r="D65" s="8">
        <v>1.65</v>
      </c>
      <c r="E65" s="12">
        <v>192</v>
      </c>
      <c r="F65" s="8">
        <v>1.55</v>
      </c>
      <c r="G65" s="12">
        <v>141</v>
      </c>
      <c r="H65" s="8">
        <v>1.82</v>
      </c>
      <c r="I65" s="12">
        <v>0</v>
      </c>
    </row>
    <row r="66" spans="2:9" ht="15" customHeight="1" x14ac:dyDescent="0.15">
      <c r="B66" t="s">
        <v>132</v>
      </c>
      <c r="C66" s="12">
        <v>333</v>
      </c>
      <c r="D66" s="8">
        <v>1.65</v>
      </c>
      <c r="E66" s="12">
        <v>180</v>
      </c>
      <c r="F66" s="8">
        <v>1.46</v>
      </c>
      <c r="G66" s="12">
        <v>153</v>
      </c>
      <c r="H66" s="8">
        <v>1.97</v>
      </c>
      <c r="I66" s="12">
        <v>0</v>
      </c>
    </row>
    <row r="67" spans="2:9" ht="15" customHeight="1" x14ac:dyDescent="0.15">
      <c r="B67" t="s">
        <v>143</v>
      </c>
      <c r="C67" s="12">
        <v>322</v>
      </c>
      <c r="D67" s="8">
        <v>1.59</v>
      </c>
      <c r="E67" s="12">
        <v>283</v>
      </c>
      <c r="F67" s="8">
        <v>2.29</v>
      </c>
      <c r="G67" s="12">
        <v>37</v>
      </c>
      <c r="H67" s="8">
        <v>0.48</v>
      </c>
      <c r="I67" s="12">
        <v>2</v>
      </c>
    </row>
    <row r="68" spans="2:9" ht="15" customHeight="1" x14ac:dyDescent="0.15">
      <c r="B68" t="s">
        <v>133</v>
      </c>
      <c r="C68" s="12">
        <v>315</v>
      </c>
      <c r="D68" s="8">
        <v>1.56</v>
      </c>
      <c r="E68" s="12">
        <v>177</v>
      </c>
      <c r="F68" s="8">
        <v>1.43</v>
      </c>
      <c r="G68" s="12">
        <v>138</v>
      </c>
      <c r="H68" s="8">
        <v>1.78</v>
      </c>
      <c r="I68" s="12">
        <v>0</v>
      </c>
    </row>
    <row r="69" spans="2:9" ht="15" customHeight="1" x14ac:dyDescent="0.15">
      <c r="B69" t="s">
        <v>128</v>
      </c>
      <c r="C69" s="12">
        <v>301</v>
      </c>
      <c r="D69" s="8">
        <v>1.49</v>
      </c>
      <c r="E69" s="12">
        <v>260</v>
      </c>
      <c r="F69" s="8">
        <v>2.1</v>
      </c>
      <c r="G69" s="12">
        <v>41</v>
      </c>
      <c r="H69" s="8">
        <v>0.53</v>
      </c>
      <c r="I69" s="12">
        <v>0</v>
      </c>
    </row>
    <row r="70" spans="2:9" ht="15" customHeight="1" x14ac:dyDescent="0.15">
      <c r="B70" t="s">
        <v>134</v>
      </c>
      <c r="C70" s="12">
        <v>294</v>
      </c>
      <c r="D70" s="8">
        <v>1.45</v>
      </c>
      <c r="E70" s="12">
        <v>132</v>
      </c>
      <c r="F70" s="8">
        <v>1.07</v>
      </c>
      <c r="G70" s="12">
        <v>162</v>
      </c>
      <c r="H70" s="8">
        <v>2.09</v>
      </c>
      <c r="I70" s="12">
        <v>0</v>
      </c>
    </row>
    <row r="71" spans="2:9" ht="15" customHeight="1" x14ac:dyDescent="0.15">
      <c r="B71" t="s">
        <v>126</v>
      </c>
      <c r="C71" s="12">
        <v>258</v>
      </c>
      <c r="D71" s="8">
        <v>1.27</v>
      </c>
      <c r="E71" s="12">
        <v>78</v>
      </c>
      <c r="F71" s="8">
        <v>0.63</v>
      </c>
      <c r="G71" s="12">
        <v>180</v>
      </c>
      <c r="H71" s="8">
        <v>2.3199999999999998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227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15">
      <c r="B6" t="s">
        <v>21</v>
      </c>
      <c r="C6" s="12">
        <v>683</v>
      </c>
      <c r="D6" s="8">
        <v>12.45</v>
      </c>
      <c r="E6" s="12">
        <v>265</v>
      </c>
      <c r="F6" s="8">
        <v>8.8800000000000008</v>
      </c>
      <c r="G6" s="12">
        <v>418</v>
      </c>
      <c r="H6" s="8">
        <v>16.97</v>
      </c>
      <c r="I6" s="12">
        <v>0</v>
      </c>
    </row>
    <row r="7" spans="2:9" ht="15" customHeight="1" x14ac:dyDescent="0.15">
      <c r="B7" t="s">
        <v>22</v>
      </c>
      <c r="C7" s="12">
        <v>319</v>
      </c>
      <c r="D7" s="8">
        <v>5.81</v>
      </c>
      <c r="E7" s="12">
        <v>132</v>
      </c>
      <c r="F7" s="8">
        <v>4.43</v>
      </c>
      <c r="G7" s="12">
        <v>183</v>
      </c>
      <c r="H7" s="8">
        <v>7.43</v>
      </c>
      <c r="I7" s="12">
        <v>4</v>
      </c>
    </row>
    <row r="8" spans="2:9" ht="15" customHeight="1" x14ac:dyDescent="0.15">
      <c r="B8" t="s">
        <v>23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24</v>
      </c>
      <c r="C9" s="12">
        <v>56</v>
      </c>
      <c r="D9" s="8">
        <v>1.02</v>
      </c>
      <c r="E9" s="12">
        <v>4</v>
      </c>
      <c r="F9" s="8">
        <v>0.13</v>
      </c>
      <c r="G9" s="12">
        <v>52</v>
      </c>
      <c r="H9" s="8">
        <v>2.11</v>
      </c>
      <c r="I9" s="12">
        <v>0</v>
      </c>
    </row>
    <row r="10" spans="2:9" ht="15" customHeight="1" x14ac:dyDescent="0.15">
      <c r="B10" t="s">
        <v>25</v>
      </c>
      <c r="C10" s="12">
        <v>49</v>
      </c>
      <c r="D10" s="8">
        <v>0.89</v>
      </c>
      <c r="E10" s="12">
        <v>12</v>
      </c>
      <c r="F10" s="8">
        <v>0.4</v>
      </c>
      <c r="G10" s="12">
        <v>37</v>
      </c>
      <c r="H10" s="8">
        <v>1.5</v>
      </c>
      <c r="I10" s="12">
        <v>0</v>
      </c>
    </row>
    <row r="11" spans="2:9" ht="15" customHeight="1" x14ac:dyDescent="0.15">
      <c r="B11" t="s">
        <v>26</v>
      </c>
      <c r="C11" s="12">
        <v>1459</v>
      </c>
      <c r="D11" s="8">
        <v>26.59</v>
      </c>
      <c r="E11" s="12">
        <v>691</v>
      </c>
      <c r="F11" s="8">
        <v>23.16</v>
      </c>
      <c r="G11" s="12">
        <v>765</v>
      </c>
      <c r="H11" s="8">
        <v>31.06</v>
      </c>
      <c r="I11" s="12">
        <v>3</v>
      </c>
    </row>
    <row r="12" spans="2:9" ht="15" customHeight="1" x14ac:dyDescent="0.15">
      <c r="B12" t="s">
        <v>27</v>
      </c>
      <c r="C12" s="12">
        <v>57</v>
      </c>
      <c r="D12" s="8">
        <v>1.04</v>
      </c>
      <c r="E12" s="12">
        <v>5</v>
      </c>
      <c r="F12" s="8">
        <v>0.17</v>
      </c>
      <c r="G12" s="12">
        <v>52</v>
      </c>
      <c r="H12" s="8">
        <v>2.11</v>
      </c>
      <c r="I12" s="12">
        <v>0</v>
      </c>
    </row>
    <row r="13" spans="2:9" ht="15" customHeight="1" x14ac:dyDescent="0.15">
      <c r="B13" t="s">
        <v>28</v>
      </c>
      <c r="C13" s="12">
        <v>578</v>
      </c>
      <c r="D13" s="8">
        <v>10.53</v>
      </c>
      <c r="E13" s="12">
        <v>288</v>
      </c>
      <c r="F13" s="8">
        <v>9.65</v>
      </c>
      <c r="G13" s="12">
        <v>290</v>
      </c>
      <c r="H13" s="8">
        <v>11.77</v>
      </c>
      <c r="I13" s="12">
        <v>0</v>
      </c>
    </row>
    <row r="14" spans="2:9" ht="15" customHeight="1" x14ac:dyDescent="0.15">
      <c r="B14" t="s">
        <v>29</v>
      </c>
      <c r="C14" s="12">
        <v>323</v>
      </c>
      <c r="D14" s="8">
        <v>5.89</v>
      </c>
      <c r="E14" s="12">
        <v>195</v>
      </c>
      <c r="F14" s="8">
        <v>6.54</v>
      </c>
      <c r="G14" s="12">
        <v>128</v>
      </c>
      <c r="H14" s="8">
        <v>5.2</v>
      </c>
      <c r="I14" s="12">
        <v>0</v>
      </c>
    </row>
    <row r="15" spans="2:9" ht="15" customHeight="1" x14ac:dyDescent="0.15">
      <c r="B15" t="s">
        <v>30</v>
      </c>
      <c r="C15" s="12">
        <v>660</v>
      </c>
      <c r="D15" s="8">
        <v>12.03</v>
      </c>
      <c r="E15" s="12">
        <v>512</v>
      </c>
      <c r="F15" s="8">
        <v>17.16</v>
      </c>
      <c r="G15" s="12">
        <v>148</v>
      </c>
      <c r="H15" s="8">
        <v>6.01</v>
      </c>
      <c r="I15" s="12">
        <v>0</v>
      </c>
    </row>
    <row r="16" spans="2:9" ht="15" customHeight="1" x14ac:dyDescent="0.15">
      <c r="B16" t="s">
        <v>31</v>
      </c>
      <c r="C16" s="12">
        <v>728</v>
      </c>
      <c r="D16" s="8">
        <v>13.27</v>
      </c>
      <c r="E16" s="12">
        <v>577</v>
      </c>
      <c r="F16" s="8">
        <v>19.34</v>
      </c>
      <c r="G16" s="12">
        <v>146</v>
      </c>
      <c r="H16" s="8">
        <v>5.93</v>
      </c>
      <c r="I16" s="12">
        <v>5</v>
      </c>
    </row>
    <row r="17" spans="2:9" ht="15" customHeight="1" x14ac:dyDescent="0.15">
      <c r="B17" t="s">
        <v>32</v>
      </c>
      <c r="C17" s="12">
        <v>192</v>
      </c>
      <c r="D17" s="8">
        <v>3.5</v>
      </c>
      <c r="E17" s="12">
        <v>121</v>
      </c>
      <c r="F17" s="8">
        <v>4.0599999999999996</v>
      </c>
      <c r="G17" s="12">
        <v>49</v>
      </c>
      <c r="H17" s="8">
        <v>1.99</v>
      </c>
      <c r="I17" s="12">
        <v>22</v>
      </c>
    </row>
    <row r="18" spans="2:9" ht="15" customHeight="1" x14ac:dyDescent="0.15">
      <c r="B18" t="s">
        <v>33</v>
      </c>
      <c r="C18" s="12">
        <v>198</v>
      </c>
      <c r="D18" s="8">
        <v>3.61</v>
      </c>
      <c r="E18" s="12">
        <v>119</v>
      </c>
      <c r="F18" s="8">
        <v>3.99</v>
      </c>
      <c r="G18" s="12">
        <v>76</v>
      </c>
      <c r="H18" s="8">
        <v>3.09</v>
      </c>
      <c r="I18" s="12">
        <v>3</v>
      </c>
    </row>
    <row r="19" spans="2:9" ht="15" customHeight="1" x14ac:dyDescent="0.15">
      <c r="B19" t="s">
        <v>34</v>
      </c>
      <c r="C19" s="12">
        <v>183</v>
      </c>
      <c r="D19" s="8">
        <v>3.34</v>
      </c>
      <c r="E19" s="12">
        <v>62</v>
      </c>
      <c r="F19" s="8">
        <v>2.08</v>
      </c>
      <c r="G19" s="12">
        <v>117</v>
      </c>
      <c r="H19" s="8">
        <v>4.75</v>
      </c>
      <c r="I19" s="12">
        <v>4</v>
      </c>
    </row>
    <row r="20" spans="2:9" ht="15" customHeight="1" x14ac:dyDescent="0.15">
      <c r="B20" s="9" t="s">
        <v>215</v>
      </c>
      <c r="C20" s="12">
        <f>SUM(LTBL_32201[総数／事業所数])</f>
        <v>5487</v>
      </c>
      <c r="E20" s="12">
        <f>SUBTOTAL(109,LTBL_32201[個人／事業所数])</f>
        <v>2983</v>
      </c>
      <c r="G20" s="12">
        <f>SUBTOTAL(109,LTBL_32201[法人／事業所数])</f>
        <v>2463</v>
      </c>
      <c r="I20" s="12">
        <f>SUBTOTAL(109,LTBL_32201[法人以外の団体／事業所数])</f>
        <v>41</v>
      </c>
    </row>
    <row r="21" spans="2:9" ht="15" customHeight="1" x14ac:dyDescent="0.15">
      <c r="E21" s="11">
        <f>LTBL_32201[[#Totals],[個人／事業所数]]/LTBL_32201[[#Totals],[総数／事業所数]]</f>
        <v>0.54364862402041192</v>
      </c>
      <c r="G21" s="11">
        <f>LTBL_32201[[#Totals],[法人／事業所数]]/LTBL_32201[[#Totals],[総数／事業所数]]</f>
        <v>0.44887916894477858</v>
      </c>
      <c r="I21" s="11">
        <f>LTBL_32201[[#Totals],[法人以外の団体／事業所数]]/LTBL_32201[[#Totals],[総数／事業所数]]</f>
        <v>7.47220703480955E-3</v>
      </c>
    </row>
    <row r="23" spans="2:9" ht="33" customHeight="1" x14ac:dyDescent="0.15">
      <c r="B23" t="s">
        <v>214</v>
      </c>
      <c r="C23" s="10" t="s">
        <v>36</v>
      </c>
      <c r="D23" s="10" t="s">
        <v>228</v>
      </c>
      <c r="E23" s="10" t="s">
        <v>38</v>
      </c>
      <c r="F23" s="10" t="s">
        <v>229</v>
      </c>
      <c r="G23" s="10" t="s">
        <v>40</v>
      </c>
      <c r="H23" s="10" t="s">
        <v>230</v>
      </c>
      <c r="I23" s="10" t="s">
        <v>42</v>
      </c>
    </row>
    <row r="24" spans="2:9" ht="15" customHeight="1" x14ac:dyDescent="0.15">
      <c r="B24" t="s">
        <v>217</v>
      </c>
      <c r="C24">
        <v>24</v>
      </c>
      <c r="D24" t="s">
        <v>216</v>
      </c>
      <c r="E24">
        <v>0</v>
      </c>
      <c r="F24" t="s">
        <v>218</v>
      </c>
      <c r="G24">
        <v>23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4</v>
      </c>
      <c r="D25" t="s">
        <v>216</v>
      </c>
      <c r="E25">
        <v>0</v>
      </c>
      <c r="F25" t="s">
        <v>218</v>
      </c>
      <c r="G25">
        <v>3</v>
      </c>
      <c r="H25" t="s">
        <v>219</v>
      </c>
      <c r="I25">
        <v>1</v>
      </c>
    </row>
    <row r="28" spans="2:9" ht="33" customHeight="1" x14ac:dyDescent="0.15">
      <c r="B28" t="s">
        <v>231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642</v>
      </c>
      <c r="D29" s="8">
        <v>11.7</v>
      </c>
      <c r="E29" s="12">
        <v>546</v>
      </c>
      <c r="F29" s="8">
        <v>18.3</v>
      </c>
      <c r="G29" s="12">
        <v>96</v>
      </c>
      <c r="H29" s="8">
        <v>3.9</v>
      </c>
      <c r="I29" s="12">
        <v>0</v>
      </c>
    </row>
    <row r="30" spans="2:9" ht="15" customHeight="1" x14ac:dyDescent="0.15">
      <c r="B30" t="s">
        <v>58</v>
      </c>
      <c r="C30" s="12">
        <v>574</v>
      </c>
      <c r="D30" s="8">
        <v>10.46</v>
      </c>
      <c r="E30" s="12">
        <v>471</v>
      </c>
      <c r="F30" s="8">
        <v>15.79</v>
      </c>
      <c r="G30" s="12">
        <v>103</v>
      </c>
      <c r="H30" s="8">
        <v>4.18</v>
      </c>
      <c r="I30" s="12">
        <v>0</v>
      </c>
    </row>
    <row r="31" spans="2:9" ht="15" customHeight="1" x14ac:dyDescent="0.15">
      <c r="B31" t="s">
        <v>55</v>
      </c>
      <c r="C31" s="12">
        <v>484</v>
      </c>
      <c r="D31" s="8">
        <v>8.82</v>
      </c>
      <c r="E31" s="12">
        <v>269</v>
      </c>
      <c r="F31" s="8">
        <v>9.02</v>
      </c>
      <c r="G31" s="12">
        <v>215</v>
      </c>
      <c r="H31" s="8">
        <v>8.73</v>
      </c>
      <c r="I31" s="12">
        <v>0</v>
      </c>
    </row>
    <row r="32" spans="2:9" ht="15" customHeight="1" x14ac:dyDescent="0.15">
      <c r="B32" t="s">
        <v>54</v>
      </c>
      <c r="C32" s="12">
        <v>414</v>
      </c>
      <c r="D32" s="8">
        <v>7.55</v>
      </c>
      <c r="E32" s="12">
        <v>223</v>
      </c>
      <c r="F32" s="8">
        <v>7.48</v>
      </c>
      <c r="G32" s="12">
        <v>191</v>
      </c>
      <c r="H32" s="8">
        <v>7.75</v>
      </c>
      <c r="I32" s="12">
        <v>0</v>
      </c>
    </row>
    <row r="33" spans="2:9" ht="15" customHeight="1" x14ac:dyDescent="0.15">
      <c r="B33" t="s">
        <v>52</v>
      </c>
      <c r="C33" s="12">
        <v>310</v>
      </c>
      <c r="D33" s="8">
        <v>5.65</v>
      </c>
      <c r="E33" s="12">
        <v>178</v>
      </c>
      <c r="F33" s="8">
        <v>5.97</v>
      </c>
      <c r="G33" s="12">
        <v>130</v>
      </c>
      <c r="H33" s="8">
        <v>5.28</v>
      </c>
      <c r="I33" s="12">
        <v>2</v>
      </c>
    </row>
    <row r="34" spans="2:9" ht="15" customHeight="1" x14ac:dyDescent="0.15">
      <c r="B34" t="s">
        <v>43</v>
      </c>
      <c r="C34" s="12">
        <v>297</v>
      </c>
      <c r="D34" s="8">
        <v>5.41</v>
      </c>
      <c r="E34" s="12">
        <v>96</v>
      </c>
      <c r="F34" s="8">
        <v>3.22</v>
      </c>
      <c r="G34" s="12">
        <v>201</v>
      </c>
      <c r="H34" s="8">
        <v>8.16</v>
      </c>
      <c r="I34" s="12">
        <v>0</v>
      </c>
    </row>
    <row r="35" spans="2:9" ht="15" customHeight="1" x14ac:dyDescent="0.15">
      <c r="B35" t="s">
        <v>44</v>
      </c>
      <c r="C35" s="12">
        <v>240</v>
      </c>
      <c r="D35" s="8">
        <v>4.37</v>
      </c>
      <c r="E35" s="12">
        <v>134</v>
      </c>
      <c r="F35" s="8">
        <v>4.49</v>
      </c>
      <c r="G35" s="12">
        <v>106</v>
      </c>
      <c r="H35" s="8">
        <v>4.3</v>
      </c>
      <c r="I35" s="12">
        <v>0</v>
      </c>
    </row>
    <row r="36" spans="2:9" ht="15" customHeight="1" x14ac:dyDescent="0.15">
      <c r="B36" t="s">
        <v>51</v>
      </c>
      <c r="C36" s="12">
        <v>196</v>
      </c>
      <c r="D36" s="8">
        <v>3.57</v>
      </c>
      <c r="E36" s="12">
        <v>98</v>
      </c>
      <c r="F36" s="8">
        <v>3.29</v>
      </c>
      <c r="G36" s="12">
        <v>98</v>
      </c>
      <c r="H36" s="8">
        <v>3.98</v>
      </c>
      <c r="I36" s="12">
        <v>0</v>
      </c>
    </row>
    <row r="37" spans="2:9" ht="15" customHeight="1" x14ac:dyDescent="0.15">
      <c r="B37" t="s">
        <v>60</v>
      </c>
      <c r="C37" s="12">
        <v>192</v>
      </c>
      <c r="D37" s="8">
        <v>3.5</v>
      </c>
      <c r="E37" s="12">
        <v>121</v>
      </c>
      <c r="F37" s="8">
        <v>4.0599999999999996</v>
      </c>
      <c r="G37" s="12">
        <v>49</v>
      </c>
      <c r="H37" s="8">
        <v>1.99</v>
      </c>
      <c r="I37" s="12">
        <v>22</v>
      </c>
    </row>
    <row r="38" spans="2:9" ht="15" customHeight="1" x14ac:dyDescent="0.15">
      <c r="B38" t="s">
        <v>53</v>
      </c>
      <c r="C38" s="12">
        <v>169</v>
      </c>
      <c r="D38" s="8">
        <v>3.08</v>
      </c>
      <c r="E38" s="12">
        <v>93</v>
      </c>
      <c r="F38" s="8">
        <v>3.12</v>
      </c>
      <c r="G38" s="12">
        <v>76</v>
      </c>
      <c r="H38" s="8">
        <v>3.09</v>
      </c>
      <c r="I38" s="12">
        <v>0</v>
      </c>
    </row>
    <row r="39" spans="2:9" ht="15" customHeight="1" x14ac:dyDescent="0.15">
      <c r="B39" t="s">
        <v>56</v>
      </c>
      <c r="C39" s="12">
        <v>166</v>
      </c>
      <c r="D39" s="8">
        <v>3.03</v>
      </c>
      <c r="E39" s="12">
        <v>136</v>
      </c>
      <c r="F39" s="8">
        <v>4.5599999999999996</v>
      </c>
      <c r="G39" s="12">
        <v>30</v>
      </c>
      <c r="H39" s="8">
        <v>1.22</v>
      </c>
      <c r="I39" s="12">
        <v>0</v>
      </c>
    </row>
    <row r="40" spans="2:9" ht="15" customHeight="1" x14ac:dyDescent="0.15">
      <c r="B40" t="s">
        <v>45</v>
      </c>
      <c r="C40" s="12">
        <v>146</v>
      </c>
      <c r="D40" s="8">
        <v>2.66</v>
      </c>
      <c r="E40" s="12">
        <v>35</v>
      </c>
      <c r="F40" s="8">
        <v>1.17</v>
      </c>
      <c r="G40" s="12">
        <v>111</v>
      </c>
      <c r="H40" s="8">
        <v>4.51</v>
      </c>
      <c r="I40" s="12">
        <v>0</v>
      </c>
    </row>
    <row r="41" spans="2:9" ht="15" customHeight="1" x14ac:dyDescent="0.15">
      <c r="B41" t="s">
        <v>57</v>
      </c>
      <c r="C41" s="12">
        <v>134</v>
      </c>
      <c r="D41" s="8">
        <v>2.44</v>
      </c>
      <c r="E41" s="12">
        <v>58</v>
      </c>
      <c r="F41" s="8">
        <v>1.94</v>
      </c>
      <c r="G41" s="12">
        <v>76</v>
      </c>
      <c r="H41" s="8">
        <v>3.09</v>
      </c>
      <c r="I41" s="12">
        <v>0</v>
      </c>
    </row>
    <row r="42" spans="2:9" ht="15" customHeight="1" x14ac:dyDescent="0.15">
      <c r="B42" t="s">
        <v>61</v>
      </c>
      <c r="C42" s="12">
        <v>132</v>
      </c>
      <c r="D42" s="8">
        <v>2.41</v>
      </c>
      <c r="E42" s="12">
        <v>119</v>
      </c>
      <c r="F42" s="8">
        <v>3.99</v>
      </c>
      <c r="G42" s="12">
        <v>13</v>
      </c>
      <c r="H42" s="8">
        <v>0.53</v>
      </c>
      <c r="I42" s="12">
        <v>0</v>
      </c>
    </row>
    <row r="43" spans="2:9" ht="15" customHeight="1" x14ac:dyDescent="0.15">
      <c r="B43" t="s">
        <v>49</v>
      </c>
      <c r="C43" s="12">
        <v>96</v>
      </c>
      <c r="D43" s="8">
        <v>1.75</v>
      </c>
      <c r="E43" s="12">
        <v>8</v>
      </c>
      <c r="F43" s="8">
        <v>0.27</v>
      </c>
      <c r="G43" s="12">
        <v>88</v>
      </c>
      <c r="H43" s="8">
        <v>3.57</v>
      </c>
      <c r="I43" s="12">
        <v>0</v>
      </c>
    </row>
    <row r="44" spans="2:9" ht="15" customHeight="1" x14ac:dyDescent="0.15">
      <c r="B44" t="s">
        <v>50</v>
      </c>
      <c r="C44" s="12">
        <v>82</v>
      </c>
      <c r="D44" s="8">
        <v>1.49</v>
      </c>
      <c r="E44" s="12">
        <v>24</v>
      </c>
      <c r="F44" s="8">
        <v>0.8</v>
      </c>
      <c r="G44" s="12">
        <v>58</v>
      </c>
      <c r="H44" s="8">
        <v>2.35</v>
      </c>
      <c r="I44" s="12">
        <v>0</v>
      </c>
    </row>
    <row r="45" spans="2:9" ht="15" customHeight="1" x14ac:dyDescent="0.15">
      <c r="B45" t="s">
        <v>62</v>
      </c>
      <c r="C45" s="12">
        <v>66</v>
      </c>
      <c r="D45" s="8">
        <v>1.2</v>
      </c>
      <c r="E45" s="12">
        <v>0</v>
      </c>
      <c r="F45" s="8">
        <v>0</v>
      </c>
      <c r="G45" s="12">
        <v>63</v>
      </c>
      <c r="H45" s="8">
        <v>2.56</v>
      </c>
      <c r="I45" s="12">
        <v>3</v>
      </c>
    </row>
    <row r="46" spans="2:9" ht="15" customHeight="1" x14ac:dyDescent="0.15">
      <c r="B46" t="s">
        <v>48</v>
      </c>
      <c r="C46" s="12">
        <v>62</v>
      </c>
      <c r="D46" s="8">
        <v>1.1299999999999999</v>
      </c>
      <c r="E46" s="12">
        <v>14</v>
      </c>
      <c r="F46" s="8">
        <v>0.47</v>
      </c>
      <c r="G46" s="12">
        <v>48</v>
      </c>
      <c r="H46" s="8">
        <v>1.95</v>
      </c>
      <c r="I46" s="12">
        <v>0</v>
      </c>
    </row>
    <row r="47" spans="2:9" ht="15" customHeight="1" x14ac:dyDescent="0.15">
      <c r="B47" t="s">
        <v>47</v>
      </c>
      <c r="C47" s="12">
        <v>61</v>
      </c>
      <c r="D47" s="8">
        <v>1.1100000000000001</v>
      </c>
      <c r="E47" s="12">
        <v>18</v>
      </c>
      <c r="F47" s="8">
        <v>0.6</v>
      </c>
      <c r="G47" s="12">
        <v>43</v>
      </c>
      <c r="H47" s="8">
        <v>1.75</v>
      </c>
      <c r="I47" s="12">
        <v>0</v>
      </c>
    </row>
    <row r="48" spans="2:9" ht="15" customHeight="1" x14ac:dyDescent="0.15">
      <c r="B48" t="s">
        <v>63</v>
      </c>
      <c r="C48" s="12">
        <v>61</v>
      </c>
      <c r="D48" s="8">
        <v>1.1100000000000001</v>
      </c>
      <c r="E48" s="12">
        <v>16</v>
      </c>
      <c r="F48" s="8">
        <v>0.54</v>
      </c>
      <c r="G48" s="12">
        <v>45</v>
      </c>
      <c r="H48" s="8">
        <v>1.83</v>
      </c>
      <c r="I48" s="12">
        <v>0</v>
      </c>
    </row>
    <row r="51" spans="2:9" ht="33" customHeight="1" x14ac:dyDescent="0.15">
      <c r="B51" t="s">
        <v>232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329</v>
      </c>
      <c r="D52" s="8">
        <v>6</v>
      </c>
      <c r="E52" s="12">
        <v>301</v>
      </c>
      <c r="F52" s="8">
        <v>10.09</v>
      </c>
      <c r="G52" s="12">
        <v>28</v>
      </c>
      <c r="H52" s="8">
        <v>1.1399999999999999</v>
      </c>
      <c r="I52" s="12">
        <v>0</v>
      </c>
    </row>
    <row r="53" spans="2:9" ht="15" customHeight="1" x14ac:dyDescent="0.15">
      <c r="B53" t="s">
        <v>136</v>
      </c>
      <c r="C53" s="12">
        <v>250</v>
      </c>
      <c r="D53" s="8">
        <v>4.5599999999999996</v>
      </c>
      <c r="E53" s="12">
        <v>162</v>
      </c>
      <c r="F53" s="8">
        <v>5.43</v>
      </c>
      <c r="G53" s="12">
        <v>88</v>
      </c>
      <c r="H53" s="8">
        <v>3.57</v>
      </c>
      <c r="I53" s="12">
        <v>0</v>
      </c>
    </row>
    <row r="54" spans="2:9" ht="15" customHeight="1" x14ac:dyDescent="0.15">
      <c r="B54" t="s">
        <v>141</v>
      </c>
      <c r="C54" s="12">
        <v>197</v>
      </c>
      <c r="D54" s="8">
        <v>3.59</v>
      </c>
      <c r="E54" s="12">
        <v>186</v>
      </c>
      <c r="F54" s="8">
        <v>6.24</v>
      </c>
      <c r="G54" s="12">
        <v>11</v>
      </c>
      <c r="H54" s="8">
        <v>0.45</v>
      </c>
      <c r="I54" s="12">
        <v>0</v>
      </c>
    </row>
    <row r="55" spans="2:9" ht="15" customHeight="1" x14ac:dyDescent="0.15">
      <c r="B55" t="s">
        <v>140</v>
      </c>
      <c r="C55" s="12">
        <v>166</v>
      </c>
      <c r="D55" s="8">
        <v>3.03</v>
      </c>
      <c r="E55" s="12">
        <v>159</v>
      </c>
      <c r="F55" s="8">
        <v>5.33</v>
      </c>
      <c r="G55" s="12">
        <v>7</v>
      </c>
      <c r="H55" s="8">
        <v>0.28000000000000003</v>
      </c>
      <c r="I55" s="12">
        <v>0</v>
      </c>
    </row>
    <row r="56" spans="2:9" ht="15" customHeight="1" x14ac:dyDescent="0.15">
      <c r="B56" t="s">
        <v>135</v>
      </c>
      <c r="C56" s="12">
        <v>141</v>
      </c>
      <c r="D56" s="8">
        <v>2.57</v>
      </c>
      <c r="E56" s="12">
        <v>96</v>
      </c>
      <c r="F56" s="8">
        <v>3.22</v>
      </c>
      <c r="G56" s="12">
        <v>45</v>
      </c>
      <c r="H56" s="8">
        <v>1.83</v>
      </c>
      <c r="I56" s="12">
        <v>0</v>
      </c>
    </row>
    <row r="57" spans="2:9" ht="15" customHeight="1" x14ac:dyDescent="0.15">
      <c r="B57" t="s">
        <v>138</v>
      </c>
      <c r="C57" s="12">
        <v>121</v>
      </c>
      <c r="D57" s="8">
        <v>2.21</v>
      </c>
      <c r="E57" s="12">
        <v>81</v>
      </c>
      <c r="F57" s="8">
        <v>2.72</v>
      </c>
      <c r="G57" s="12">
        <v>40</v>
      </c>
      <c r="H57" s="8">
        <v>1.62</v>
      </c>
      <c r="I57" s="12">
        <v>0</v>
      </c>
    </row>
    <row r="58" spans="2:9" ht="15" customHeight="1" x14ac:dyDescent="0.15">
      <c r="B58" t="s">
        <v>125</v>
      </c>
      <c r="C58" s="12">
        <v>112</v>
      </c>
      <c r="D58" s="8">
        <v>2.04</v>
      </c>
      <c r="E58" s="12">
        <v>33</v>
      </c>
      <c r="F58" s="8">
        <v>1.1100000000000001</v>
      </c>
      <c r="G58" s="12">
        <v>79</v>
      </c>
      <c r="H58" s="8">
        <v>3.21</v>
      </c>
      <c r="I58" s="12">
        <v>0</v>
      </c>
    </row>
    <row r="59" spans="2:9" ht="15" customHeight="1" x14ac:dyDescent="0.15">
      <c r="B59" t="s">
        <v>139</v>
      </c>
      <c r="C59" s="12">
        <v>107</v>
      </c>
      <c r="D59" s="8">
        <v>1.95</v>
      </c>
      <c r="E59" s="12">
        <v>91</v>
      </c>
      <c r="F59" s="8">
        <v>3.05</v>
      </c>
      <c r="G59" s="12">
        <v>16</v>
      </c>
      <c r="H59" s="8">
        <v>0.65</v>
      </c>
      <c r="I59" s="12">
        <v>0</v>
      </c>
    </row>
    <row r="60" spans="2:9" ht="15" customHeight="1" x14ac:dyDescent="0.15">
      <c r="B60" t="s">
        <v>144</v>
      </c>
      <c r="C60" s="12">
        <v>97</v>
      </c>
      <c r="D60" s="8">
        <v>1.77</v>
      </c>
      <c r="E60" s="12">
        <v>93</v>
      </c>
      <c r="F60" s="8">
        <v>3.12</v>
      </c>
      <c r="G60" s="12">
        <v>4</v>
      </c>
      <c r="H60" s="8">
        <v>0.16</v>
      </c>
      <c r="I60" s="12">
        <v>0</v>
      </c>
    </row>
    <row r="61" spans="2:9" ht="15" customHeight="1" x14ac:dyDescent="0.15">
      <c r="B61" t="s">
        <v>131</v>
      </c>
      <c r="C61" s="12">
        <v>96</v>
      </c>
      <c r="D61" s="8">
        <v>1.75</v>
      </c>
      <c r="E61" s="12">
        <v>50</v>
      </c>
      <c r="F61" s="8">
        <v>1.68</v>
      </c>
      <c r="G61" s="12">
        <v>46</v>
      </c>
      <c r="H61" s="8">
        <v>1.87</v>
      </c>
      <c r="I61" s="12">
        <v>0</v>
      </c>
    </row>
    <row r="62" spans="2:9" ht="15" customHeight="1" x14ac:dyDescent="0.15">
      <c r="B62" t="s">
        <v>143</v>
      </c>
      <c r="C62" s="12">
        <v>95</v>
      </c>
      <c r="D62" s="8">
        <v>1.73</v>
      </c>
      <c r="E62" s="12">
        <v>77</v>
      </c>
      <c r="F62" s="8">
        <v>2.58</v>
      </c>
      <c r="G62" s="12">
        <v>18</v>
      </c>
      <c r="H62" s="8">
        <v>0.73</v>
      </c>
      <c r="I62" s="12">
        <v>0</v>
      </c>
    </row>
    <row r="63" spans="2:9" ht="15" customHeight="1" x14ac:dyDescent="0.15">
      <c r="B63" t="s">
        <v>147</v>
      </c>
      <c r="C63" s="12">
        <v>93</v>
      </c>
      <c r="D63" s="8">
        <v>1.69</v>
      </c>
      <c r="E63" s="12">
        <v>75</v>
      </c>
      <c r="F63" s="8">
        <v>2.5099999999999998</v>
      </c>
      <c r="G63" s="12">
        <v>18</v>
      </c>
      <c r="H63" s="8">
        <v>0.73</v>
      </c>
      <c r="I63" s="12">
        <v>0</v>
      </c>
    </row>
    <row r="64" spans="2:9" ht="15" customHeight="1" x14ac:dyDescent="0.15">
      <c r="B64" t="s">
        <v>137</v>
      </c>
      <c r="C64" s="12">
        <v>92</v>
      </c>
      <c r="D64" s="8">
        <v>1.68</v>
      </c>
      <c r="E64" s="12">
        <v>39</v>
      </c>
      <c r="F64" s="8">
        <v>1.31</v>
      </c>
      <c r="G64" s="12">
        <v>53</v>
      </c>
      <c r="H64" s="8">
        <v>2.15</v>
      </c>
      <c r="I64" s="12">
        <v>0</v>
      </c>
    </row>
    <row r="65" spans="2:9" ht="15" customHeight="1" x14ac:dyDescent="0.15">
      <c r="B65" t="s">
        <v>129</v>
      </c>
      <c r="C65" s="12">
        <v>91</v>
      </c>
      <c r="D65" s="8">
        <v>1.66</v>
      </c>
      <c r="E65" s="12">
        <v>38</v>
      </c>
      <c r="F65" s="8">
        <v>1.27</v>
      </c>
      <c r="G65" s="12">
        <v>53</v>
      </c>
      <c r="H65" s="8">
        <v>2.15</v>
      </c>
      <c r="I65" s="12">
        <v>0</v>
      </c>
    </row>
    <row r="66" spans="2:9" ht="15" customHeight="1" x14ac:dyDescent="0.15">
      <c r="B66" t="s">
        <v>146</v>
      </c>
      <c r="C66" s="12">
        <v>85</v>
      </c>
      <c r="D66" s="8">
        <v>1.55</v>
      </c>
      <c r="E66" s="12">
        <v>29</v>
      </c>
      <c r="F66" s="8">
        <v>0.97</v>
      </c>
      <c r="G66" s="12">
        <v>56</v>
      </c>
      <c r="H66" s="8">
        <v>2.27</v>
      </c>
      <c r="I66" s="12">
        <v>0</v>
      </c>
    </row>
    <row r="67" spans="2:9" ht="15" customHeight="1" x14ac:dyDescent="0.15">
      <c r="B67" t="s">
        <v>132</v>
      </c>
      <c r="C67" s="12">
        <v>81</v>
      </c>
      <c r="D67" s="8">
        <v>1.48</v>
      </c>
      <c r="E67" s="12">
        <v>44</v>
      </c>
      <c r="F67" s="8">
        <v>1.48</v>
      </c>
      <c r="G67" s="12">
        <v>37</v>
      </c>
      <c r="H67" s="8">
        <v>1.5</v>
      </c>
      <c r="I67" s="12">
        <v>0</v>
      </c>
    </row>
    <row r="68" spans="2:9" ht="15" customHeight="1" x14ac:dyDescent="0.15">
      <c r="B68" t="s">
        <v>148</v>
      </c>
      <c r="C68" s="12">
        <v>78</v>
      </c>
      <c r="D68" s="8">
        <v>1.42</v>
      </c>
      <c r="E68" s="12">
        <v>61</v>
      </c>
      <c r="F68" s="8">
        <v>2.04</v>
      </c>
      <c r="G68" s="12">
        <v>17</v>
      </c>
      <c r="H68" s="8">
        <v>0.69</v>
      </c>
      <c r="I68" s="12">
        <v>0</v>
      </c>
    </row>
    <row r="69" spans="2:9" ht="15" customHeight="1" x14ac:dyDescent="0.15">
      <c r="B69" t="s">
        <v>145</v>
      </c>
      <c r="C69" s="12">
        <v>77</v>
      </c>
      <c r="D69" s="8">
        <v>1.4</v>
      </c>
      <c r="E69" s="12">
        <v>33</v>
      </c>
      <c r="F69" s="8">
        <v>1.1100000000000001</v>
      </c>
      <c r="G69" s="12">
        <v>44</v>
      </c>
      <c r="H69" s="8">
        <v>1.79</v>
      </c>
      <c r="I69" s="12">
        <v>0</v>
      </c>
    </row>
    <row r="70" spans="2:9" ht="15" customHeight="1" x14ac:dyDescent="0.15">
      <c r="B70" t="s">
        <v>134</v>
      </c>
      <c r="C70" s="12">
        <v>76</v>
      </c>
      <c r="D70" s="8">
        <v>1.39</v>
      </c>
      <c r="E70" s="12">
        <v>31</v>
      </c>
      <c r="F70" s="8">
        <v>1.04</v>
      </c>
      <c r="G70" s="12">
        <v>45</v>
      </c>
      <c r="H70" s="8">
        <v>1.83</v>
      </c>
      <c r="I70" s="12">
        <v>0</v>
      </c>
    </row>
    <row r="71" spans="2:9" ht="15" customHeight="1" x14ac:dyDescent="0.15">
      <c r="B71" t="s">
        <v>149</v>
      </c>
      <c r="C71" s="12">
        <v>76</v>
      </c>
      <c r="D71" s="8">
        <v>1.39</v>
      </c>
      <c r="E71" s="12">
        <v>29</v>
      </c>
      <c r="F71" s="8">
        <v>0.97</v>
      </c>
      <c r="G71" s="12">
        <v>47</v>
      </c>
      <c r="H71" s="8">
        <v>1.91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21</v>
      </c>
      <c r="C6" s="12">
        <v>235</v>
      </c>
      <c r="D6" s="8">
        <v>12.84</v>
      </c>
      <c r="E6" s="12">
        <v>107</v>
      </c>
      <c r="F6" s="8">
        <v>9.74</v>
      </c>
      <c r="G6" s="12">
        <v>128</v>
      </c>
      <c r="H6" s="8">
        <v>17.579999999999998</v>
      </c>
      <c r="I6" s="12">
        <v>0</v>
      </c>
    </row>
    <row r="7" spans="2:9" ht="15" customHeight="1" x14ac:dyDescent="0.15">
      <c r="B7" t="s">
        <v>22</v>
      </c>
      <c r="C7" s="12">
        <v>127</v>
      </c>
      <c r="D7" s="8">
        <v>6.94</v>
      </c>
      <c r="E7" s="12">
        <v>61</v>
      </c>
      <c r="F7" s="8">
        <v>5.56</v>
      </c>
      <c r="G7" s="12">
        <v>66</v>
      </c>
      <c r="H7" s="8">
        <v>9.07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24</v>
      </c>
      <c r="C9" s="12">
        <v>14</v>
      </c>
      <c r="D9" s="8">
        <v>0.77</v>
      </c>
      <c r="E9" s="12">
        <v>0</v>
      </c>
      <c r="F9" s="8">
        <v>0</v>
      </c>
      <c r="G9" s="12">
        <v>14</v>
      </c>
      <c r="H9" s="8">
        <v>1.92</v>
      </c>
      <c r="I9" s="12">
        <v>0</v>
      </c>
    </row>
    <row r="10" spans="2:9" ht="15" customHeight="1" x14ac:dyDescent="0.15">
      <c r="B10" t="s">
        <v>25</v>
      </c>
      <c r="C10" s="12">
        <v>33</v>
      </c>
      <c r="D10" s="8">
        <v>1.8</v>
      </c>
      <c r="E10" s="12">
        <v>12</v>
      </c>
      <c r="F10" s="8">
        <v>1.0900000000000001</v>
      </c>
      <c r="G10" s="12">
        <v>21</v>
      </c>
      <c r="H10" s="8">
        <v>2.88</v>
      </c>
      <c r="I10" s="12">
        <v>0</v>
      </c>
    </row>
    <row r="11" spans="2:9" ht="15" customHeight="1" x14ac:dyDescent="0.15">
      <c r="B11" t="s">
        <v>26</v>
      </c>
      <c r="C11" s="12">
        <v>528</v>
      </c>
      <c r="D11" s="8">
        <v>28.85</v>
      </c>
      <c r="E11" s="12">
        <v>273</v>
      </c>
      <c r="F11" s="8">
        <v>24.86</v>
      </c>
      <c r="G11" s="12">
        <v>254</v>
      </c>
      <c r="H11" s="8">
        <v>34.89</v>
      </c>
      <c r="I11" s="12">
        <v>1</v>
      </c>
    </row>
    <row r="12" spans="2:9" ht="15" customHeight="1" x14ac:dyDescent="0.15">
      <c r="B12" t="s">
        <v>27</v>
      </c>
      <c r="C12" s="12">
        <v>18</v>
      </c>
      <c r="D12" s="8">
        <v>0.98</v>
      </c>
      <c r="E12" s="12">
        <v>4</v>
      </c>
      <c r="F12" s="8">
        <v>0.36</v>
      </c>
      <c r="G12" s="12">
        <v>14</v>
      </c>
      <c r="H12" s="8">
        <v>1.92</v>
      </c>
      <c r="I12" s="12">
        <v>0</v>
      </c>
    </row>
    <row r="13" spans="2:9" ht="15" customHeight="1" x14ac:dyDescent="0.15">
      <c r="B13" t="s">
        <v>28</v>
      </c>
      <c r="C13" s="12">
        <v>151</v>
      </c>
      <c r="D13" s="8">
        <v>8.25</v>
      </c>
      <c r="E13" s="12">
        <v>101</v>
      </c>
      <c r="F13" s="8">
        <v>9.1999999999999993</v>
      </c>
      <c r="G13" s="12">
        <v>50</v>
      </c>
      <c r="H13" s="8">
        <v>6.87</v>
      </c>
      <c r="I13" s="12">
        <v>0</v>
      </c>
    </row>
    <row r="14" spans="2:9" ht="15" customHeight="1" x14ac:dyDescent="0.15">
      <c r="B14" t="s">
        <v>29</v>
      </c>
      <c r="C14" s="12">
        <v>78</v>
      </c>
      <c r="D14" s="8">
        <v>4.26</v>
      </c>
      <c r="E14" s="12">
        <v>40</v>
      </c>
      <c r="F14" s="8">
        <v>3.64</v>
      </c>
      <c r="G14" s="12">
        <v>38</v>
      </c>
      <c r="H14" s="8">
        <v>5.22</v>
      </c>
      <c r="I14" s="12">
        <v>0</v>
      </c>
    </row>
    <row r="15" spans="2:9" ht="15" customHeight="1" x14ac:dyDescent="0.15">
      <c r="B15" t="s">
        <v>30</v>
      </c>
      <c r="C15" s="12">
        <v>218</v>
      </c>
      <c r="D15" s="8">
        <v>11.91</v>
      </c>
      <c r="E15" s="12">
        <v>181</v>
      </c>
      <c r="F15" s="8">
        <v>16.48</v>
      </c>
      <c r="G15" s="12">
        <v>37</v>
      </c>
      <c r="H15" s="8">
        <v>5.08</v>
      </c>
      <c r="I15" s="12">
        <v>0</v>
      </c>
    </row>
    <row r="16" spans="2:9" ht="15" customHeight="1" x14ac:dyDescent="0.15">
      <c r="B16" t="s">
        <v>31</v>
      </c>
      <c r="C16" s="12">
        <v>266</v>
      </c>
      <c r="D16" s="8">
        <v>14.54</v>
      </c>
      <c r="E16" s="12">
        <v>216</v>
      </c>
      <c r="F16" s="8">
        <v>19.670000000000002</v>
      </c>
      <c r="G16" s="12">
        <v>50</v>
      </c>
      <c r="H16" s="8">
        <v>6.87</v>
      </c>
      <c r="I16" s="12">
        <v>0</v>
      </c>
    </row>
    <row r="17" spans="2:9" ht="15" customHeight="1" x14ac:dyDescent="0.15">
      <c r="B17" t="s">
        <v>32</v>
      </c>
      <c r="C17" s="12">
        <v>52</v>
      </c>
      <c r="D17" s="8">
        <v>2.84</v>
      </c>
      <c r="E17" s="12">
        <v>43</v>
      </c>
      <c r="F17" s="8">
        <v>3.92</v>
      </c>
      <c r="G17" s="12">
        <v>8</v>
      </c>
      <c r="H17" s="8">
        <v>1.1000000000000001</v>
      </c>
      <c r="I17" s="12">
        <v>1</v>
      </c>
    </row>
    <row r="18" spans="2:9" ht="15" customHeight="1" x14ac:dyDescent="0.15">
      <c r="B18" t="s">
        <v>33</v>
      </c>
      <c r="C18" s="12">
        <v>69</v>
      </c>
      <c r="D18" s="8">
        <v>3.77</v>
      </c>
      <c r="E18" s="12">
        <v>46</v>
      </c>
      <c r="F18" s="8">
        <v>4.1900000000000004</v>
      </c>
      <c r="G18" s="12">
        <v>21</v>
      </c>
      <c r="H18" s="8">
        <v>2.88</v>
      </c>
      <c r="I18" s="12">
        <v>2</v>
      </c>
    </row>
    <row r="19" spans="2:9" ht="15" customHeight="1" x14ac:dyDescent="0.15">
      <c r="B19" t="s">
        <v>34</v>
      </c>
      <c r="C19" s="12">
        <v>40</v>
      </c>
      <c r="D19" s="8">
        <v>2.19</v>
      </c>
      <c r="E19" s="12">
        <v>14</v>
      </c>
      <c r="F19" s="8">
        <v>1.28</v>
      </c>
      <c r="G19" s="12">
        <v>26</v>
      </c>
      <c r="H19" s="8">
        <v>3.57</v>
      </c>
      <c r="I19" s="12">
        <v>0</v>
      </c>
    </row>
    <row r="20" spans="2:9" ht="15" customHeight="1" x14ac:dyDescent="0.15">
      <c r="B20" s="9" t="s">
        <v>215</v>
      </c>
      <c r="C20" s="12">
        <f>SUM(LTBL_32202[総数／事業所数])</f>
        <v>1830</v>
      </c>
      <c r="E20" s="12">
        <f>SUBTOTAL(109,LTBL_32202[個人／事業所数])</f>
        <v>1098</v>
      </c>
      <c r="G20" s="12">
        <f>SUBTOTAL(109,LTBL_32202[法人／事業所数])</f>
        <v>728</v>
      </c>
      <c r="I20" s="12">
        <f>SUBTOTAL(109,LTBL_32202[法人以外の団体／事業所数])</f>
        <v>4</v>
      </c>
    </row>
    <row r="21" spans="2:9" ht="15" customHeight="1" x14ac:dyDescent="0.15">
      <c r="E21" s="11">
        <f>LTBL_32202[[#Totals],[個人／事業所数]]/LTBL_32202[[#Totals],[総数／事業所数]]</f>
        <v>0.6</v>
      </c>
      <c r="G21" s="11">
        <f>LTBL_32202[[#Totals],[法人／事業所数]]/LTBL_32202[[#Totals],[総数／事業所数]]</f>
        <v>0.3978142076502732</v>
      </c>
      <c r="I21" s="11">
        <f>LTBL_32202[[#Totals],[法人以外の団体／事業所数]]/LTBL_32202[[#Totals],[総数／事業所数]]</f>
        <v>2.185792349726776E-3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235</v>
      </c>
      <c r="G23" s="10" t="s">
        <v>40</v>
      </c>
      <c r="H23" s="10" t="s">
        <v>236</v>
      </c>
      <c r="I23" s="10" t="s">
        <v>42</v>
      </c>
    </row>
    <row r="24" spans="2:9" ht="15" customHeight="1" x14ac:dyDescent="0.15">
      <c r="B24" t="s">
        <v>217</v>
      </c>
      <c r="C24">
        <v>29</v>
      </c>
      <c r="D24" t="s">
        <v>216</v>
      </c>
      <c r="E24">
        <v>0</v>
      </c>
      <c r="F24" t="s">
        <v>218</v>
      </c>
      <c r="G24">
        <v>29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3</v>
      </c>
      <c r="D25" t="s">
        <v>216</v>
      </c>
      <c r="E25">
        <v>0</v>
      </c>
      <c r="F25" t="s">
        <v>218</v>
      </c>
      <c r="G25">
        <v>3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228</v>
      </c>
      <c r="D29" s="8">
        <v>12.46</v>
      </c>
      <c r="E29" s="12">
        <v>199</v>
      </c>
      <c r="F29" s="8">
        <v>18.12</v>
      </c>
      <c r="G29" s="12">
        <v>29</v>
      </c>
      <c r="H29" s="8">
        <v>3.98</v>
      </c>
      <c r="I29" s="12">
        <v>0</v>
      </c>
    </row>
    <row r="30" spans="2:9" ht="15" customHeight="1" x14ac:dyDescent="0.15">
      <c r="B30" t="s">
        <v>58</v>
      </c>
      <c r="C30" s="12">
        <v>183</v>
      </c>
      <c r="D30" s="8">
        <v>10</v>
      </c>
      <c r="E30" s="12">
        <v>160</v>
      </c>
      <c r="F30" s="8">
        <v>14.57</v>
      </c>
      <c r="G30" s="12">
        <v>23</v>
      </c>
      <c r="H30" s="8">
        <v>3.16</v>
      </c>
      <c r="I30" s="12">
        <v>0</v>
      </c>
    </row>
    <row r="31" spans="2:9" ht="15" customHeight="1" x14ac:dyDescent="0.15">
      <c r="B31" t="s">
        <v>54</v>
      </c>
      <c r="C31" s="12">
        <v>152</v>
      </c>
      <c r="D31" s="8">
        <v>8.31</v>
      </c>
      <c r="E31" s="12">
        <v>82</v>
      </c>
      <c r="F31" s="8">
        <v>7.47</v>
      </c>
      <c r="G31" s="12">
        <v>70</v>
      </c>
      <c r="H31" s="8">
        <v>9.6199999999999992</v>
      </c>
      <c r="I31" s="12">
        <v>0</v>
      </c>
    </row>
    <row r="32" spans="2:9" ht="15" customHeight="1" x14ac:dyDescent="0.15">
      <c r="B32" t="s">
        <v>52</v>
      </c>
      <c r="C32" s="12">
        <v>137</v>
      </c>
      <c r="D32" s="8">
        <v>7.49</v>
      </c>
      <c r="E32" s="12">
        <v>102</v>
      </c>
      <c r="F32" s="8">
        <v>9.2899999999999991</v>
      </c>
      <c r="G32" s="12">
        <v>34</v>
      </c>
      <c r="H32" s="8">
        <v>4.67</v>
      </c>
      <c r="I32" s="12">
        <v>1</v>
      </c>
    </row>
    <row r="33" spans="2:9" ht="15" customHeight="1" x14ac:dyDescent="0.15">
      <c r="B33" t="s">
        <v>55</v>
      </c>
      <c r="C33" s="12">
        <v>131</v>
      </c>
      <c r="D33" s="8">
        <v>7.16</v>
      </c>
      <c r="E33" s="12">
        <v>98</v>
      </c>
      <c r="F33" s="8">
        <v>8.93</v>
      </c>
      <c r="G33" s="12">
        <v>33</v>
      </c>
      <c r="H33" s="8">
        <v>4.53</v>
      </c>
      <c r="I33" s="12">
        <v>0</v>
      </c>
    </row>
    <row r="34" spans="2:9" ht="15" customHeight="1" x14ac:dyDescent="0.15">
      <c r="B34" t="s">
        <v>43</v>
      </c>
      <c r="C34" s="12">
        <v>124</v>
      </c>
      <c r="D34" s="8">
        <v>6.78</v>
      </c>
      <c r="E34" s="12">
        <v>51</v>
      </c>
      <c r="F34" s="8">
        <v>4.6399999999999997</v>
      </c>
      <c r="G34" s="12">
        <v>73</v>
      </c>
      <c r="H34" s="8">
        <v>10.029999999999999</v>
      </c>
      <c r="I34" s="12">
        <v>0</v>
      </c>
    </row>
    <row r="35" spans="2:9" ht="15" customHeight="1" x14ac:dyDescent="0.15">
      <c r="B35" t="s">
        <v>44</v>
      </c>
      <c r="C35" s="12">
        <v>72</v>
      </c>
      <c r="D35" s="8">
        <v>3.93</v>
      </c>
      <c r="E35" s="12">
        <v>40</v>
      </c>
      <c r="F35" s="8">
        <v>3.64</v>
      </c>
      <c r="G35" s="12">
        <v>32</v>
      </c>
      <c r="H35" s="8">
        <v>4.4000000000000004</v>
      </c>
      <c r="I35" s="12">
        <v>0</v>
      </c>
    </row>
    <row r="36" spans="2:9" ht="15" customHeight="1" x14ac:dyDescent="0.15">
      <c r="B36" t="s">
        <v>53</v>
      </c>
      <c r="C36" s="12">
        <v>69</v>
      </c>
      <c r="D36" s="8">
        <v>3.77</v>
      </c>
      <c r="E36" s="12">
        <v>36</v>
      </c>
      <c r="F36" s="8">
        <v>3.28</v>
      </c>
      <c r="G36" s="12">
        <v>33</v>
      </c>
      <c r="H36" s="8">
        <v>4.53</v>
      </c>
      <c r="I36" s="12">
        <v>0</v>
      </c>
    </row>
    <row r="37" spans="2:9" ht="15" customHeight="1" x14ac:dyDescent="0.15">
      <c r="B37" t="s">
        <v>51</v>
      </c>
      <c r="C37" s="12">
        <v>60</v>
      </c>
      <c r="D37" s="8">
        <v>3.28</v>
      </c>
      <c r="E37" s="12">
        <v>29</v>
      </c>
      <c r="F37" s="8">
        <v>2.64</v>
      </c>
      <c r="G37" s="12">
        <v>31</v>
      </c>
      <c r="H37" s="8">
        <v>4.26</v>
      </c>
      <c r="I37" s="12">
        <v>0</v>
      </c>
    </row>
    <row r="38" spans="2:9" ht="15" customHeight="1" x14ac:dyDescent="0.15">
      <c r="B38" t="s">
        <v>60</v>
      </c>
      <c r="C38" s="12">
        <v>52</v>
      </c>
      <c r="D38" s="8">
        <v>2.84</v>
      </c>
      <c r="E38" s="12">
        <v>43</v>
      </c>
      <c r="F38" s="8">
        <v>3.92</v>
      </c>
      <c r="G38" s="12">
        <v>8</v>
      </c>
      <c r="H38" s="8">
        <v>1.1000000000000001</v>
      </c>
      <c r="I38" s="12">
        <v>1</v>
      </c>
    </row>
    <row r="39" spans="2:9" ht="15" customHeight="1" x14ac:dyDescent="0.15">
      <c r="B39" t="s">
        <v>61</v>
      </c>
      <c r="C39" s="12">
        <v>50</v>
      </c>
      <c r="D39" s="8">
        <v>2.73</v>
      </c>
      <c r="E39" s="12">
        <v>46</v>
      </c>
      <c r="F39" s="8">
        <v>4.1900000000000004</v>
      </c>
      <c r="G39" s="12">
        <v>4</v>
      </c>
      <c r="H39" s="8">
        <v>0.55000000000000004</v>
      </c>
      <c r="I39" s="12">
        <v>0</v>
      </c>
    </row>
    <row r="40" spans="2:9" ht="15" customHeight="1" x14ac:dyDescent="0.15">
      <c r="B40" t="s">
        <v>57</v>
      </c>
      <c r="C40" s="12">
        <v>47</v>
      </c>
      <c r="D40" s="8">
        <v>2.57</v>
      </c>
      <c r="E40" s="12">
        <v>12</v>
      </c>
      <c r="F40" s="8">
        <v>1.0900000000000001</v>
      </c>
      <c r="G40" s="12">
        <v>35</v>
      </c>
      <c r="H40" s="8">
        <v>4.8099999999999996</v>
      </c>
      <c r="I40" s="12">
        <v>0</v>
      </c>
    </row>
    <row r="41" spans="2:9" ht="15" customHeight="1" x14ac:dyDescent="0.15">
      <c r="B41" t="s">
        <v>46</v>
      </c>
      <c r="C41" s="12">
        <v>40</v>
      </c>
      <c r="D41" s="8">
        <v>2.19</v>
      </c>
      <c r="E41" s="12">
        <v>19</v>
      </c>
      <c r="F41" s="8">
        <v>1.73</v>
      </c>
      <c r="G41" s="12">
        <v>21</v>
      </c>
      <c r="H41" s="8">
        <v>2.88</v>
      </c>
      <c r="I41" s="12">
        <v>0</v>
      </c>
    </row>
    <row r="42" spans="2:9" ht="15" customHeight="1" x14ac:dyDescent="0.15">
      <c r="B42" t="s">
        <v>45</v>
      </c>
      <c r="C42" s="12">
        <v>39</v>
      </c>
      <c r="D42" s="8">
        <v>2.13</v>
      </c>
      <c r="E42" s="12">
        <v>16</v>
      </c>
      <c r="F42" s="8">
        <v>1.46</v>
      </c>
      <c r="G42" s="12">
        <v>23</v>
      </c>
      <c r="H42" s="8">
        <v>3.16</v>
      </c>
      <c r="I42" s="12">
        <v>0</v>
      </c>
    </row>
    <row r="43" spans="2:9" ht="15" customHeight="1" x14ac:dyDescent="0.15">
      <c r="B43" t="s">
        <v>56</v>
      </c>
      <c r="C43" s="12">
        <v>31</v>
      </c>
      <c r="D43" s="8">
        <v>1.69</v>
      </c>
      <c r="E43" s="12">
        <v>28</v>
      </c>
      <c r="F43" s="8">
        <v>2.5499999999999998</v>
      </c>
      <c r="G43" s="12">
        <v>3</v>
      </c>
      <c r="H43" s="8">
        <v>0.41</v>
      </c>
      <c r="I43" s="12">
        <v>0</v>
      </c>
    </row>
    <row r="44" spans="2:9" ht="15" customHeight="1" x14ac:dyDescent="0.15">
      <c r="B44" t="s">
        <v>48</v>
      </c>
      <c r="C44" s="12">
        <v>29</v>
      </c>
      <c r="D44" s="8">
        <v>1.58</v>
      </c>
      <c r="E44" s="12">
        <v>3</v>
      </c>
      <c r="F44" s="8">
        <v>0.27</v>
      </c>
      <c r="G44" s="12">
        <v>26</v>
      </c>
      <c r="H44" s="8">
        <v>3.57</v>
      </c>
      <c r="I44" s="12">
        <v>0</v>
      </c>
    </row>
    <row r="45" spans="2:9" ht="15" customHeight="1" x14ac:dyDescent="0.15">
      <c r="B45" t="s">
        <v>49</v>
      </c>
      <c r="C45" s="12">
        <v>25</v>
      </c>
      <c r="D45" s="8">
        <v>1.37</v>
      </c>
      <c r="E45" s="12">
        <v>4</v>
      </c>
      <c r="F45" s="8">
        <v>0.36</v>
      </c>
      <c r="G45" s="12">
        <v>21</v>
      </c>
      <c r="H45" s="8">
        <v>2.88</v>
      </c>
      <c r="I45" s="12">
        <v>0</v>
      </c>
    </row>
    <row r="46" spans="2:9" ht="15" customHeight="1" x14ac:dyDescent="0.15">
      <c r="B46" t="s">
        <v>64</v>
      </c>
      <c r="C46" s="12">
        <v>25</v>
      </c>
      <c r="D46" s="8">
        <v>1.37</v>
      </c>
      <c r="E46" s="12">
        <v>16</v>
      </c>
      <c r="F46" s="8">
        <v>1.46</v>
      </c>
      <c r="G46" s="12">
        <v>9</v>
      </c>
      <c r="H46" s="8">
        <v>1.24</v>
      </c>
      <c r="I46" s="12">
        <v>0</v>
      </c>
    </row>
    <row r="47" spans="2:9" ht="15" customHeight="1" x14ac:dyDescent="0.15">
      <c r="B47" t="s">
        <v>47</v>
      </c>
      <c r="C47" s="12">
        <v>23</v>
      </c>
      <c r="D47" s="8">
        <v>1.26</v>
      </c>
      <c r="E47" s="12">
        <v>8</v>
      </c>
      <c r="F47" s="8">
        <v>0.73</v>
      </c>
      <c r="G47" s="12">
        <v>15</v>
      </c>
      <c r="H47" s="8">
        <v>2.06</v>
      </c>
      <c r="I47" s="12">
        <v>0</v>
      </c>
    </row>
    <row r="48" spans="2:9" ht="15" customHeight="1" x14ac:dyDescent="0.15">
      <c r="B48" t="s">
        <v>65</v>
      </c>
      <c r="C48" s="12">
        <v>20</v>
      </c>
      <c r="D48" s="8">
        <v>1.0900000000000001</v>
      </c>
      <c r="E48" s="12">
        <v>6</v>
      </c>
      <c r="F48" s="8">
        <v>0.55000000000000004</v>
      </c>
      <c r="G48" s="12">
        <v>14</v>
      </c>
      <c r="H48" s="8">
        <v>1.92</v>
      </c>
      <c r="I48" s="12">
        <v>0</v>
      </c>
    </row>
    <row r="51" spans="2:9" ht="33" customHeight="1" x14ac:dyDescent="0.15">
      <c r="B51" t="s">
        <v>237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112</v>
      </c>
      <c r="D52" s="8">
        <v>6.12</v>
      </c>
      <c r="E52" s="12">
        <v>100</v>
      </c>
      <c r="F52" s="8">
        <v>9.11</v>
      </c>
      <c r="G52" s="12">
        <v>12</v>
      </c>
      <c r="H52" s="8">
        <v>1.65</v>
      </c>
      <c r="I52" s="12">
        <v>0</v>
      </c>
    </row>
    <row r="53" spans="2:9" ht="15" customHeight="1" x14ac:dyDescent="0.15">
      <c r="B53" t="s">
        <v>136</v>
      </c>
      <c r="C53" s="12">
        <v>103</v>
      </c>
      <c r="D53" s="8">
        <v>5.63</v>
      </c>
      <c r="E53" s="12">
        <v>84</v>
      </c>
      <c r="F53" s="8">
        <v>7.65</v>
      </c>
      <c r="G53" s="12">
        <v>19</v>
      </c>
      <c r="H53" s="8">
        <v>2.61</v>
      </c>
      <c r="I53" s="12">
        <v>0</v>
      </c>
    </row>
    <row r="54" spans="2:9" ht="15" customHeight="1" x14ac:dyDescent="0.15">
      <c r="B54" t="s">
        <v>141</v>
      </c>
      <c r="C54" s="12">
        <v>71</v>
      </c>
      <c r="D54" s="8">
        <v>3.88</v>
      </c>
      <c r="E54" s="12">
        <v>70</v>
      </c>
      <c r="F54" s="8">
        <v>6.38</v>
      </c>
      <c r="G54" s="12">
        <v>1</v>
      </c>
      <c r="H54" s="8">
        <v>0.14000000000000001</v>
      </c>
      <c r="I54" s="12">
        <v>0</v>
      </c>
    </row>
    <row r="55" spans="2:9" ht="15" customHeight="1" x14ac:dyDescent="0.15">
      <c r="B55" t="s">
        <v>130</v>
      </c>
      <c r="C55" s="12">
        <v>46</v>
      </c>
      <c r="D55" s="8">
        <v>2.5099999999999998</v>
      </c>
      <c r="E55" s="12">
        <v>39</v>
      </c>
      <c r="F55" s="8">
        <v>3.55</v>
      </c>
      <c r="G55" s="12">
        <v>7</v>
      </c>
      <c r="H55" s="8">
        <v>0.96</v>
      </c>
      <c r="I55" s="12">
        <v>0</v>
      </c>
    </row>
    <row r="56" spans="2:9" ht="15" customHeight="1" x14ac:dyDescent="0.15">
      <c r="B56" t="s">
        <v>131</v>
      </c>
      <c r="C56" s="12">
        <v>46</v>
      </c>
      <c r="D56" s="8">
        <v>2.5099999999999998</v>
      </c>
      <c r="E56" s="12">
        <v>34</v>
      </c>
      <c r="F56" s="8">
        <v>3.1</v>
      </c>
      <c r="G56" s="12">
        <v>11</v>
      </c>
      <c r="H56" s="8">
        <v>1.51</v>
      </c>
      <c r="I56" s="12">
        <v>1</v>
      </c>
    </row>
    <row r="57" spans="2:9" ht="15" customHeight="1" x14ac:dyDescent="0.15">
      <c r="B57" t="s">
        <v>127</v>
      </c>
      <c r="C57" s="12">
        <v>44</v>
      </c>
      <c r="D57" s="8">
        <v>2.4</v>
      </c>
      <c r="E57" s="12">
        <v>28</v>
      </c>
      <c r="F57" s="8">
        <v>2.5499999999999998</v>
      </c>
      <c r="G57" s="12">
        <v>16</v>
      </c>
      <c r="H57" s="8">
        <v>2.2000000000000002</v>
      </c>
      <c r="I57" s="12">
        <v>0</v>
      </c>
    </row>
    <row r="58" spans="2:9" ht="15" customHeight="1" x14ac:dyDescent="0.15">
      <c r="B58" t="s">
        <v>125</v>
      </c>
      <c r="C58" s="12">
        <v>41</v>
      </c>
      <c r="D58" s="8">
        <v>2.2400000000000002</v>
      </c>
      <c r="E58" s="12">
        <v>9</v>
      </c>
      <c r="F58" s="8">
        <v>0.82</v>
      </c>
      <c r="G58" s="12">
        <v>32</v>
      </c>
      <c r="H58" s="8">
        <v>4.4000000000000004</v>
      </c>
      <c r="I58" s="12">
        <v>0</v>
      </c>
    </row>
    <row r="59" spans="2:9" ht="15" customHeight="1" x14ac:dyDescent="0.15">
      <c r="B59" t="s">
        <v>139</v>
      </c>
      <c r="C59" s="12">
        <v>41</v>
      </c>
      <c r="D59" s="8">
        <v>2.2400000000000002</v>
      </c>
      <c r="E59" s="12">
        <v>38</v>
      </c>
      <c r="F59" s="8">
        <v>3.46</v>
      </c>
      <c r="G59" s="12">
        <v>3</v>
      </c>
      <c r="H59" s="8">
        <v>0.41</v>
      </c>
      <c r="I59" s="12">
        <v>0</v>
      </c>
    </row>
    <row r="60" spans="2:9" ht="15" customHeight="1" x14ac:dyDescent="0.15">
      <c r="B60" t="s">
        <v>135</v>
      </c>
      <c r="C60" s="12">
        <v>40</v>
      </c>
      <c r="D60" s="8">
        <v>2.19</v>
      </c>
      <c r="E60" s="12">
        <v>26</v>
      </c>
      <c r="F60" s="8">
        <v>2.37</v>
      </c>
      <c r="G60" s="12">
        <v>14</v>
      </c>
      <c r="H60" s="8">
        <v>1.92</v>
      </c>
      <c r="I60" s="12">
        <v>0</v>
      </c>
    </row>
    <row r="61" spans="2:9" ht="15" customHeight="1" x14ac:dyDescent="0.15">
      <c r="B61" t="s">
        <v>140</v>
      </c>
      <c r="C61" s="12">
        <v>39</v>
      </c>
      <c r="D61" s="8">
        <v>2.13</v>
      </c>
      <c r="E61" s="12">
        <v>39</v>
      </c>
      <c r="F61" s="8">
        <v>3.55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133</v>
      </c>
      <c r="C62" s="12">
        <v>37</v>
      </c>
      <c r="D62" s="8">
        <v>2.02</v>
      </c>
      <c r="E62" s="12">
        <v>25</v>
      </c>
      <c r="F62" s="8">
        <v>2.2799999999999998</v>
      </c>
      <c r="G62" s="12">
        <v>12</v>
      </c>
      <c r="H62" s="8">
        <v>1.65</v>
      </c>
      <c r="I62" s="12">
        <v>0</v>
      </c>
    </row>
    <row r="63" spans="2:9" ht="15" customHeight="1" x14ac:dyDescent="0.15">
      <c r="B63" t="s">
        <v>138</v>
      </c>
      <c r="C63" s="12">
        <v>37</v>
      </c>
      <c r="D63" s="8">
        <v>2.02</v>
      </c>
      <c r="E63" s="12">
        <v>34</v>
      </c>
      <c r="F63" s="8">
        <v>3.1</v>
      </c>
      <c r="G63" s="12">
        <v>3</v>
      </c>
      <c r="H63" s="8">
        <v>0.41</v>
      </c>
      <c r="I63" s="12">
        <v>0</v>
      </c>
    </row>
    <row r="64" spans="2:9" ht="15" customHeight="1" x14ac:dyDescent="0.15">
      <c r="B64" t="s">
        <v>129</v>
      </c>
      <c r="C64" s="12">
        <v>35</v>
      </c>
      <c r="D64" s="8">
        <v>1.91</v>
      </c>
      <c r="E64" s="12">
        <v>20</v>
      </c>
      <c r="F64" s="8">
        <v>1.82</v>
      </c>
      <c r="G64" s="12">
        <v>15</v>
      </c>
      <c r="H64" s="8">
        <v>2.06</v>
      </c>
      <c r="I64" s="12">
        <v>0</v>
      </c>
    </row>
    <row r="65" spans="2:9" ht="15" customHeight="1" x14ac:dyDescent="0.15">
      <c r="B65" t="s">
        <v>144</v>
      </c>
      <c r="C65" s="12">
        <v>33</v>
      </c>
      <c r="D65" s="8">
        <v>1.8</v>
      </c>
      <c r="E65" s="12">
        <v>32</v>
      </c>
      <c r="F65" s="8">
        <v>2.91</v>
      </c>
      <c r="G65" s="12">
        <v>1</v>
      </c>
      <c r="H65" s="8">
        <v>0.14000000000000001</v>
      </c>
      <c r="I65" s="12">
        <v>0</v>
      </c>
    </row>
    <row r="66" spans="2:9" ht="15" customHeight="1" x14ac:dyDescent="0.15">
      <c r="B66" t="s">
        <v>134</v>
      </c>
      <c r="C66" s="12">
        <v>31</v>
      </c>
      <c r="D66" s="8">
        <v>1.69</v>
      </c>
      <c r="E66" s="12">
        <v>12</v>
      </c>
      <c r="F66" s="8">
        <v>1.0900000000000001</v>
      </c>
      <c r="G66" s="12">
        <v>19</v>
      </c>
      <c r="H66" s="8">
        <v>2.61</v>
      </c>
      <c r="I66" s="12">
        <v>0</v>
      </c>
    </row>
    <row r="67" spans="2:9" ht="15" customHeight="1" x14ac:dyDescent="0.15">
      <c r="B67" t="s">
        <v>137</v>
      </c>
      <c r="C67" s="12">
        <v>30</v>
      </c>
      <c r="D67" s="8">
        <v>1.64</v>
      </c>
      <c r="E67" s="12">
        <v>6</v>
      </c>
      <c r="F67" s="8">
        <v>0.55000000000000004</v>
      </c>
      <c r="G67" s="12">
        <v>24</v>
      </c>
      <c r="H67" s="8">
        <v>3.3</v>
      </c>
      <c r="I67" s="12">
        <v>0</v>
      </c>
    </row>
    <row r="68" spans="2:9" ht="15" customHeight="1" x14ac:dyDescent="0.15">
      <c r="B68" t="s">
        <v>150</v>
      </c>
      <c r="C68" s="12">
        <v>29</v>
      </c>
      <c r="D68" s="8">
        <v>1.58</v>
      </c>
      <c r="E68" s="12">
        <v>19</v>
      </c>
      <c r="F68" s="8">
        <v>1.73</v>
      </c>
      <c r="G68" s="12">
        <v>10</v>
      </c>
      <c r="H68" s="8">
        <v>1.37</v>
      </c>
      <c r="I68" s="12">
        <v>0</v>
      </c>
    </row>
    <row r="69" spans="2:9" ht="15" customHeight="1" x14ac:dyDescent="0.15">
      <c r="B69" t="s">
        <v>143</v>
      </c>
      <c r="C69" s="12">
        <v>29</v>
      </c>
      <c r="D69" s="8">
        <v>1.58</v>
      </c>
      <c r="E69" s="12">
        <v>26</v>
      </c>
      <c r="F69" s="8">
        <v>2.37</v>
      </c>
      <c r="G69" s="12">
        <v>3</v>
      </c>
      <c r="H69" s="8">
        <v>0.41</v>
      </c>
      <c r="I69" s="12">
        <v>0</v>
      </c>
    </row>
    <row r="70" spans="2:9" ht="15" customHeight="1" x14ac:dyDescent="0.15">
      <c r="B70" t="s">
        <v>132</v>
      </c>
      <c r="C70" s="12">
        <v>28</v>
      </c>
      <c r="D70" s="8">
        <v>1.53</v>
      </c>
      <c r="E70" s="12">
        <v>7</v>
      </c>
      <c r="F70" s="8">
        <v>0.64</v>
      </c>
      <c r="G70" s="12">
        <v>21</v>
      </c>
      <c r="H70" s="8">
        <v>2.88</v>
      </c>
      <c r="I70" s="12">
        <v>0</v>
      </c>
    </row>
    <row r="71" spans="2:9" ht="15" customHeight="1" x14ac:dyDescent="0.15">
      <c r="B71" t="s">
        <v>149</v>
      </c>
      <c r="C71" s="12">
        <v>27</v>
      </c>
      <c r="D71" s="8">
        <v>1.48</v>
      </c>
      <c r="E71" s="12">
        <v>20</v>
      </c>
      <c r="F71" s="8">
        <v>1.82</v>
      </c>
      <c r="G71" s="12">
        <v>7</v>
      </c>
      <c r="H71" s="8">
        <v>0.96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238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15">
      <c r="B6" t="s">
        <v>21</v>
      </c>
      <c r="C6" s="12">
        <v>756</v>
      </c>
      <c r="D6" s="8">
        <v>16.079999999999998</v>
      </c>
      <c r="E6" s="12">
        <v>419</v>
      </c>
      <c r="F6" s="8">
        <v>14.13</v>
      </c>
      <c r="G6" s="12">
        <v>337</v>
      </c>
      <c r="H6" s="8">
        <v>19.63</v>
      </c>
      <c r="I6" s="12">
        <v>0</v>
      </c>
    </row>
    <row r="7" spans="2:9" ht="15" customHeight="1" x14ac:dyDescent="0.15">
      <c r="B7" t="s">
        <v>22</v>
      </c>
      <c r="C7" s="12">
        <v>365</v>
      </c>
      <c r="D7" s="8">
        <v>7.76</v>
      </c>
      <c r="E7" s="12">
        <v>176</v>
      </c>
      <c r="F7" s="8">
        <v>5.93</v>
      </c>
      <c r="G7" s="12">
        <v>187</v>
      </c>
      <c r="H7" s="8">
        <v>10.89</v>
      </c>
      <c r="I7" s="12">
        <v>2</v>
      </c>
    </row>
    <row r="8" spans="2:9" ht="15" customHeight="1" x14ac:dyDescent="0.15">
      <c r="B8" t="s">
        <v>23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0.12</v>
      </c>
      <c r="I8" s="12">
        <v>0</v>
      </c>
    </row>
    <row r="9" spans="2:9" ht="15" customHeight="1" x14ac:dyDescent="0.15">
      <c r="B9" t="s">
        <v>24</v>
      </c>
      <c r="C9" s="12">
        <v>23</v>
      </c>
      <c r="D9" s="8">
        <v>0.49</v>
      </c>
      <c r="E9" s="12">
        <v>2</v>
      </c>
      <c r="F9" s="8">
        <v>7.0000000000000007E-2</v>
      </c>
      <c r="G9" s="12">
        <v>21</v>
      </c>
      <c r="H9" s="8">
        <v>1.22</v>
      </c>
      <c r="I9" s="12">
        <v>0</v>
      </c>
    </row>
    <row r="10" spans="2:9" ht="15" customHeight="1" x14ac:dyDescent="0.15">
      <c r="B10" t="s">
        <v>25</v>
      </c>
      <c r="C10" s="12">
        <v>37</v>
      </c>
      <c r="D10" s="8">
        <v>0.79</v>
      </c>
      <c r="E10" s="12">
        <v>11</v>
      </c>
      <c r="F10" s="8">
        <v>0.37</v>
      </c>
      <c r="G10" s="12">
        <v>26</v>
      </c>
      <c r="H10" s="8">
        <v>1.51</v>
      </c>
      <c r="I10" s="12">
        <v>0</v>
      </c>
    </row>
    <row r="11" spans="2:9" ht="15" customHeight="1" x14ac:dyDescent="0.15">
      <c r="B11" t="s">
        <v>26</v>
      </c>
      <c r="C11" s="12">
        <v>1352</v>
      </c>
      <c r="D11" s="8">
        <v>28.75</v>
      </c>
      <c r="E11" s="12">
        <v>805</v>
      </c>
      <c r="F11" s="8">
        <v>27.14</v>
      </c>
      <c r="G11" s="12">
        <v>544</v>
      </c>
      <c r="H11" s="8">
        <v>31.68</v>
      </c>
      <c r="I11" s="12">
        <v>3</v>
      </c>
    </row>
    <row r="12" spans="2:9" ht="15" customHeight="1" x14ac:dyDescent="0.15">
      <c r="B12" t="s">
        <v>27</v>
      </c>
      <c r="C12" s="12">
        <v>40</v>
      </c>
      <c r="D12" s="8">
        <v>0.85</v>
      </c>
      <c r="E12" s="12">
        <v>9</v>
      </c>
      <c r="F12" s="8">
        <v>0.3</v>
      </c>
      <c r="G12" s="12">
        <v>31</v>
      </c>
      <c r="H12" s="8">
        <v>1.81</v>
      </c>
      <c r="I12" s="12">
        <v>0</v>
      </c>
    </row>
    <row r="13" spans="2:9" ht="15" customHeight="1" x14ac:dyDescent="0.15">
      <c r="B13" t="s">
        <v>28</v>
      </c>
      <c r="C13" s="12">
        <v>348</v>
      </c>
      <c r="D13" s="8">
        <v>7.4</v>
      </c>
      <c r="E13" s="12">
        <v>197</v>
      </c>
      <c r="F13" s="8">
        <v>6.64</v>
      </c>
      <c r="G13" s="12">
        <v>150</v>
      </c>
      <c r="H13" s="8">
        <v>8.74</v>
      </c>
      <c r="I13" s="12">
        <v>1</v>
      </c>
    </row>
    <row r="14" spans="2:9" ht="15" customHeight="1" x14ac:dyDescent="0.15">
      <c r="B14" t="s">
        <v>29</v>
      </c>
      <c r="C14" s="12">
        <v>226</v>
      </c>
      <c r="D14" s="8">
        <v>4.8099999999999996</v>
      </c>
      <c r="E14" s="12">
        <v>158</v>
      </c>
      <c r="F14" s="8">
        <v>5.33</v>
      </c>
      <c r="G14" s="12">
        <v>68</v>
      </c>
      <c r="H14" s="8">
        <v>3.96</v>
      </c>
      <c r="I14" s="12">
        <v>0</v>
      </c>
    </row>
    <row r="15" spans="2:9" ht="15" customHeight="1" x14ac:dyDescent="0.15">
      <c r="B15" t="s">
        <v>30</v>
      </c>
      <c r="C15" s="12">
        <v>504</v>
      </c>
      <c r="D15" s="8">
        <v>10.72</v>
      </c>
      <c r="E15" s="12">
        <v>408</v>
      </c>
      <c r="F15" s="8">
        <v>13.76</v>
      </c>
      <c r="G15" s="12">
        <v>95</v>
      </c>
      <c r="H15" s="8">
        <v>5.53</v>
      </c>
      <c r="I15" s="12">
        <v>1</v>
      </c>
    </row>
    <row r="16" spans="2:9" ht="15" customHeight="1" x14ac:dyDescent="0.15">
      <c r="B16" t="s">
        <v>31</v>
      </c>
      <c r="C16" s="12">
        <v>623</v>
      </c>
      <c r="D16" s="8">
        <v>13.25</v>
      </c>
      <c r="E16" s="12">
        <v>504</v>
      </c>
      <c r="F16" s="8">
        <v>16.989999999999998</v>
      </c>
      <c r="G16" s="12">
        <v>118</v>
      </c>
      <c r="H16" s="8">
        <v>6.87</v>
      </c>
      <c r="I16" s="12">
        <v>1</v>
      </c>
    </row>
    <row r="17" spans="2:9" ht="15" customHeight="1" x14ac:dyDescent="0.15">
      <c r="B17" t="s">
        <v>32</v>
      </c>
      <c r="C17" s="12">
        <v>140</v>
      </c>
      <c r="D17" s="8">
        <v>2.98</v>
      </c>
      <c r="E17" s="12">
        <v>110</v>
      </c>
      <c r="F17" s="8">
        <v>3.71</v>
      </c>
      <c r="G17" s="12">
        <v>22</v>
      </c>
      <c r="H17" s="8">
        <v>1.28</v>
      </c>
      <c r="I17" s="12">
        <v>8</v>
      </c>
    </row>
    <row r="18" spans="2:9" ht="15" customHeight="1" x14ac:dyDescent="0.15">
      <c r="B18" t="s">
        <v>33</v>
      </c>
      <c r="C18" s="12">
        <v>165</v>
      </c>
      <c r="D18" s="8">
        <v>3.51</v>
      </c>
      <c r="E18" s="12">
        <v>103</v>
      </c>
      <c r="F18" s="8">
        <v>3.47</v>
      </c>
      <c r="G18" s="12">
        <v>60</v>
      </c>
      <c r="H18" s="8">
        <v>3.49</v>
      </c>
      <c r="I18" s="12">
        <v>2</v>
      </c>
    </row>
    <row r="19" spans="2:9" ht="15" customHeight="1" x14ac:dyDescent="0.15">
      <c r="B19" t="s">
        <v>34</v>
      </c>
      <c r="C19" s="12">
        <v>120</v>
      </c>
      <c r="D19" s="8">
        <v>2.5499999999999998</v>
      </c>
      <c r="E19" s="12">
        <v>64</v>
      </c>
      <c r="F19" s="8">
        <v>2.16</v>
      </c>
      <c r="G19" s="12">
        <v>55</v>
      </c>
      <c r="H19" s="8">
        <v>3.2</v>
      </c>
      <c r="I19" s="12">
        <v>1</v>
      </c>
    </row>
    <row r="20" spans="2:9" ht="15" customHeight="1" x14ac:dyDescent="0.15">
      <c r="B20" s="9" t="s">
        <v>215</v>
      </c>
      <c r="C20" s="12">
        <f>SUM(LTBL_32203[総数／事業所数])</f>
        <v>4702</v>
      </c>
      <c r="E20" s="12">
        <f>SUBTOTAL(109,LTBL_32203[個人／事業所数])</f>
        <v>2966</v>
      </c>
      <c r="G20" s="12">
        <f>SUBTOTAL(109,LTBL_32203[法人／事業所数])</f>
        <v>1717</v>
      </c>
      <c r="I20" s="12">
        <f>SUBTOTAL(109,LTBL_32203[法人以外の団体／事業所数])</f>
        <v>19</v>
      </c>
    </row>
    <row r="21" spans="2:9" ht="15" customHeight="1" x14ac:dyDescent="0.15">
      <c r="E21" s="11">
        <f>LTBL_32203[[#Totals],[個人／事業所数]]/LTBL_32203[[#Totals],[総数／事業所数]]</f>
        <v>0.63079540621012331</v>
      </c>
      <c r="G21" s="11">
        <f>LTBL_32203[[#Totals],[法人／事業所数]]/LTBL_32203[[#Totals],[総数／事業所数]]</f>
        <v>0.36516376010208423</v>
      </c>
      <c r="I21" s="11">
        <f>LTBL_32203[[#Totals],[法人以外の団体／事業所数]]/LTBL_32203[[#Totals],[総数／事業所数]]</f>
        <v>4.0408336877924287E-3</v>
      </c>
    </row>
    <row r="23" spans="2:9" ht="33" customHeight="1" x14ac:dyDescent="0.15">
      <c r="B23" t="s">
        <v>214</v>
      </c>
      <c r="C23" s="10" t="s">
        <v>36</v>
      </c>
      <c r="D23" s="10" t="s">
        <v>234</v>
      </c>
      <c r="E23" s="10" t="s">
        <v>38</v>
      </c>
      <c r="F23" s="10" t="s">
        <v>239</v>
      </c>
      <c r="G23" s="10" t="s">
        <v>40</v>
      </c>
      <c r="H23" s="10" t="s">
        <v>240</v>
      </c>
      <c r="I23" s="10" t="s">
        <v>42</v>
      </c>
    </row>
    <row r="24" spans="2:9" ht="15" customHeight="1" x14ac:dyDescent="0.15">
      <c r="B24" t="s">
        <v>217</v>
      </c>
      <c r="C24">
        <v>68</v>
      </c>
      <c r="D24" t="s">
        <v>216</v>
      </c>
      <c r="E24">
        <v>0</v>
      </c>
      <c r="F24" t="s">
        <v>218</v>
      </c>
      <c r="G24">
        <v>68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548</v>
      </c>
      <c r="D29" s="8">
        <v>11.65</v>
      </c>
      <c r="E29" s="12">
        <v>470</v>
      </c>
      <c r="F29" s="8">
        <v>15.85</v>
      </c>
      <c r="G29" s="12">
        <v>78</v>
      </c>
      <c r="H29" s="8">
        <v>4.54</v>
      </c>
      <c r="I29" s="12">
        <v>0</v>
      </c>
    </row>
    <row r="30" spans="2:9" ht="15" customHeight="1" x14ac:dyDescent="0.15">
      <c r="B30" t="s">
        <v>58</v>
      </c>
      <c r="C30" s="12">
        <v>435</v>
      </c>
      <c r="D30" s="8">
        <v>9.25</v>
      </c>
      <c r="E30" s="12">
        <v>370</v>
      </c>
      <c r="F30" s="8">
        <v>12.47</v>
      </c>
      <c r="G30" s="12">
        <v>65</v>
      </c>
      <c r="H30" s="8">
        <v>3.79</v>
      </c>
      <c r="I30" s="12">
        <v>0</v>
      </c>
    </row>
    <row r="31" spans="2:9" ht="15" customHeight="1" x14ac:dyDescent="0.15">
      <c r="B31" t="s">
        <v>54</v>
      </c>
      <c r="C31" s="12">
        <v>394</v>
      </c>
      <c r="D31" s="8">
        <v>8.3800000000000008</v>
      </c>
      <c r="E31" s="12">
        <v>235</v>
      </c>
      <c r="F31" s="8">
        <v>7.92</v>
      </c>
      <c r="G31" s="12">
        <v>158</v>
      </c>
      <c r="H31" s="8">
        <v>9.1999999999999993</v>
      </c>
      <c r="I31" s="12">
        <v>1</v>
      </c>
    </row>
    <row r="32" spans="2:9" ht="15" customHeight="1" x14ac:dyDescent="0.15">
      <c r="B32" t="s">
        <v>44</v>
      </c>
      <c r="C32" s="12">
        <v>339</v>
      </c>
      <c r="D32" s="8">
        <v>7.21</v>
      </c>
      <c r="E32" s="12">
        <v>250</v>
      </c>
      <c r="F32" s="8">
        <v>8.43</v>
      </c>
      <c r="G32" s="12">
        <v>89</v>
      </c>
      <c r="H32" s="8">
        <v>5.18</v>
      </c>
      <c r="I32" s="12">
        <v>0</v>
      </c>
    </row>
    <row r="33" spans="2:9" ht="15" customHeight="1" x14ac:dyDescent="0.15">
      <c r="B33" t="s">
        <v>52</v>
      </c>
      <c r="C33" s="12">
        <v>324</v>
      </c>
      <c r="D33" s="8">
        <v>6.89</v>
      </c>
      <c r="E33" s="12">
        <v>243</v>
      </c>
      <c r="F33" s="8">
        <v>8.19</v>
      </c>
      <c r="G33" s="12">
        <v>80</v>
      </c>
      <c r="H33" s="8">
        <v>4.66</v>
      </c>
      <c r="I33" s="12">
        <v>1</v>
      </c>
    </row>
    <row r="34" spans="2:9" ht="15" customHeight="1" x14ac:dyDescent="0.15">
      <c r="B34" t="s">
        <v>43</v>
      </c>
      <c r="C34" s="12">
        <v>300</v>
      </c>
      <c r="D34" s="8">
        <v>6.38</v>
      </c>
      <c r="E34" s="12">
        <v>126</v>
      </c>
      <c r="F34" s="8">
        <v>4.25</v>
      </c>
      <c r="G34" s="12">
        <v>174</v>
      </c>
      <c r="H34" s="8">
        <v>10.130000000000001</v>
      </c>
      <c r="I34" s="12">
        <v>0</v>
      </c>
    </row>
    <row r="35" spans="2:9" ht="15" customHeight="1" x14ac:dyDescent="0.15">
      <c r="B35" t="s">
        <v>55</v>
      </c>
      <c r="C35" s="12">
        <v>272</v>
      </c>
      <c r="D35" s="8">
        <v>5.78</v>
      </c>
      <c r="E35" s="12">
        <v>184</v>
      </c>
      <c r="F35" s="8">
        <v>6.2</v>
      </c>
      <c r="G35" s="12">
        <v>87</v>
      </c>
      <c r="H35" s="8">
        <v>5.07</v>
      </c>
      <c r="I35" s="12">
        <v>1</v>
      </c>
    </row>
    <row r="36" spans="2:9" ht="15" customHeight="1" x14ac:dyDescent="0.15">
      <c r="B36" t="s">
        <v>53</v>
      </c>
      <c r="C36" s="12">
        <v>197</v>
      </c>
      <c r="D36" s="8">
        <v>4.1900000000000004</v>
      </c>
      <c r="E36" s="12">
        <v>135</v>
      </c>
      <c r="F36" s="8">
        <v>4.55</v>
      </c>
      <c r="G36" s="12">
        <v>62</v>
      </c>
      <c r="H36" s="8">
        <v>3.61</v>
      </c>
      <c r="I36" s="12">
        <v>0</v>
      </c>
    </row>
    <row r="37" spans="2:9" ht="15" customHeight="1" x14ac:dyDescent="0.15">
      <c r="B37" t="s">
        <v>51</v>
      </c>
      <c r="C37" s="12">
        <v>170</v>
      </c>
      <c r="D37" s="8">
        <v>3.62</v>
      </c>
      <c r="E37" s="12">
        <v>91</v>
      </c>
      <c r="F37" s="8">
        <v>3.07</v>
      </c>
      <c r="G37" s="12">
        <v>79</v>
      </c>
      <c r="H37" s="8">
        <v>4.5999999999999996</v>
      </c>
      <c r="I37" s="12">
        <v>0</v>
      </c>
    </row>
    <row r="38" spans="2:9" ht="15" customHeight="1" x14ac:dyDescent="0.15">
      <c r="B38" t="s">
        <v>60</v>
      </c>
      <c r="C38" s="12">
        <v>140</v>
      </c>
      <c r="D38" s="8">
        <v>2.98</v>
      </c>
      <c r="E38" s="12">
        <v>110</v>
      </c>
      <c r="F38" s="8">
        <v>3.71</v>
      </c>
      <c r="G38" s="12">
        <v>22</v>
      </c>
      <c r="H38" s="8">
        <v>1.28</v>
      </c>
      <c r="I38" s="12">
        <v>8</v>
      </c>
    </row>
    <row r="39" spans="2:9" ht="15" customHeight="1" x14ac:dyDescent="0.15">
      <c r="B39" t="s">
        <v>45</v>
      </c>
      <c r="C39" s="12">
        <v>117</v>
      </c>
      <c r="D39" s="8">
        <v>2.4900000000000002</v>
      </c>
      <c r="E39" s="12">
        <v>43</v>
      </c>
      <c r="F39" s="8">
        <v>1.45</v>
      </c>
      <c r="G39" s="12">
        <v>74</v>
      </c>
      <c r="H39" s="8">
        <v>4.3099999999999996</v>
      </c>
      <c r="I39" s="12">
        <v>0</v>
      </c>
    </row>
    <row r="40" spans="2:9" ht="15" customHeight="1" x14ac:dyDescent="0.15">
      <c r="B40" t="s">
        <v>57</v>
      </c>
      <c r="C40" s="12">
        <v>117</v>
      </c>
      <c r="D40" s="8">
        <v>2.4900000000000002</v>
      </c>
      <c r="E40" s="12">
        <v>70</v>
      </c>
      <c r="F40" s="8">
        <v>2.36</v>
      </c>
      <c r="G40" s="12">
        <v>47</v>
      </c>
      <c r="H40" s="8">
        <v>2.74</v>
      </c>
      <c r="I40" s="12">
        <v>0</v>
      </c>
    </row>
    <row r="41" spans="2:9" ht="15" customHeight="1" x14ac:dyDescent="0.15">
      <c r="B41" t="s">
        <v>61</v>
      </c>
      <c r="C41" s="12">
        <v>116</v>
      </c>
      <c r="D41" s="8">
        <v>2.4700000000000002</v>
      </c>
      <c r="E41" s="12">
        <v>102</v>
      </c>
      <c r="F41" s="8">
        <v>3.44</v>
      </c>
      <c r="G41" s="12">
        <v>14</v>
      </c>
      <c r="H41" s="8">
        <v>0.82</v>
      </c>
      <c r="I41" s="12">
        <v>0</v>
      </c>
    </row>
    <row r="42" spans="2:9" ht="15" customHeight="1" x14ac:dyDescent="0.15">
      <c r="B42" t="s">
        <v>56</v>
      </c>
      <c r="C42" s="12">
        <v>100</v>
      </c>
      <c r="D42" s="8">
        <v>2.13</v>
      </c>
      <c r="E42" s="12">
        <v>87</v>
      </c>
      <c r="F42" s="8">
        <v>2.93</v>
      </c>
      <c r="G42" s="12">
        <v>13</v>
      </c>
      <c r="H42" s="8">
        <v>0.76</v>
      </c>
      <c r="I42" s="12">
        <v>0</v>
      </c>
    </row>
    <row r="43" spans="2:9" ht="15" customHeight="1" x14ac:dyDescent="0.15">
      <c r="B43" t="s">
        <v>46</v>
      </c>
      <c r="C43" s="12">
        <v>85</v>
      </c>
      <c r="D43" s="8">
        <v>1.81</v>
      </c>
      <c r="E43" s="12">
        <v>42</v>
      </c>
      <c r="F43" s="8">
        <v>1.42</v>
      </c>
      <c r="G43" s="12">
        <v>42</v>
      </c>
      <c r="H43" s="8">
        <v>2.4500000000000002</v>
      </c>
      <c r="I43" s="12">
        <v>1</v>
      </c>
    </row>
    <row r="44" spans="2:9" ht="15" customHeight="1" x14ac:dyDescent="0.15">
      <c r="B44" t="s">
        <v>50</v>
      </c>
      <c r="C44" s="12">
        <v>66</v>
      </c>
      <c r="D44" s="8">
        <v>1.4</v>
      </c>
      <c r="E44" s="12">
        <v>30</v>
      </c>
      <c r="F44" s="8">
        <v>1.01</v>
      </c>
      <c r="G44" s="12">
        <v>35</v>
      </c>
      <c r="H44" s="8">
        <v>2.04</v>
      </c>
      <c r="I44" s="12">
        <v>1</v>
      </c>
    </row>
    <row r="45" spans="2:9" ht="15" customHeight="1" x14ac:dyDescent="0.15">
      <c r="B45" t="s">
        <v>48</v>
      </c>
      <c r="C45" s="12">
        <v>50</v>
      </c>
      <c r="D45" s="8">
        <v>1.06</v>
      </c>
      <c r="E45" s="12">
        <v>9</v>
      </c>
      <c r="F45" s="8">
        <v>0.3</v>
      </c>
      <c r="G45" s="12">
        <v>41</v>
      </c>
      <c r="H45" s="8">
        <v>2.39</v>
      </c>
      <c r="I45" s="12">
        <v>0</v>
      </c>
    </row>
    <row r="46" spans="2:9" ht="15" customHeight="1" x14ac:dyDescent="0.15">
      <c r="B46" t="s">
        <v>47</v>
      </c>
      <c r="C46" s="12">
        <v>49</v>
      </c>
      <c r="D46" s="8">
        <v>1.04</v>
      </c>
      <c r="E46" s="12">
        <v>23</v>
      </c>
      <c r="F46" s="8">
        <v>0.78</v>
      </c>
      <c r="G46" s="12">
        <v>26</v>
      </c>
      <c r="H46" s="8">
        <v>1.51</v>
      </c>
      <c r="I46" s="12">
        <v>0</v>
      </c>
    </row>
    <row r="47" spans="2:9" ht="15" customHeight="1" x14ac:dyDescent="0.15">
      <c r="B47" t="s">
        <v>49</v>
      </c>
      <c r="C47" s="12">
        <v>49</v>
      </c>
      <c r="D47" s="8">
        <v>1.04</v>
      </c>
      <c r="E47" s="12">
        <v>7</v>
      </c>
      <c r="F47" s="8">
        <v>0.24</v>
      </c>
      <c r="G47" s="12">
        <v>42</v>
      </c>
      <c r="H47" s="8">
        <v>2.4500000000000002</v>
      </c>
      <c r="I47" s="12">
        <v>0</v>
      </c>
    </row>
    <row r="48" spans="2:9" ht="15" customHeight="1" x14ac:dyDescent="0.15">
      <c r="B48" t="s">
        <v>62</v>
      </c>
      <c r="C48" s="12">
        <v>49</v>
      </c>
      <c r="D48" s="8">
        <v>1.04</v>
      </c>
      <c r="E48" s="12">
        <v>1</v>
      </c>
      <c r="F48" s="8">
        <v>0.03</v>
      </c>
      <c r="G48" s="12">
        <v>46</v>
      </c>
      <c r="H48" s="8">
        <v>2.68</v>
      </c>
      <c r="I48" s="12">
        <v>2</v>
      </c>
    </row>
    <row r="51" spans="2:9" ht="33" customHeight="1" x14ac:dyDescent="0.15">
      <c r="B51" t="s">
        <v>241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276</v>
      </c>
      <c r="D52" s="8">
        <v>5.87</v>
      </c>
      <c r="E52" s="12">
        <v>255</v>
      </c>
      <c r="F52" s="8">
        <v>8.6</v>
      </c>
      <c r="G52" s="12">
        <v>21</v>
      </c>
      <c r="H52" s="8">
        <v>1.22</v>
      </c>
      <c r="I52" s="12">
        <v>0</v>
      </c>
    </row>
    <row r="53" spans="2:9" ht="15" customHeight="1" x14ac:dyDescent="0.15">
      <c r="B53" t="s">
        <v>136</v>
      </c>
      <c r="C53" s="12">
        <v>194</v>
      </c>
      <c r="D53" s="8">
        <v>4.13</v>
      </c>
      <c r="E53" s="12">
        <v>163</v>
      </c>
      <c r="F53" s="8">
        <v>5.5</v>
      </c>
      <c r="G53" s="12">
        <v>31</v>
      </c>
      <c r="H53" s="8">
        <v>1.81</v>
      </c>
      <c r="I53" s="12">
        <v>0</v>
      </c>
    </row>
    <row r="54" spans="2:9" ht="15" customHeight="1" x14ac:dyDescent="0.15">
      <c r="B54" t="s">
        <v>141</v>
      </c>
      <c r="C54" s="12">
        <v>185</v>
      </c>
      <c r="D54" s="8">
        <v>3.93</v>
      </c>
      <c r="E54" s="12">
        <v>177</v>
      </c>
      <c r="F54" s="8">
        <v>5.97</v>
      </c>
      <c r="G54" s="12">
        <v>8</v>
      </c>
      <c r="H54" s="8">
        <v>0.47</v>
      </c>
      <c r="I54" s="12">
        <v>0</v>
      </c>
    </row>
    <row r="55" spans="2:9" ht="15" customHeight="1" x14ac:dyDescent="0.15">
      <c r="B55" t="s">
        <v>135</v>
      </c>
      <c r="C55" s="12">
        <v>126</v>
      </c>
      <c r="D55" s="8">
        <v>2.68</v>
      </c>
      <c r="E55" s="12">
        <v>81</v>
      </c>
      <c r="F55" s="8">
        <v>2.73</v>
      </c>
      <c r="G55" s="12">
        <v>45</v>
      </c>
      <c r="H55" s="8">
        <v>2.62</v>
      </c>
      <c r="I55" s="12">
        <v>0</v>
      </c>
    </row>
    <row r="56" spans="2:9" ht="15" customHeight="1" x14ac:dyDescent="0.15">
      <c r="B56" t="s">
        <v>131</v>
      </c>
      <c r="C56" s="12">
        <v>114</v>
      </c>
      <c r="D56" s="8">
        <v>2.42</v>
      </c>
      <c r="E56" s="12">
        <v>79</v>
      </c>
      <c r="F56" s="8">
        <v>2.66</v>
      </c>
      <c r="G56" s="12">
        <v>34</v>
      </c>
      <c r="H56" s="8">
        <v>1.98</v>
      </c>
      <c r="I56" s="12">
        <v>1</v>
      </c>
    </row>
    <row r="57" spans="2:9" ht="15" customHeight="1" x14ac:dyDescent="0.15">
      <c r="B57" t="s">
        <v>128</v>
      </c>
      <c r="C57" s="12">
        <v>108</v>
      </c>
      <c r="D57" s="8">
        <v>2.2999999999999998</v>
      </c>
      <c r="E57" s="12">
        <v>98</v>
      </c>
      <c r="F57" s="8">
        <v>3.3</v>
      </c>
      <c r="G57" s="12">
        <v>10</v>
      </c>
      <c r="H57" s="8">
        <v>0.57999999999999996</v>
      </c>
      <c r="I57" s="12">
        <v>0</v>
      </c>
    </row>
    <row r="58" spans="2:9" ht="15" customHeight="1" x14ac:dyDescent="0.15">
      <c r="B58" t="s">
        <v>140</v>
      </c>
      <c r="C58" s="12">
        <v>104</v>
      </c>
      <c r="D58" s="8">
        <v>2.21</v>
      </c>
      <c r="E58" s="12">
        <v>99</v>
      </c>
      <c r="F58" s="8">
        <v>3.34</v>
      </c>
      <c r="G58" s="12">
        <v>5</v>
      </c>
      <c r="H58" s="8">
        <v>0.28999999999999998</v>
      </c>
      <c r="I58" s="12">
        <v>0</v>
      </c>
    </row>
    <row r="59" spans="2:9" ht="15" customHeight="1" x14ac:dyDescent="0.15">
      <c r="B59" t="s">
        <v>127</v>
      </c>
      <c r="C59" s="12">
        <v>102</v>
      </c>
      <c r="D59" s="8">
        <v>2.17</v>
      </c>
      <c r="E59" s="12">
        <v>67</v>
      </c>
      <c r="F59" s="8">
        <v>2.2599999999999998</v>
      </c>
      <c r="G59" s="12">
        <v>35</v>
      </c>
      <c r="H59" s="8">
        <v>2.04</v>
      </c>
      <c r="I59" s="12">
        <v>0</v>
      </c>
    </row>
    <row r="60" spans="2:9" ht="15" customHeight="1" x14ac:dyDescent="0.15">
      <c r="B60" t="s">
        <v>132</v>
      </c>
      <c r="C60" s="12">
        <v>100</v>
      </c>
      <c r="D60" s="8">
        <v>2.13</v>
      </c>
      <c r="E60" s="12">
        <v>67</v>
      </c>
      <c r="F60" s="8">
        <v>2.2599999999999998</v>
      </c>
      <c r="G60" s="12">
        <v>33</v>
      </c>
      <c r="H60" s="8">
        <v>1.92</v>
      </c>
      <c r="I60" s="12">
        <v>0</v>
      </c>
    </row>
    <row r="61" spans="2:9" ht="15" customHeight="1" x14ac:dyDescent="0.15">
      <c r="B61" t="s">
        <v>139</v>
      </c>
      <c r="C61" s="12">
        <v>96</v>
      </c>
      <c r="D61" s="8">
        <v>2.04</v>
      </c>
      <c r="E61" s="12">
        <v>89</v>
      </c>
      <c r="F61" s="8">
        <v>3</v>
      </c>
      <c r="G61" s="12">
        <v>7</v>
      </c>
      <c r="H61" s="8">
        <v>0.41</v>
      </c>
      <c r="I61" s="12">
        <v>0</v>
      </c>
    </row>
    <row r="62" spans="2:9" ht="15" customHeight="1" x14ac:dyDescent="0.15">
      <c r="B62" t="s">
        <v>144</v>
      </c>
      <c r="C62" s="12">
        <v>92</v>
      </c>
      <c r="D62" s="8">
        <v>1.96</v>
      </c>
      <c r="E62" s="12">
        <v>86</v>
      </c>
      <c r="F62" s="8">
        <v>2.9</v>
      </c>
      <c r="G62" s="12">
        <v>6</v>
      </c>
      <c r="H62" s="8">
        <v>0.35</v>
      </c>
      <c r="I62" s="12">
        <v>0</v>
      </c>
    </row>
    <row r="63" spans="2:9" ht="15" customHeight="1" x14ac:dyDescent="0.15">
      <c r="B63" t="s">
        <v>137</v>
      </c>
      <c r="C63" s="12">
        <v>90</v>
      </c>
      <c r="D63" s="8">
        <v>1.91</v>
      </c>
      <c r="E63" s="12">
        <v>54</v>
      </c>
      <c r="F63" s="8">
        <v>1.82</v>
      </c>
      <c r="G63" s="12">
        <v>36</v>
      </c>
      <c r="H63" s="8">
        <v>2.1</v>
      </c>
      <c r="I63" s="12">
        <v>0</v>
      </c>
    </row>
    <row r="64" spans="2:9" ht="15" customHeight="1" x14ac:dyDescent="0.15">
      <c r="B64" t="s">
        <v>138</v>
      </c>
      <c r="C64" s="12">
        <v>88</v>
      </c>
      <c r="D64" s="8">
        <v>1.87</v>
      </c>
      <c r="E64" s="12">
        <v>69</v>
      </c>
      <c r="F64" s="8">
        <v>2.33</v>
      </c>
      <c r="G64" s="12">
        <v>19</v>
      </c>
      <c r="H64" s="8">
        <v>1.1100000000000001</v>
      </c>
      <c r="I64" s="12">
        <v>0</v>
      </c>
    </row>
    <row r="65" spans="2:9" ht="15" customHeight="1" x14ac:dyDescent="0.15">
      <c r="B65" t="s">
        <v>130</v>
      </c>
      <c r="C65" s="12">
        <v>85</v>
      </c>
      <c r="D65" s="8">
        <v>1.81</v>
      </c>
      <c r="E65" s="12">
        <v>73</v>
      </c>
      <c r="F65" s="8">
        <v>2.46</v>
      </c>
      <c r="G65" s="12">
        <v>12</v>
      </c>
      <c r="H65" s="8">
        <v>0.7</v>
      </c>
      <c r="I65" s="12">
        <v>0</v>
      </c>
    </row>
    <row r="66" spans="2:9" ht="15" customHeight="1" x14ac:dyDescent="0.15">
      <c r="B66" t="s">
        <v>125</v>
      </c>
      <c r="C66" s="12">
        <v>82</v>
      </c>
      <c r="D66" s="8">
        <v>1.74</v>
      </c>
      <c r="E66" s="12">
        <v>26</v>
      </c>
      <c r="F66" s="8">
        <v>0.88</v>
      </c>
      <c r="G66" s="12">
        <v>56</v>
      </c>
      <c r="H66" s="8">
        <v>3.26</v>
      </c>
      <c r="I66" s="12">
        <v>0</v>
      </c>
    </row>
    <row r="67" spans="2:9" ht="15" customHeight="1" x14ac:dyDescent="0.15">
      <c r="B67" t="s">
        <v>143</v>
      </c>
      <c r="C67" s="12">
        <v>82</v>
      </c>
      <c r="D67" s="8">
        <v>1.74</v>
      </c>
      <c r="E67" s="12">
        <v>72</v>
      </c>
      <c r="F67" s="8">
        <v>2.4300000000000002</v>
      </c>
      <c r="G67" s="12">
        <v>8</v>
      </c>
      <c r="H67" s="8">
        <v>0.47</v>
      </c>
      <c r="I67" s="12">
        <v>2</v>
      </c>
    </row>
    <row r="68" spans="2:9" ht="15" customHeight="1" x14ac:dyDescent="0.15">
      <c r="B68" t="s">
        <v>129</v>
      </c>
      <c r="C68" s="12">
        <v>80</v>
      </c>
      <c r="D68" s="8">
        <v>1.7</v>
      </c>
      <c r="E68" s="12">
        <v>48</v>
      </c>
      <c r="F68" s="8">
        <v>1.62</v>
      </c>
      <c r="G68" s="12">
        <v>32</v>
      </c>
      <c r="H68" s="8">
        <v>1.86</v>
      </c>
      <c r="I68" s="12">
        <v>0</v>
      </c>
    </row>
    <row r="69" spans="2:9" ht="15" customHeight="1" x14ac:dyDescent="0.15">
      <c r="B69" t="s">
        <v>151</v>
      </c>
      <c r="C69" s="12">
        <v>74</v>
      </c>
      <c r="D69" s="8">
        <v>1.57</v>
      </c>
      <c r="E69" s="12">
        <v>73</v>
      </c>
      <c r="F69" s="8">
        <v>2.46</v>
      </c>
      <c r="G69" s="12">
        <v>1</v>
      </c>
      <c r="H69" s="8">
        <v>0.06</v>
      </c>
      <c r="I69" s="12">
        <v>0</v>
      </c>
    </row>
    <row r="70" spans="2:9" ht="15" customHeight="1" x14ac:dyDescent="0.15">
      <c r="B70" t="s">
        <v>133</v>
      </c>
      <c r="C70" s="12">
        <v>72</v>
      </c>
      <c r="D70" s="8">
        <v>1.53</v>
      </c>
      <c r="E70" s="12">
        <v>46</v>
      </c>
      <c r="F70" s="8">
        <v>1.55</v>
      </c>
      <c r="G70" s="12">
        <v>26</v>
      </c>
      <c r="H70" s="8">
        <v>1.51</v>
      </c>
      <c r="I70" s="12">
        <v>0</v>
      </c>
    </row>
    <row r="71" spans="2:9" ht="15" customHeight="1" x14ac:dyDescent="0.15">
      <c r="B71" t="s">
        <v>134</v>
      </c>
      <c r="C71" s="12">
        <v>71</v>
      </c>
      <c r="D71" s="8">
        <v>1.51</v>
      </c>
      <c r="E71" s="12">
        <v>42</v>
      </c>
      <c r="F71" s="8">
        <v>1.42</v>
      </c>
      <c r="G71" s="12">
        <v>29</v>
      </c>
      <c r="H71" s="8">
        <v>1.69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242</v>
      </c>
    </row>
    <row r="4" spans="2:9" ht="33" customHeight="1" x14ac:dyDescent="0.15">
      <c r="B4" t="s">
        <v>214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15">
      <c r="B5" t="s">
        <v>20</v>
      </c>
      <c r="C5" s="12">
        <v>4</v>
      </c>
      <c r="D5" s="8">
        <v>0.26</v>
      </c>
      <c r="E5" s="12">
        <v>0</v>
      </c>
      <c r="F5" s="8">
        <v>0</v>
      </c>
      <c r="G5" s="12">
        <v>4</v>
      </c>
      <c r="H5" s="8">
        <v>0.66</v>
      </c>
      <c r="I5" s="12">
        <v>0</v>
      </c>
    </row>
    <row r="6" spans="2:9" ht="15" customHeight="1" x14ac:dyDescent="0.15">
      <c r="B6" t="s">
        <v>21</v>
      </c>
      <c r="C6" s="12">
        <v>192</v>
      </c>
      <c r="D6" s="8">
        <v>12.7</v>
      </c>
      <c r="E6" s="12">
        <v>73</v>
      </c>
      <c r="F6" s="8">
        <v>8.08</v>
      </c>
      <c r="G6" s="12">
        <v>119</v>
      </c>
      <c r="H6" s="8">
        <v>19.7</v>
      </c>
      <c r="I6" s="12">
        <v>0</v>
      </c>
    </row>
    <row r="7" spans="2:9" ht="15" customHeight="1" x14ac:dyDescent="0.15">
      <c r="B7" t="s">
        <v>22</v>
      </c>
      <c r="C7" s="12">
        <v>86</v>
      </c>
      <c r="D7" s="8">
        <v>5.69</v>
      </c>
      <c r="E7" s="12">
        <v>47</v>
      </c>
      <c r="F7" s="8">
        <v>5.2</v>
      </c>
      <c r="G7" s="12">
        <v>39</v>
      </c>
      <c r="H7" s="8">
        <v>6.46</v>
      </c>
      <c r="I7" s="12">
        <v>0</v>
      </c>
    </row>
    <row r="8" spans="2:9" ht="15" customHeight="1" x14ac:dyDescent="0.15">
      <c r="B8" t="s">
        <v>23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15">
      <c r="B9" t="s">
        <v>24</v>
      </c>
      <c r="C9" s="12">
        <v>10</v>
      </c>
      <c r="D9" s="8">
        <v>0.66</v>
      </c>
      <c r="E9" s="12">
        <v>2</v>
      </c>
      <c r="F9" s="8">
        <v>0.22</v>
      </c>
      <c r="G9" s="12">
        <v>8</v>
      </c>
      <c r="H9" s="8">
        <v>1.32</v>
      </c>
      <c r="I9" s="12">
        <v>0</v>
      </c>
    </row>
    <row r="10" spans="2:9" ht="15" customHeight="1" x14ac:dyDescent="0.15">
      <c r="B10" t="s">
        <v>25</v>
      </c>
      <c r="C10" s="12">
        <v>21</v>
      </c>
      <c r="D10" s="8">
        <v>1.39</v>
      </c>
      <c r="E10" s="12">
        <v>7</v>
      </c>
      <c r="F10" s="8">
        <v>0.78</v>
      </c>
      <c r="G10" s="12">
        <v>14</v>
      </c>
      <c r="H10" s="8">
        <v>2.3199999999999998</v>
      </c>
      <c r="I10" s="12">
        <v>0</v>
      </c>
    </row>
    <row r="11" spans="2:9" ht="15" customHeight="1" x14ac:dyDescent="0.15">
      <c r="B11" t="s">
        <v>26</v>
      </c>
      <c r="C11" s="12">
        <v>415</v>
      </c>
      <c r="D11" s="8">
        <v>27.45</v>
      </c>
      <c r="E11" s="12">
        <v>208</v>
      </c>
      <c r="F11" s="8">
        <v>23.03</v>
      </c>
      <c r="G11" s="12">
        <v>203</v>
      </c>
      <c r="H11" s="8">
        <v>33.61</v>
      </c>
      <c r="I11" s="12">
        <v>4</v>
      </c>
    </row>
    <row r="12" spans="2:9" ht="15" customHeight="1" x14ac:dyDescent="0.15">
      <c r="B12" t="s">
        <v>27</v>
      </c>
      <c r="C12" s="12">
        <v>22</v>
      </c>
      <c r="D12" s="8">
        <v>1.46</v>
      </c>
      <c r="E12" s="12">
        <v>4</v>
      </c>
      <c r="F12" s="8">
        <v>0.44</v>
      </c>
      <c r="G12" s="12">
        <v>18</v>
      </c>
      <c r="H12" s="8">
        <v>2.98</v>
      </c>
      <c r="I12" s="12">
        <v>0</v>
      </c>
    </row>
    <row r="13" spans="2:9" ht="15" customHeight="1" x14ac:dyDescent="0.15">
      <c r="B13" t="s">
        <v>28</v>
      </c>
      <c r="C13" s="12">
        <v>98</v>
      </c>
      <c r="D13" s="8">
        <v>6.48</v>
      </c>
      <c r="E13" s="12">
        <v>61</v>
      </c>
      <c r="F13" s="8">
        <v>6.76</v>
      </c>
      <c r="G13" s="12">
        <v>37</v>
      </c>
      <c r="H13" s="8">
        <v>6.13</v>
      </c>
      <c r="I13" s="12">
        <v>0</v>
      </c>
    </row>
    <row r="14" spans="2:9" ht="15" customHeight="1" x14ac:dyDescent="0.15">
      <c r="B14" t="s">
        <v>29</v>
      </c>
      <c r="C14" s="12">
        <v>75</v>
      </c>
      <c r="D14" s="8">
        <v>4.96</v>
      </c>
      <c r="E14" s="12">
        <v>41</v>
      </c>
      <c r="F14" s="8">
        <v>4.54</v>
      </c>
      <c r="G14" s="12">
        <v>34</v>
      </c>
      <c r="H14" s="8">
        <v>5.63</v>
      </c>
      <c r="I14" s="12">
        <v>0</v>
      </c>
    </row>
    <row r="15" spans="2:9" ht="15" customHeight="1" x14ac:dyDescent="0.15">
      <c r="B15" t="s">
        <v>30</v>
      </c>
      <c r="C15" s="12">
        <v>207</v>
      </c>
      <c r="D15" s="8">
        <v>13.69</v>
      </c>
      <c r="E15" s="12">
        <v>175</v>
      </c>
      <c r="F15" s="8">
        <v>19.38</v>
      </c>
      <c r="G15" s="12">
        <v>31</v>
      </c>
      <c r="H15" s="8">
        <v>5.13</v>
      </c>
      <c r="I15" s="12">
        <v>1</v>
      </c>
    </row>
    <row r="16" spans="2:9" ht="15" customHeight="1" x14ac:dyDescent="0.15">
      <c r="B16" t="s">
        <v>31</v>
      </c>
      <c r="C16" s="12">
        <v>230</v>
      </c>
      <c r="D16" s="8">
        <v>15.21</v>
      </c>
      <c r="E16" s="12">
        <v>193</v>
      </c>
      <c r="F16" s="8">
        <v>21.37</v>
      </c>
      <c r="G16" s="12">
        <v>37</v>
      </c>
      <c r="H16" s="8">
        <v>6.13</v>
      </c>
      <c r="I16" s="12">
        <v>0</v>
      </c>
    </row>
    <row r="17" spans="2:9" ht="15" customHeight="1" x14ac:dyDescent="0.15">
      <c r="B17" t="s">
        <v>32</v>
      </c>
      <c r="C17" s="12">
        <v>51</v>
      </c>
      <c r="D17" s="8">
        <v>3.37</v>
      </c>
      <c r="E17" s="12">
        <v>42</v>
      </c>
      <c r="F17" s="8">
        <v>4.6500000000000004</v>
      </c>
      <c r="G17" s="12">
        <v>9</v>
      </c>
      <c r="H17" s="8">
        <v>1.49</v>
      </c>
      <c r="I17" s="12">
        <v>0</v>
      </c>
    </row>
    <row r="18" spans="2:9" ht="15" customHeight="1" x14ac:dyDescent="0.15">
      <c r="B18" t="s">
        <v>33</v>
      </c>
      <c r="C18" s="12">
        <v>62</v>
      </c>
      <c r="D18" s="8">
        <v>4.0999999999999996</v>
      </c>
      <c r="E18" s="12">
        <v>39</v>
      </c>
      <c r="F18" s="8">
        <v>4.32</v>
      </c>
      <c r="G18" s="12">
        <v>23</v>
      </c>
      <c r="H18" s="8">
        <v>3.81</v>
      </c>
      <c r="I18" s="12">
        <v>0</v>
      </c>
    </row>
    <row r="19" spans="2:9" ht="15" customHeight="1" x14ac:dyDescent="0.15">
      <c r="B19" t="s">
        <v>34</v>
      </c>
      <c r="C19" s="12">
        <v>38</v>
      </c>
      <c r="D19" s="8">
        <v>2.5099999999999998</v>
      </c>
      <c r="E19" s="12">
        <v>11</v>
      </c>
      <c r="F19" s="8">
        <v>1.22</v>
      </c>
      <c r="G19" s="12">
        <v>27</v>
      </c>
      <c r="H19" s="8">
        <v>4.47</v>
      </c>
      <c r="I19" s="12">
        <v>0</v>
      </c>
    </row>
    <row r="20" spans="2:9" ht="15" customHeight="1" x14ac:dyDescent="0.15">
      <c r="B20" s="9" t="s">
        <v>215</v>
      </c>
      <c r="C20" s="12">
        <f>SUM(LTBL_32204[総数／事業所数])</f>
        <v>1512</v>
      </c>
      <c r="E20" s="12">
        <f>SUBTOTAL(109,LTBL_32204[個人／事業所数])</f>
        <v>903</v>
      </c>
      <c r="G20" s="12">
        <f>SUBTOTAL(109,LTBL_32204[法人／事業所数])</f>
        <v>604</v>
      </c>
      <c r="I20" s="12">
        <f>SUBTOTAL(109,LTBL_32204[法人以外の団体／事業所数])</f>
        <v>5</v>
      </c>
    </row>
    <row r="21" spans="2:9" ht="15" customHeight="1" x14ac:dyDescent="0.15">
      <c r="E21" s="11">
        <f>LTBL_32204[[#Totals],[個人／事業所数]]/LTBL_32204[[#Totals],[総数／事業所数]]</f>
        <v>0.59722222222222221</v>
      </c>
      <c r="G21" s="11">
        <f>LTBL_32204[[#Totals],[法人／事業所数]]/LTBL_32204[[#Totals],[総数／事業所数]]</f>
        <v>0.39947089947089948</v>
      </c>
      <c r="I21" s="11">
        <f>LTBL_32204[[#Totals],[法人以外の団体／事業所数]]/LTBL_32204[[#Totals],[総数／事業所数]]</f>
        <v>3.3068783068783067E-3</v>
      </c>
    </row>
    <row r="23" spans="2:9" ht="33" customHeight="1" x14ac:dyDescent="0.15">
      <c r="B23" t="s">
        <v>214</v>
      </c>
      <c r="C23" s="10" t="s">
        <v>36</v>
      </c>
      <c r="D23" s="10" t="s">
        <v>243</v>
      </c>
      <c r="E23" s="10" t="s">
        <v>38</v>
      </c>
      <c r="F23" s="10" t="s">
        <v>244</v>
      </c>
      <c r="G23" s="10" t="s">
        <v>40</v>
      </c>
      <c r="H23" s="10" t="s">
        <v>245</v>
      </c>
      <c r="I23" s="10" t="s">
        <v>42</v>
      </c>
    </row>
    <row r="24" spans="2:9" ht="15" customHeight="1" x14ac:dyDescent="0.15">
      <c r="B24" t="s">
        <v>217</v>
      </c>
      <c r="C24">
        <v>33</v>
      </c>
      <c r="D24" t="s">
        <v>216</v>
      </c>
      <c r="E24">
        <v>0</v>
      </c>
      <c r="F24" t="s">
        <v>218</v>
      </c>
      <c r="G24">
        <v>31</v>
      </c>
      <c r="H24" t="s">
        <v>219</v>
      </c>
      <c r="I24">
        <v>2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231</v>
      </c>
      <c r="C28" s="10" t="s">
        <v>36</v>
      </c>
      <c r="D28" s="10" t="s">
        <v>37</v>
      </c>
      <c r="E28" s="10" t="s">
        <v>38</v>
      </c>
      <c r="F28" s="10" t="s">
        <v>39</v>
      </c>
      <c r="G28" s="10" t="s">
        <v>40</v>
      </c>
      <c r="H28" s="10" t="s">
        <v>41</v>
      </c>
      <c r="I28" s="10" t="s">
        <v>42</v>
      </c>
    </row>
    <row r="29" spans="2:9" ht="15" customHeight="1" x14ac:dyDescent="0.15">
      <c r="B29" t="s">
        <v>59</v>
      </c>
      <c r="C29" s="12">
        <v>196</v>
      </c>
      <c r="D29" s="8">
        <v>12.96</v>
      </c>
      <c r="E29" s="12">
        <v>173</v>
      </c>
      <c r="F29" s="8">
        <v>19.16</v>
      </c>
      <c r="G29" s="12">
        <v>23</v>
      </c>
      <c r="H29" s="8">
        <v>3.81</v>
      </c>
      <c r="I29" s="12">
        <v>0</v>
      </c>
    </row>
    <row r="30" spans="2:9" ht="15" customHeight="1" x14ac:dyDescent="0.15">
      <c r="B30" t="s">
        <v>58</v>
      </c>
      <c r="C30" s="12">
        <v>177</v>
      </c>
      <c r="D30" s="8">
        <v>11.71</v>
      </c>
      <c r="E30" s="12">
        <v>158</v>
      </c>
      <c r="F30" s="8">
        <v>17.5</v>
      </c>
      <c r="G30" s="12">
        <v>19</v>
      </c>
      <c r="H30" s="8">
        <v>3.15</v>
      </c>
      <c r="I30" s="12">
        <v>0</v>
      </c>
    </row>
    <row r="31" spans="2:9" ht="15" customHeight="1" x14ac:dyDescent="0.15">
      <c r="B31" t="s">
        <v>54</v>
      </c>
      <c r="C31" s="12">
        <v>124</v>
      </c>
      <c r="D31" s="8">
        <v>8.1999999999999993</v>
      </c>
      <c r="E31" s="12">
        <v>47</v>
      </c>
      <c r="F31" s="8">
        <v>5.2</v>
      </c>
      <c r="G31" s="12">
        <v>76</v>
      </c>
      <c r="H31" s="8">
        <v>12.58</v>
      </c>
      <c r="I31" s="12">
        <v>1</v>
      </c>
    </row>
    <row r="32" spans="2:9" ht="15" customHeight="1" x14ac:dyDescent="0.15">
      <c r="B32" t="s">
        <v>52</v>
      </c>
      <c r="C32" s="12">
        <v>106</v>
      </c>
      <c r="D32" s="8">
        <v>7.01</v>
      </c>
      <c r="E32" s="12">
        <v>81</v>
      </c>
      <c r="F32" s="8">
        <v>8.9700000000000006</v>
      </c>
      <c r="G32" s="12">
        <v>22</v>
      </c>
      <c r="H32" s="8">
        <v>3.64</v>
      </c>
      <c r="I32" s="12">
        <v>3</v>
      </c>
    </row>
    <row r="33" spans="2:9" ht="15" customHeight="1" x14ac:dyDescent="0.15">
      <c r="B33" t="s">
        <v>43</v>
      </c>
      <c r="C33" s="12">
        <v>86</v>
      </c>
      <c r="D33" s="8">
        <v>5.69</v>
      </c>
      <c r="E33" s="12">
        <v>32</v>
      </c>
      <c r="F33" s="8">
        <v>3.54</v>
      </c>
      <c r="G33" s="12">
        <v>54</v>
      </c>
      <c r="H33" s="8">
        <v>8.94</v>
      </c>
      <c r="I33" s="12">
        <v>0</v>
      </c>
    </row>
    <row r="34" spans="2:9" ht="15" customHeight="1" x14ac:dyDescent="0.15">
      <c r="B34" t="s">
        <v>55</v>
      </c>
      <c r="C34" s="12">
        <v>82</v>
      </c>
      <c r="D34" s="8">
        <v>5.42</v>
      </c>
      <c r="E34" s="12">
        <v>58</v>
      </c>
      <c r="F34" s="8">
        <v>6.42</v>
      </c>
      <c r="G34" s="12">
        <v>24</v>
      </c>
      <c r="H34" s="8">
        <v>3.97</v>
      </c>
      <c r="I34" s="12">
        <v>0</v>
      </c>
    </row>
    <row r="35" spans="2:9" ht="15" customHeight="1" x14ac:dyDescent="0.15">
      <c r="B35" t="s">
        <v>44</v>
      </c>
      <c r="C35" s="12">
        <v>70</v>
      </c>
      <c r="D35" s="8">
        <v>4.63</v>
      </c>
      <c r="E35" s="12">
        <v>32</v>
      </c>
      <c r="F35" s="8">
        <v>3.54</v>
      </c>
      <c r="G35" s="12">
        <v>38</v>
      </c>
      <c r="H35" s="8">
        <v>6.29</v>
      </c>
      <c r="I35" s="12">
        <v>0</v>
      </c>
    </row>
    <row r="36" spans="2:9" ht="15" customHeight="1" x14ac:dyDescent="0.15">
      <c r="B36" t="s">
        <v>60</v>
      </c>
      <c r="C36" s="12">
        <v>51</v>
      </c>
      <c r="D36" s="8">
        <v>3.37</v>
      </c>
      <c r="E36" s="12">
        <v>42</v>
      </c>
      <c r="F36" s="8">
        <v>4.6500000000000004</v>
      </c>
      <c r="G36" s="12">
        <v>9</v>
      </c>
      <c r="H36" s="8">
        <v>1.49</v>
      </c>
      <c r="I36" s="12">
        <v>0</v>
      </c>
    </row>
    <row r="37" spans="2:9" ht="15" customHeight="1" x14ac:dyDescent="0.15">
      <c r="B37" t="s">
        <v>61</v>
      </c>
      <c r="C37" s="12">
        <v>46</v>
      </c>
      <c r="D37" s="8">
        <v>3.04</v>
      </c>
      <c r="E37" s="12">
        <v>38</v>
      </c>
      <c r="F37" s="8">
        <v>4.21</v>
      </c>
      <c r="G37" s="12">
        <v>8</v>
      </c>
      <c r="H37" s="8">
        <v>1.32</v>
      </c>
      <c r="I37" s="12">
        <v>0</v>
      </c>
    </row>
    <row r="38" spans="2:9" ht="15" customHeight="1" x14ac:dyDescent="0.15">
      <c r="B38" t="s">
        <v>51</v>
      </c>
      <c r="C38" s="12">
        <v>45</v>
      </c>
      <c r="D38" s="8">
        <v>2.98</v>
      </c>
      <c r="E38" s="12">
        <v>26</v>
      </c>
      <c r="F38" s="8">
        <v>2.88</v>
      </c>
      <c r="G38" s="12">
        <v>19</v>
      </c>
      <c r="H38" s="8">
        <v>3.15</v>
      </c>
      <c r="I38" s="12">
        <v>0</v>
      </c>
    </row>
    <row r="39" spans="2:9" ht="15" customHeight="1" x14ac:dyDescent="0.15">
      <c r="B39" t="s">
        <v>53</v>
      </c>
      <c r="C39" s="12">
        <v>43</v>
      </c>
      <c r="D39" s="8">
        <v>2.84</v>
      </c>
      <c r="E39" s="12">
        <v>20</v>
      </c>
      <c r="F39" s="8">
        <v>2.21</v>
      </c>
      <c r="G39" s="12">
        <v>23</v>
      </c>
      <c r="H39" s="8">
        <v>3.81</v>
      </c>
      <c r="I39" s="12">
        <v>0</v>
      </c>
    </row>
    <row r="40" spans="2:9" ht="15" customHeight="1" x14ac:dyDescent="0.15">
      <c r="B40" t="s">
        <v>57</v>
      </c>
      <c r="C40" s="12">
        <v>41</v>
      </c>
      <c r="D40" s="8">
        <v>2.71</v>
      </c>
      <c r="E40" s="12">
        <v>15</v>
      </c>
      <c r="F40" s="8">
        <v>1.66</v>
      </c>
      <c r="G40" s="12">
        <v>26</v>
      </c>
      <c r="H40" s="8">
        <v>4.3</v>
      </c>
      <c r="I40" s="12">
        <v>0</v>
      </c>
    </row>
    <row r="41" spans="2:9" ht="15" customHeight="1" x14ac:dyDescent="0.15">
      <c r="B41" t="s">
        <v>45</v>
      </c>
      <c r="C41" s="12">
        <v>36</v>
      </c>
      <c r="D41" s="8">
        <v>2.38</v>
      </c>
      <c r="E41" s="12">
        <v>9</v>
      </c>
      <c r="F41" s="8">
        <v>1</v>
      </c>
      <c r="G41" s="12">
        <v>27</v>
      </c>
      <c r="H41" s="8">
        <v>4.47</v>
      </c>
      <c r="I41" s="12">
        <v>0</v>
      </c>
    </row>
    <row r="42" spans="2:9" ht="15" customHeight="1" x14ac:dyDescent="0.15">
      <c r="B42" t="s">
        <v>56</v>
      </c>
      <c r="C42" s="12">
        <v>31</v>
      </c>
      <c r="D42" s="8">
        <v>2.0499999999999998</v>
      </c>
      <c r="E42" s="12">
        <v>26</v>
      </c>
      <c r="F42" s="8">
        <v>2.88</v>
      </c>
      <c r="G42" s="12">
        <v>5</v>
      </c>
      <c r="H42" s="8">
        <v>0.83</v>
      </c>
      <c r="I42" s="12">
        <v>0</v>
      </c>
    </row>
    <row r="43" spans="2:9" ht="15" customHeight="1" x14ac:dyDescent="0.15">
      <c r="B43" t="s">
        <v>67</v>
      </c>
      <c r="C43" s="12">
        <v>25</v>
      </c>
      <c r="D43" s="8">
        <v>1.65</v>
      </c>
      <c r="E43" s="12">
        <v>13</v>
      </c>
      <c r="F43" s="8">
        <v>1.44</v>
      </c>
      <c r="G43" s="12">
        <v>12</v>
      </c>
      <c r="H43" s="8">
        <v>1.99</v>
      </c>
      <c r="I43" s="12">
        <v>0</v>
      </c>
    </row>
    <row r="44" spans="2:9" ht="15" customHeight="1" x14ac:dyDescent="0.15">
      <c r="B44" t="s">
        <v>48</v>
      </c>
      <c r="C44" s="12">
        <v>22</v>
      </c>
      <c r="D44" s="8">
        <v>1.46</v>
      </c>
      <c r="E44" s="12">
        <v>3</v>
      </c>
      <c r="F44" s="8">
        <v>0.33</v>
      </c>
      <c r="G44" s="12">
        <v>19</v>
      </c>
      <c r="H44" s="8">
        <v>3.15</v>
      </c>
      <c r="I44" s="12">
        <v>0</v>
      </c>
    </row>
    <row r="45" spans="2:9" ht="15" customHeight="1" x14ac:dyDescent="0.15">
      <c r="B45" t="s">
        <v>49</v>
      </c>
      <c r="C45" s="12">
        <v>22</v>
      </c>
      <c r="D45" s="8">
        <v>1.46</v>
      </c>
      <c r="E45" s="12">
        <v>1</v>
      </c>
      <c r="F45" s="8">
        <v>0.11</v>
      </c>
      <c r="G45" s="12">
        <v>21</v>
      </c>
      <c r="H45" s="8">
        <v>3.48</v>
      </c>
      <c r="I45" s="12">
        <v>0</v>
      </c>
    </row>
    <row r="46" spans="2:9" ht="15" customHeight="1" x14ac:dyDescent="0.15">
      <c r="B46" t="s">
        <v>66</v>
      </c>
      <c r="C46" s="12">
        <v>22</v>
      </c>
      <c r="D46" s="8">
        <v>1.46</v>
      </c>
      <c r="E46" s="12">
        <v>4</v>
      </c>
      <c r="F46" s="8">
        <v>0.44</v>
      </c>
      <c r="G46" s="12">
        <v>18</v>
      </c>
      <c r="H46" s="8">
        <v>2.98</v>
      </c>
      <c r="I46" s="12">
        <v>0</v>
      </c>
    </row>
    <row r="47" spans="2:9" ht="15" customHeight="1" x14ac:dyDescent="0.15">
      <c r="B47" t="s">
        <v>46</v>
      </c>
      <c r="C47" s="12">
        <v>21</v>
      </c>
      <c r="D47" s="8">
        <v>1.39</v>
      </c>
      <c r="E47" s="12">
        <v>18</v>
      </c>
      <c r="F47" s="8">
        <v>1.99</v>
      </c>
      <c r="G47" s="12">
        <v>3</v>
      </c>
      <c r="H47" s="8">
        <v>0.5</v>
      </c>
      <c r="I47" s="12">
        <v>0</v>
      </c>
    </row>
    <row r="48" spans="2:9" ht="15" customHeight="1" x14ac:dyDescent="0.15">
      <c r="B48" t="s">
        <v>50</v>
      </c>
      <c r="C48" s="12">
        <v>21</v>
      </c>
      <c r="D48" s="8">
        <v>1.39</v>
      </c>
      <c r="E48" s="12">
        <v>9</v>
      </c>
      <c r="F48" s="8">
        <v>1</v>
      </c>
      <c r="G48" s="12">
        <v>12</v>
      </c>
      <c r="H48" s="8">
        <v>1.99</v>
      </c>
      <c r="I48" s="12">
        <v>0</v>
      </c>
    </row>
    <row r="51" spans="2:9" ht="33" customHeight="1" x14ac:dyDescent="0.15">
      <c r="B51" t="s">
        <v>246</v>
      </c>
      <c r="C51" s="10" t="s">
        <v>36</v>
      </c>
      <c r="D51" s="10" t="s">
        <v>37</v>
      </c>
      <c r="E51" s="10" t="s">
        <v>38</v>
      </c>
      <c r="F51" s="10" t="s">
        <v>39</v>
      </c>
      <c r="G51" s="10" t="s">
        <v>40</v>
      </c>
      <c r="H51" s="10" t="s">
        <v>41</v>
      </c>
      <c r="I51" s="10" t="s">
        <v>42</v>
      </c>
    </row>
    <row r="52" spans="2:9" ht="15" customHeight="1" x14ac:dyDescent="0.15">
      <c r="B52" t="s">
        <v>142</v>
      </c>
      <c r="C52" s="12">
        <v>114</v>
      </c>
      <c r="D52" s="8">
        <v>7.54</v>
      </c>
      <c r="E52" s="12">
        <v>111</v>
      </c>
      <c r="F52" s="8">
        <v>12.29</v>
      </c>
      <c r="G52" s="12">
        <v>3</v>
      </c>
      <c r="H52" s="8">
        <v>0.5</v>
      </c>
      <c r="I52" s="12">
        <v>0</v>
      </c>
    </row>
    <row r="53" spans="2:9" ht="15" customHeight="1" x14ac:dyDescent="0.15">
      <c r="B53" t="s">
        <v>141</v>
      </c>
      <c r="C53" s="12">
        <v>54</v>
      </c>
      <c r="D53" s="8">
        <v>3.57</v>
      </c>
      <c r="E53" s="12">
        <v>52</v>
      </c>
      <c r="F53" s="8">
        <v>5.76</v>
      </c>
      <c r="G53" s="12">
        <v>2</v>
      </c>
      <c r="H53" s="8">
        <v>0.33</v>
      </c>
      <c r="I53" s="12">
        <v>0</v>
      </c>
    </row>
    <row r="54" spans="2:9" ht="15" customHeight="1" x14ac:dyDescent="0.15">
      <c r="B54" t="s">
        <v>136</v>
      </c>
      <c r="C54" s="12">
        <v>52</v>
      </c>
      <c r="D54" s="8">
        <v>3.44</v>
      </c>
      <c r="E54" s="12">
        <v>45</v>
      </c>
      <c r="F54" s="8">
        <v>4.9800000000000004</v>
      </c>
      <c r="G54" s="12">
        <v>7</v>
      </c>
      <c r="H54" s="8">
        <v>1.1599999999999999</v>
      </c>
      <c r="I54" s="12">
        <v>0</v>
      </c>
    </row>
    <row r="55" spans="2:9" ht="15" customHeight="1" x14ac:dyDescent="0.15">
      <c r="B55" t="s">
        <v>140</v>
      </c>
      <c r="C55" s="12">
        <v>50</v>
      </c>
      <c r="D55" s="8">
        <v>3.31</v>
      </c>
      <c r="E55" s="12">
        <v>49</v>
      </c>
      <c r="F55" s="8">
        <v>5.43</v>
      </c>
      <c r="G55" s="12">
        <v>1</v>
      </c>
      <c r="H55" s="8">
        <v>0.17</v>
      </c>
      <c r="I55" s="12">
        <v>0</v>
      </c>
    </row>
    <row r="56" spans="2:9" ht="15" customHeight="1" x14ac:dyDescent="0.15">
      <c r="B56" t="s">
        <v>135</v>
      </c>
      <c r="C56" s="12">
        <v>33</v>
      </c>
      <c r="D56" s="8">
        <v>2.1800000000000002</v>
      </c>
      <c r="E56" s="12">
        <v>21</v>
      </c>
      <c r="F56" s="8">
        <v>2.33</v>
      </c>
      <c r="G56" s="12">
        <v>12</v>
      </c>
      <c r="H56" s="8">
        <v>1.99</v>
      </c>
      <c r="I56" s="12">
        <v>0</v>
      </c>
    </row>
    <row r="57" spans="2:9" ht="15" customHeight="1" x14ac:dyDescent="0.15">
      <c r="B57" t="s">
        <v>139</v>
      </c>
      <c r="C57" s="12">
        <v>33</v>
      </c>
      <c r="D57" s="8">
        <v>2.1800000000000002</v>
      </c>
      <c r="E57" s="12">
        <v>29</v>
      </c>
      <c r="F57" s="8">
        <v>3.21</v>
      </c>
      <c r="G57" s="12">
        <v>4</v>
      </c>
      <c r="H57" s="8">
        <v>0.66</v>
      </c>
      <c r="I57" s="12">
        <v>0</v>
      </c>
    </row>
    <row r="58" spans="2:9" ht="15" customHeight="1" x14ac:dyDescent="0.15">
      <c r="B58" t="s">
        <v>134</v>
      </c>
      <c r="C58" s="12">
        <v>32</v>
      </c>
      <c r="D58" s="8">
        <v>2.12</v>
      </c>
      <c r="E58" s="12">
        <v>6</v>
      </c>
      <c r="F58" s="8">
        <v>0.66</v>
      </c>
      <c r="G58" s="12">
        <v>26</v>
      </c>
      <c r="H58" s="8">
        <v>4.3</v>
      </c>
      <c r="I58" s="12">
        <v>0</v>
      </c>
    </row>
    <row r="59" spans="2:9" ht="15" customHeight="1" x14ac:dyDescent="0.15">
      <c r="B59" t="s">
        <v>137</v>
      </c>
      <c r="C59" s="12">
        <v>32</v>
      </c>
      <c r="D59" s="8">
        <v>2.12</v>
      </c>
      <c r="E59" s="12">
        <v>12</v>
      </c>
      <c r="F59" s="8">
        <v>1.33</v>
      </c>
      <c r="G59" s="12">
        <v>20</v>
      </c>
      <c r="H59" s="8">
        <v>3.31</v>
      </c>
      <c r="I59" s="12">
        <v>0</v>
      </c>
    </row>
    <row r="60" spans="2:9" ht="15" customHeight="1" x14ac:dyDescent="0.15">
      <c r="B60" t="s">
        <v>138</v>
      </c>
      <c r="C60" s="12">
        <v>31</v>
      </c>
      <c r="D60" s="8">
        <v>2.0499999999999998</v>
      </c>
      <c r="E60" s="12">
        <v>28</v>
      </c>
      <c r="F60" s="8">
        <v>3.1</v>
      </c>
      <c r="G60" s="12">
        <v>3</v>
      </c>
      <c r="H60" s="8">
        <v>0.5</v>
      </c>
      <c r="I60" s="12">
        <v>0</v>
      </c>
    </row>
    <row r="61" spans="2:9" ht="15" customHeight="1" x14ac:dyDescent="0.15">
      <c r="B61" t="s">
        <v>143</v>
      </c>
      <c r="C61" s="12">
        <v>31</v>
      </c>
      <c r="D61" s="8">
        <v>2.0499999999999998</v>
      </c>
      <c r="E61" s="12">
        <v>28</v>
      </c>
      <c r="F61" s="8">
        <v>3.1</v>
      </c>
      <c r="G61" s="12">
        <v>3</v>
      </c>
      <c r="H61" s="8">
        <v>0.5</v>
      </c>
      <c r="I61" s="12">
        <v>0</v>
      </c>
    </row>
    <row r="62" spans="2:9" ht="15" customHeight="1" x14ac:dyDescent="0.15">
      <c r="B62" t="s">
        <v>127</v>
      </c>
      <c r="C62" s="12">
        <v>30</v>
      </c>
      <c r="D62" s="8">
        <v>1.98</v>
      </c>
      <c r="E62" s="12">
        <v>23</v>
      </c>
      <c r="F62" s="8">
        <v>2.5499999999999998</v>
      </c>
      <c r="G62" s="12">
        <v>7</v>
      </c>
      <c r="H62" s="8">
        <v>1.1599999999999999</v>
      </c>
      <c r="I62" s="12">
        <v>0</v>
      </c>
    </row>
    <row r="63" spans="2:9" ht="15" customHeight="1" x14ac:dyDescent="0.15">
      <c r="B63" t="s">
        <v>148</v>
      </c>
      <c r="C63" s="12">
        <v>30</v>
      </c>
      <c r="D63" s="8">
        <v>1.98</v>
      </c>
      <c r="E63" s="12">
        <v>26</v>
      </c>
      <c r="F63" s="8">
        <v>2.88</v>
      </c>
      <c r="G63" s="12">
        <v>4</v>
      </c>
      <c r="H63" s="8">
        <v>0.66</v>
      </c>
      <c r="I63" s="12">
        <v>0</v>
      </c>
    </row>
    <row r="64" spans="2:9" ht="15" customHeight="1" x14ac:dyDescent="0.15">
      <c r="B64" t="s">
        <v>144</v>
      </c>
      <c r="C64" s="12">
        <v>30</v>
      </c>
      <c r="D64" s="8">
        <v>1.98</v>
      </c>
      <c r="E64" s="12">
        <v>26</v>
      </c>
      <c r="F64" s="8">
        <v>2.88</v>
      </c>
      <c r="G64" s="12">
        <v>4</v>
      </c>
      <c r="H64" s="8">
        <v>0.66</v>
      </c>
      <c r="I64" s="12">
        <v>0</v>
      </c>
    </row>
    <row r="65" spans="2:9" ht="15" customHeight="1" x14ac:dyDescent="0.15">
      <c r="B65" t="s">
        <v>129</v>
      </c>
      <c r="C65" s="12">
        <v>29</v>
      </c>
      <c r="D65" s="8">
        <v>1.92</v>
      </c>
      <c r="E65" s="12">
        <v>17</v>
      </c>
      <c r="F65" s="8">
        <v>1.88</v>
      </c>
      <c r="G65" s="12">
        <v>12</v>
      </c>
      <c r="H65" s="8">
        <v>1.99</v>
      </c>
      <c r="I65" s="12">
        <v>0</v>
      </c>
    </row>
    <row r="66" spans="2:9" ht="15" customHeight="1" x14ac:dyDescent="0.15">
      <c r="B66" t="s">
        <v>131</v>
      </c>
      <c r="C66" s="12">
        <v>26</v>
      </c>
      <c r="D66" s="8">
        <v>1.72</v>
      </c>
      <c r="E66" s="12">
        <v>18</v>
      </c>
      <c r="F66" s="8">
        <v>1.99</v>
      </c>
      <c r="G66" s="12">
        <v>7</v>
      </c>
      <c r="H66" s="8">
        <v>1.1599999999999999</v>
      </c>
      <c r="I66" s="12">
        <v>1</v>
      </c>
    </row>
    <row r="67" spans="2:9" ht="15" customHeight="1" x14ac:dyDescent="0.15">
      <c r="B67" t="s">
        <v>130</v>
      </c>
      <c r="C67" s="12">
        <v>24</v>
      </c>
      <c r="D67" s="8">
        <v>1.59</v>
      </c>
      <c r="E67" s="12">
        <v>21</v>
      </c>
      <c r="F67" s="8">
        <v>2.33</v>
      </c>
      <c r="G67" s="12">
        <v>3</v>
      </c>
      <c r="H67" s="8">
        <v>0.5</v>
      </c>
      <c r="I67" s="12">
        <v>0</v>
      </c>
    </row>
    <row r="68" spans="2:9" ht="15" customHeight="1" x14ac:dyDescent="0.15">
      <c r="B68" t="s">
        <v>150</v>
      </c>
      <c r="C68" s="12">
        <v>24</v>
      </c>
      <c r="D68" s="8">
        <v>1.59</v>
      </c>
      <c r="E68" s="12">
        <v>18</v>
      </c>
      <c r="F68" s="8">
        <v>1.99</v>
      </c>
      <c r="G68" s="12">
        <v>6</v>
      </c>
      <c r="H68" s="8">
        <v>0.99</v>
      </c>
      <c r="I68" s="12">
        <v>0</v>
      </c>
    </row>
    <row r="69" spans="2:9" ht="15" customHeight="1" x14ac:dyDescent="0.15">
      <c r="B69" t="s">
        <v>125</v>
      </c>
      <c r="C69" s="12">
        <v>23</v>
      </c>
      <c r="D69" s="8">
        <v>1.52</v>
      </c>
      <c r="E69" s="12">
        <v>2</v>
      </c>
      <c r="F69" s="8">
        <v>0.22</v>
      </c>
      <c r="G69" s="12">
        <v>21</v>
      </c>
      <c r="H69" s="8">
        <v>3.48</v>
      </c>
      <c r="I69" s="12">
        <v>0</v>
      </c>
    </row>
    <row r="70" spans="2:9" ht="15" customHeight="1" x14ac:dyDescent="0.15">
      <c r="B70" t="s">
        <v>133</v>
      </c>
      <c r="C70" s="12">
        <v>23</v>
      </c>
      <c r="D70" s="8">
        <v>1.52</v>
      </c>
      <c r="E70" s="12">
        <v>9</v>
      </c>
      <c r="F70" s="8">
        <v>1</v>
      </c>
      <c r="G70" s="12">
        <v>14</v>
      </c>
      <c r="H70" s="8">
        <v>2.3199999999999998</v>
      </c>
      <c r="I70" s="12">
        <v>0</v>
      </c>
    </row>
    <row r="71" spans="2:9" ht="15" customHeight="1" x14ac:dyDescent="0.15">
      <c r="B71" t="s">
        <v>149</v>
      </c>
      <c r="C71" s="12">
        <v>21</v>
      </c>
      <c r="D71" s="8">
        <v>1.39</v>
      </c>
      <c r="E71" s="12">
        <v>7</v>
      </c>
      <c r="F71" s="8">
        <v>0.78</v>
      </c>
      <c r="G71" s="12">
        <v>14</v>
      </c>
      <c r="H71" s="8">
        <v>2.3199999999999998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島根県</vt:lpstr>
      <vt:lpstr>松江市</vt:lpstr>
      <vt:lpstr>浜田市</vt:lpstr>
      <vt:lpstr>出雲市</vt:lpstr>
      <vt:lpstr>益田市</vt:lpstr>
      <vt:lpstr>大田市</vt:lpstr>
      <vt:lpstr>安来市</vt:lpstr>
      <vt:lpstr>江津市</vt:lpstr>
      <vt:lpstr>雲南市</vt:lpstr>
      <vt:lpstr>仁多郡奥出雲町</vt:lpstr>
      <vt:lpstr>飯石郡飯南町</vt:lpstr>
      <vt:lpstr>邑智郡川本町</vt:lpstr>
      <vt:lpstr>邑智郡美郷町</vt:lpstr>
      <vt:lpstr>邑智郡邑南町</vt:lpstr>
      <vt:lpstr>鹿足郡津和野町</vt:lpstr>
      <vt:lpstr>鹿足郡吉賀町</vt:lpstr>
      <vt:lpstr>隠岐郡海士町</vt:lpstr>
      <vt:lpstr>隠岐郡西ノ島町</vt:lpstr>
      <vt:lpstr>隠岐郡知夫村</vt:lpstr>
      <vt:lpstr>隠岐郡隠岐の島町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2018-07-24T10:52:34Z</dcterms:created>
  <dcterms:modified xsi:type="dcterms:W3CDTF">2018-07-24T10:52:36Z</dcterms:modified>
</cp:coreProperties>
</file>