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34" r:id="rId1"/>
    <sheet name="産業大分類" sheetId="5" r:id="rId2"/>
    <sheet name="産業中分類" sheetId="6" r:id="rId3"/>
    <sheet name="産業小分類" sheetId="7" r:id="rId4"/>
    <sheet name="秋田県" sheetId="8" r:id="rId5"/>
    <sheet name="秋田市" sheetId="9" r:id="rId6"/>
    <sheet name="能代市" sheetId="10" r:id="rId7"/>
    <sheet name="横手市" sheetId="11" r:id="rId8"/>
    <sheet name="大館市" sheetId="12" r:id="rId9"/>
    <sheet name="男鹿市" sheetId="13" r:id="rId10"/>
    <sheet name="湯沢市" sheetId="14" r:id="rId11"/>
    <sheet name="鹿角市" sheetId="15" r:id="rId12"/>
    <sheet name="由利本荘市" sheetId="16" r:id="rId13"/>
    <sheet name="潟上市" sheetId="17" r:id="rId14"/>
    <sheet name="大仙市" sheetId="18" r:id="rId15"/>
    <sheet name="北秋田市" sheetId="19" r:id="rId16"/>
    <sheet name="にかほ市" sheetId="20" r:id="rId17"/>
    <sheet name="仙北市" sheetId="21" r:id="rId18"/>
    <sheet name="鹿角郡小坂町" sheetId="22" r:id="rId19"/>
    <sheet name="北秋田郡上小阿仁村" sheetId="23" r:id="rId20"/>
    <sheet name="山本郡藤里町" sheetId="24" r:id="rId21"/>
    <sheet name="山本郡三種町" sheetId="25" r:id="rId22"/>
    <sheet name="山本郡八峰町" sheetId="26" r:id="rId23"/>
    <sheet name="南秋田郡五城目町" sheetId="27" r:id="rId24"/>
    <sheet name="南秋田郡八郎潟町" sheetId="28" r:id="rId25"/>
    <sheet name="南秋田郡井川町" sheetId="29" r:id="rId26"/>
    <sheet name="南秋田郡大潟村" sheetId="30" r:id="rId27"/>
    <sheet name="仙北郡美郷町" sheetId="31" r:id="rId28"/>
    <sheet name="雄勝郡羽後町" sheetId="32" r:id="rId29"/>
    <sheet name="雄勝郡東成瀬村" sheetId="33" r:id="rId30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02" r:id="rId31"/>
    <pivotCache cacheId="403" r:id="rId32"/>
    <pivotCache cacheId="404" r:id="rId3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3" l="1"/>
  <c r="I21" i="33" s="1"/>
  <c r="G20" i="33"/>
  <c r="G21" i="33" s="1"/>
  <c r="E20" i="33"/>
  <c r="E21" i="33" s="1"/>
  <c r="C20" i="33"/>
  <c r="I20" i="32"/>
  <c r="I21" i="32" s="1"/>
  <c r="G20" i="32"/>
  <c r="G21" i="32" s="1"/>
  <c r="E20" i="32"/>
  <c r="E21" i="32" s="1"/>
  <c r="C20" i="32"/>
  <c r="I20" i="31"/>
  <c r="I21" i="31" s="1"/>
  <c r="G20" i="31"/>
  <c r="G21" i="31" s="1"/>
  <c r="E20" i="31"/>
  <c r="E21" i="31" s="1"/>
  <c r="C20" i="31"/>
  <c r="I20" i="30"/>
  <c r="I21" i="30" s="1"/>
  <c r="G20" i="30"/>
  <c r="G21" i="30" s="1"/>
  <c r="E20" i="30"/>
  <c r="E21" i="30" s="1"/>
  <c r="C20" i="30"/>
  <c r="I20" i="29"/>
  <c r="G20" i="29"/>
  <c r="G21" i="29" s="1"/>
  <c r="E20" i="29"/>
  <c r="C20" i="29"/>
  <c r="I20" i="28"/>
  <c r="I21" i="28" s="1"/>
  <c r="G20" i="28"/>
  <c r="G21" i="28" s="1"/>
  <c r="E20" i="28"/>
  <c r="E21" i="28" s="1"/>
  <c r="C20" i="28"/>
  <c r="I20" i="27"/>
  <c r="G20" i="27"/>
  <c r="E20" i="27"/>
  <c r="C20" i="27"/>
  <c r="E21" i="27" s="1"/>
  <c r="I20" i="26"/>
  <c r="I21" i="26" s="1"/>
  <c r="G20" i="26"/>
  <c r="G21" i="26" s="1"/>
  <c r="E20" i="26"/>
  <c r="E21" i="26" s="1"/>
  <c r="C20" i="26"/>
  <c r="I20" i="25"/>
  <c r="I21" i="25" s="1"/>
  <c r="G20" i="25"/>
  <c r="G21" i="25" s="1"/>
  <c r="E20" i="25"/>
  <c r="E21" i="25" s="1"/>
  <c r="C20" i="25"/>
  <c r="I20" i="24"/>
  <c r="I21" i="24" s="1"/>
  <c r="G20" i="24"/>
  <c r="G21" i="24" s="1"/>
  <c r="E20" i="24"/>
  <c r="E21" i="24" s="1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I21" i="21" s="1"/>
  <c r="G20" i="21"/>
  <c r="G21" i="21" s="1"/>
  <c r="E20" i="21"/>
  <c r="E21" i="21" s="1"/>
  <c r="C20" i="21"/>
  <c r="I20" i="20"/>
  <c r="G20" i="20"/>
  <c r="G21" i="20" s="1"/>
  <c r="E20" i="20"/>
  <c r="C20" i="20"/>
  <c r="I20" i="19"/>
  <c r="G20" i="19"/>
  <c r="G21" i="19" s="1"/>
  <c r="E20" i="19"/>
  <c r="C20" i="19"/>
  <c r="I20" i="18"/>
  <c r="G20" i="18"/>
  <c r="G21" i="18" s="1"/>
  <c r="E20" i="18"/>
  <c r="C20" i="18"/>
  <c r="I20" i="17"/>
  <c r="G20" i="17"/>
  <c r="G21" i="17" s="1"/>
  <c r="E20" i="17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G20" i="14"/>
  <c r="G21" i="14" s="1"/>
  <c r="E20" i="14"/>
  <c r="C20" i="14"/>
  <c r="I20" i="13"/>
  <c r="G20" i="13"/>
  <c r="G21" i="13" s="1"/>
  <c r="E20" i="13"/>
  <c r="C20" i="13"/>
  <c r="I20" i="12"/>
  <c r="I21" i="12" s="1"/>
  <c r="G20" i="12"/>
  <c r="G21" i="12" s="1"/>
  <c r="E20" i="12"/>
  <c r="E21" i="12" s="1"/>
  <c r="C20" i="12"/>
  <c r="I20" i="11"/>
  <c r="I21" i="11" s="1"/>
  <c r="G20" i="11"/>
  <c r="G21" i="11" s="1"/>
  <c r="E20" i="11"/>
  <c r="E21" i="11" s="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E21" i="29" l="1"/>
  <c r="I21" i="29"/>
  <c r="G21" i="27"/>
  <c r="I21" i="27"/>
  <c r="E21" i="20"/>
  <c r="I21" i="20"/>
  <c r="E21" i="19"/>
  <c r="I21" i="19"/>
  <c r="E21" i="18"/>
  <c r="I21" i="18"/>
  <c r="E21" i="17"/>
  <c r="I21" i="17"/>
  <c r="E21" i="14"/>
  <c r="I21" i="14"/>
  <c r="E21" i="13"/>
  <c r="I21" i="13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<sst xmlns="http://schemas.openxmlformats.org/spreadsheetml/2006/main" count="4606" uniqueCount="362">
  <si>
    <t>05000 秋田県</t>
  </si>
  <si>
    <t>05201 秋田市</t>
  </si>
  <si>
    <t>05202 能代市</t>
  </si>
  <si>
    <t>05203 横手市</t>
  </si>
  <si>
    <t>05204 大館市</t>
  </si>
  <si>
    <t>05206 男鹿市</t>
  </si>
  <si>
    <t>05207 湯沢市</t>
  </si>
  <si>
    <t>05209 鹿角市</t>
  </si>
  <si>
    <t>05210 由利本荘市</t>
  </si>
  <si>
    <t>05211 潟上市</t>
  </si>
  <si>
    <t>05212 大仙市</t>
  </si>
  <si>
    <t>05213 北秋田市</t>
  </si>
  <si>
    <t>05214 にかほ市</t>
  </si>
  <si>
    <t>05215 仙北市</t>
  </si>
  <si>
    <t>05303 鹿角郡小坂町</t>
  </si>
  <si>
    <t>05327 北秋田郡上小阿仁村</t>
  </si>
  <si>
    <t>05346 山本郡藤里町</t>
  </si>
  <si>
    <t>05348 山本郡三種町</t>
  </si>
  <si>
    <t>05349 山本郡八峰町</t>
  </si>
  <si>
    <t>05361 南秋田郡五城目町</t>
  </si>
  <si>
    <t>05363 南秋田郡八郎潟町</t>
  </si>
  <si>
    <t>05366 南秋田郡井川町</t>
  </si>
  <si>
    <t>05368 南秋田郡大潟村</t>
  </si>
  <si>
    <t>05434 仙北郡美郷町</t>
  </si>
  <si>
    <t>05463 雄勝郡羽後町</t>
  </si>
  <si>
    <t>05464 雄勝郡東成瀬村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</si>
  <si>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</si>
  <si>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</si>
  <si>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</si>
  <si>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</si>
  <si>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</si>
  <si>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</si>
  <si>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</si>
  <si>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</si>
  <si>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</si>
  <si>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</si>
  <si>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</si>
  <si>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</si>
  <si>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</si>
  <si>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</si>
  <si>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</si>
  <si>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</si>
  <si>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</si>
  <si>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</si>
  <si>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</si>
  <si>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</si>
  <si>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</si>
  <si>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</si>
  <si>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</si>
  <si>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</si>
  <si>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</si>
  <si>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</si>
  <si>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</si>
  <si>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</si>
  <si>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</si>
  <si>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</si>
  <si>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</si>
  <si>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</si>
  <si>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</si>
  <si>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</si>
  <si>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</si>
  <si>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</si>
  <si>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</si>
  <si>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</si>
  <si>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</si>
  <si>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</si>
  <si>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</si>
  <si>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</si>
  <si>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89 自動車整備業</t>
  </si>
  <si>
    <t>68 不動産取引業</t>
  </si>
  <si>
    <t>79 その他の生活関連サービス業</t>
  </si>
  <si>
    <t>12 木材・木製品製造業（家具を除く）</t>
  </si>
  <si>
    <t>67 保険業（保険媒介代理業，保険サービス業を含む）</t>
  </si>
  <si>
    <t>11 繊維工業</t>
  </si>
  <si>
    <t>52 飲食料品卸売業</t>
  </si>
  <si>
    <t>13 家具・装備品製造業</t>
  </si>
  <si>
    <t>75 宿泊業</t>
  </si>
  <si>
    <t>77 持ち帰り・配達飲食サービス業</t>
  </si>
  <si>
    <t>20 なめし革・同製品・毛皮製造業</t>
  </si>
  <si>
    <t>32 その他の製造業</t>
  </si>
  <si>
    <t>26 生産用機械器具製造業</t>
  </si>
  <si>
    <t>61 無店舗小売業</t>
  </si>
  <si>
    <t>92 その他の事業サービス業</t>
  </si>
  <si>
    <t>24 金属製品製造業</t>
  </si>
  <si>
    <t>70 物品賃貸業</t>
  </si>
  <si>
    <t>05 鉱業，採石業，砂利採取業</t>
  </si>
  <si>
    <t>10 飲料・たばこ・飼料製造業</t>
  </si>
  <si>
    <t>14 パルプ・紙・紙加工品製造業</t>
  </si>
  <si>
    <t>15 印刷・同関連業</t>
  </si>
  <si>
    <t>16 化学工業</t>
  </si>
  <si>
    <t>17 石油製品・石炭製品製造業</t>
  </si>
  <si>
    <t>18 プラスチック製品製造業（別掲を除く）</t>
  </si>
  <si>
    <t>19 ゴム製品製造業</t>
  </si>
  <si>
    <t>21 窯業・土石製品製造業</t>
  </si>
  <si>
    <t>22 鉄鋼業</t>
  </si>
  <si>
    <t>23 非鉄金属製造業</t>
  </si>
  <si>
    <t>25 はん用機械器具製造業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</si>
  <si>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</si>
  <si>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</si>
  <si>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</si>
  <si>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</si>
  <si>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</si>
  <si>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33 電気業</t>
  </si>
  <si>
    <t>34 ガス業</t>
  </si>
  <si>
    <t>35 熱供給業</t>
  </si>
  <si>
    <t>36 水道業</t>
  </si>
  <si>
    <t>37 通信業</t>
  </si>
  <si>
    <t>38 放送業</t>
  </si>
  <si>
    <t>39 情報サービス業</t>
  </si>
  <si>
    <t>40 インターネット附随サービス業</t>
  </si>
  <si>
    <t>41 映像・音声・文字情報制作業</t>
  </si>
  <si>
    <t>42 鉄道業</t>
  </si>
  <si>
    <t>43 道路旅客運送業</t>
  </si>
  <si>
    <t>44 道路貨物運送業</t>
  </si>
  <si>
    <t>45 水運業</t>
  </si>
  <si>
    <t>46 航空運輸業</t>
  </si>
  <si>
    <t>47 倉庫業</t>
  </si>
  <si>
    <t>48 運輸に附帯するサービス業</t>
  </si>
  <si>
    <t>49 郵便業（信書便事業を含む）</t>
  </si>
  <si>
    <t>50 各種商品卸売業</t>
  </si>
  <si>
    <t>51 繊維・衣服等卸売業</t>
  </si>
  <si>
    <t>56 各種商品小売業</t>
  </si>
  <si>
    <t>71 学術・開発研究機関</t>
  </si>
  <si>
    <t>73 広告業</t>
  </si>
  <si>
    <t>80 娯楽業</t>
  </si>
  <si>
    <t>88 廃棄物処理業</t>
  </si>
  <si>
    <t>90 機械等修理業（別掲を除く）</t>
  </si>
  <si>
    <t>91 職業紹介・労働者派遣業</t>
  </si>
  <si>
    <t>95 その他のサービス業</t>
  </si>
  <si>
    <t>自治体</t>
  </si>
  <si>
    <t>産業中分類</t>
  </si>
  <si>
    <t>065 木造建築工事業</t>
  </si>
  <si>
    <t>081 電気工事業</t>
  </si>
  <si>
    <t>573 婦人・子供服小売業</t>
  </si>
  <si>
    <t>585 酒小売業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</si>
  <si>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</si>
  <si>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</si>
  <si>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</si>
  <si>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</si>
  <si>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</si>
  <si>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</si>
  <si>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761 食堂，レストラン（専門料理店を除く）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</si>
  <si>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</si>
  <si>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</si>
  <si>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</si>
  <si>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</si>
  <si>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</si>
  <si>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</si>
  <si>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</si>
  <si>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</si>
  <si>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</si>
  <si>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062 土木工事業（舗装工事業を除く）</t>
  </si>
  <si>
    <t>083 管工事業（さく井工事業を除く）</t>
  </si>
  <si>
    <t>593 機械器具小売業（自動車，自転車を除く）</t>
  </si>
  <si>
    <t>742 土木建築サービス業</t>
  </si>
  <si>
    <t>122 造作材・合板・建築用組立材料製造業</t>
  </si>
  <si>
    <t>076 板金・金物工事業</t>
  </si>
  <si>
    <t>605 燃料小売業</t>
  </si>
  <si>
    <t>674 保険媒介代理業</t>
  </si>
  <si>
    <t>691 不動産賃貸業（貸家業，貸間業を除く）</t>
  </si>
  <si>
    <t>071 大工工事業</t>
  </si>
  <si>
    <t>077 塗装工事業</t>
  </si>
  <si>
    <t>772 配達飲食サービス業</t>
  </si>
  <si>
    <t>099 その他の食料品製造業</t>
  </si>
  <si>
    <t>327 漆器製造業</t>
  </si>
  <si>
    <t>064 建築工事業（木造建築工事業を除く）</t>
  </si>
  <si>
    <t>823 学習塾</t>
  </si>
  <si>
    <t>116 外衣・シャツ製造業（和式を除く）</t>
  </si>
  <si>
    <t>929 他に分類されない事業サービス業</t>
  </si>
  <si>
    <t>266 金属加工機械製造業</t>
  </si>
  <si>
    <t>521 農畜産物・水産物卸売業</t>
  </si>
  <si>
    <t>584 鮮魚小売業</t>
  </si>
  <si>
    <t>129 その他の木製品製造業（竹，とうを含む）</t>
  </si>
  <si>
    <t>751 旅館，ホテル</t>
  </si>
  <si>
    <t>066 建築リフォーム工事業</t>
  </si>
  <si>
    <t>079 その他の職別工事業</t>
  </si>
  <si>
    <t>571 呉服・服地・寝具小売業</t>
  </si>
  <si>
    <t>854 老人福祉・介護事業</t>
  </si>
  <si>
    <t>075 左官工事業</t>
  </si>
  <si>
    <t>078 床・内装工事業</t>
  </si>
  <si>
    <t>082 電気通信・信号装置工事業</t>
  </si>
  <si>
    <t>097 パン・菓子製造業</t>
  </si>
  <si>
    <t>131 家具製造業</t>
  </si>
  <si>
    <t>244 建設用・建築用金属製品製造業（製缶板金業を含む）</t>
  </si>
  <si>
    <t>413 新聞業</t>
  </si>
  <si>
    <t>572 男子服小売業</t>
  </si>
  <si>
    <t>581 各種食料品小売業</t>
  </si>
  <si>
    <t>602 じゅう器小売業</t>
  </si>
  <si>
    <t>606 書籍・文房具小売業</t>
  </si>
  <si>
    <t>764 すし店</t>
  </si>
  <si>
    <t>767 喫茶店</t>
  </si>
  <si>
    <t>922 建物サービス業</t>
  </si>
  <si>
    <t>951 集会場</t>
  </si>
  <si>
    <t>093 野菜缶詰・果実缶詰・農産保存食料品製造業</t>
  </si>
  <si>
    <t>604 農耕用品小売業</t>
  </si>
  <si>
    <t>092 水産食料品製造業</t>
  </si>
  <si>
    <t>855 障害者福祉事業</t>
  </si>
  <si>
    <t>901 機械修理業（電気機械器具を除く）</t>
  </si>
  <si>
    <t>441 一般貨物自動車運送業</t>
  </si>
  <si>
    <t>881 一般廃棄物処理業</t>
  </si>
  <si>
    <t>121 製材業，木製品製造業</t>
  </si>
  <si>
    <t>583 食肉小売業</t>
  </si>
  <si>
    <t>608 写真機・時計・眼鏡小売業</t>
  </si>
  <si>
    <t>579 その他の織物・衣服・身の回り品小売業</t>
  </si>
  <si>
    <t>607 スポーツ用品・がん具・娯楽用品・楽器小売業</t>
  </si>
  <si>
    <t>531 建築材料卸売業</t>
  </si>
  <si>
    <t>836 医療に附帯するサービス業</t>
  </si>
  <si>
    <t>063 舗装工事業</t>
  </si>
  <si>
    <t>106 飼料・有機質肥料製造業</t>
  </si>
  <si>
    <t>174 舗装材料製造業</t>
  </si>
  <si>
    <t>331 電気業</t>
  </si>
  <si>
    <t>371 固定電気通信業</t>
  </si>
  <si>
    <t>611 通信販売・訪問販売小売業</t>
  </si>
  <si>
    <t>723 行政書士事務所</t>
  </si>
  <si>
    <t>749 その他の技術サービス業</t>
  </si>
  <si>
    <t>799 他に分類されない生活関連サービス業</t>
  </si>
  <si>
    <t>804 スポーツ施設提供業</t>
  </si>
  <si>
    <t>805 公園，遊園地</t>
  </si>
  <si>
    <t>582 野菜・果実小売業</t>
  </si>
  <si>
    <t>601 家具・建具・畳小売業</t>
  </si>
  <si>
    <t>073 鉄骨・鉄筋工事業</t>
  </si>
  <si>
    <t>118 和装製品・その他の衣服・繊維製身の回り品製造業</t>
  </si>
  <si>
    <t>204 革製履物製造業</t>
  </si>
  <si>
    <t>212 セメント・同製品製造業</t>
  </si>
  <si>
    <t>218 骨材・石工品等製造業</t>
  </si>
  <si>
    <t>759 その他の宿泊業</t>
  </si>
  <si>
    <t>763 そば・うどん店</t>
  </si>
  <si>
    <t>785 その他の公衆浴場業</t>
  </si>
  <si>
    <t>821 社会教育</t>
  </si>
  <si>
    <t>産業小分類</t>
  </si>
  <si>
    <t>05000　秋田県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</si>
  <si>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</si>
  <si>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</si>
  <si>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</si>
  <si>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</si>
  <si>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</si>
  <si>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</si>
  <si>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</si>
  <si>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</si>
  <si>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</si>
  <si>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</si>
  <si>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</si>
  <si>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</si>
  <si>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</si>
  <si>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05201　秋田市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</si>
  <si>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</si>
  <si>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</si>
  <si>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</si>
  <si>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</si>
  <si>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</si>
  <si>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05202　能代市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</si>
  <si>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</si>
  <si>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</si>
  <si>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</si>
  <si>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</si>
  <si>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</si>
  <si>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05203　横手市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</si>
  <si>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</si>
  <si>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</si>
  <si>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</si>
  <si>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</si>
  <si>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05204　大館市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</si>
  <si>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</si>
  <si>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</si>
  <si>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</si>
  <si>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</si>
  <si>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05206　男鹿市</t>
  </si>
  <si>
    <t xml:space="preserve"> </t>
    <phoneticPr fontId="1"/>
  </si>
  <si>
    <t xml:space="preserve">   </t>
    <phoneticPr fontId="1"/>
  </si>
  <si>
    <t>05207　湯沢市</t>
  </si>
  <si>
    <t xml:space="preserve"> </t>
    <phoneticPr fontId="1"/>
  </si>
  <si>
    <t xml:space="preserve">  </t>
    <phoneticPr fontId="1"/>
  </si>
  <si>
    <t>05209　鹿角市</t>
  </si>
  <si>
    <t xml:space="preserve"> </t>
    <phoneticPr fontId="1"/>
  </si>
  <si>
    <t xml:space="preserve">  </t>
    <phoneticPr fontId="1"/>
  </si>
  <si>
    <t xml:space="preserve">   </t>
    <phoneticPr fontId="1"/>
  </si>
  <si>
    <t>05210　由利本荘市</t>
  </si>
  <si>
    <t xml:space="preserve">  </t>
    <phoneticPr fontId="1"/>
  </si>
  <si>
    <t>産業中分類上位２０</t>
    <phoneticPr fontId="1"/>
  </si>
  <si>
    <t>05211　潟上市</t>
  </si>
  <si>
    <t xml:space="preserve"> </t>
    <phoneticPr fontId="1"/>
  </si>
  <si>
    <t xml:space="preserve">  </t>
    <phoneticPr fontId="1"/>
  </si>
  <si>
    <t xml:space="preserve">   </t>
    <phoneticPr fontId="1"/>
  </si>
  <si>
    <t>05212　大仙市</t>
  </si>
  <si>
    <t xml:space="preserve">   </t>
    <phoneticPr fontId="1"/>
  </si>
  <si>
    <t>産業中分類上位２０</t>
    <phoneticPr fontId="1"/>
  </si>
  <si>
    <t>産業小分類上位２０</t>
    <phoneticPr fontId="1"/>
  </si>
  <si>
    <t>05213　北秋田市</t>
  </si>
  <si>
    <t xml:space="preserve"> </t>
    <phoneticPr fontId="1"/>
  </si>
  <si>
    <t xml:space="preserve">  </t>
    <phoneticPr fontId="1"/>
  </si>
  <si>
    <t>05214　にかほ市</t>
  </si>
  <si>
    <t xml:space="preserve">  </t>
    <phoneticPr fontId="1"/>
  </si>
  <si>
    <t xml:space="preserve">   </t>
    <phoneticPr fontId="1"/>
  </si>
  <si>
    <t>05215　仙北市</t>
  </si>
  <si>
    <t>05303　鹿角郡小坂町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</si>
  <si>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</si>
  <si>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</si>
  <si>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</si>
  <si>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</si>
  <si>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05327　北秋田郡上小阿仁村</t>
  </si>
  <si>
    <t xml:space="preserve"> </t>
    <phoneticPr fontId="1"/>
  </si>
  <si>
    <t>05346　山本郡藤里町</t>
  </si>
  <si>
    <t xml:space="preserve">   </t>
    <phoneticPr fontId="1"/>
  </si>
  <si>
    <t>05348　山本郡三種町</t>
  </si>
  <si>
    <t xml:space="preserve"> </t>
    <phoneticPr fontId="1"/>
  </si>
  <si>
    <t xml:space="preserve">  </t>
    <phoneticPr fontId="1"/>
  </si>
  <si>
    <t xml:space="preserve">   </t>
    <phoneticPr fontId="1"/>
  </si>
  <si>
    <t>05349　山本郡八峰町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</si>
  <si>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</si>
  <si>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</si>
  <si>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</si>
  <si>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</si>
  <si>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05361　南秋田郡五城目町</t>
  </si>
  <si>
    <t xml:space="preserve"> </t>
    <phoneticPr fontId="1"/>
  </si>
  <si>
    <t>産業小分類上位２０</t>
    <phoneticPr fontId="1"/>
  </si>
  <si>
    <t>05363　南秋田郡八郎潟町</t>
  </si>
  <si>
    <t xml:space="preserve"> </t>
    <phoneticPr fontId="1"/>
  </si>
  <si>
    <t xml:space="preserve">   </t>
    <phoneticPr fontId="1"/>
  </si>
  <si>
    <t>05366　南秋田郡井川町</t>
  </si>
  <si>
    <t xml:space="preserve"> </t>
    <phoneticPr fontId="1"/>
  </si>
  <si>
    <t xml:space="preserve">   </t>
    <phoneticPr fontId="1"/>
  </si>
  <si>
    <t>05368　南秋田郡大潟村</t>
  </si>
  <si>
    <t xml:space="preserve"> </t>
    <phoneticPr fontId="1"/>
  </si>
  <si>
    <t xml:space="preserve">  </t>
    <phoneticPr fontId="1"/>
  </si>
  <si>
    <t xml:space="preserve">   </t>
    <phoneticPr fontId="1"/>
  </si>
  <si>
    <t>05434　仙北郡美郷町</t>
  </si>
  <si>
    <t xml:space="preserve"> </t>
    <phoneticPr fontId="1"/>
  </si>
  <si>
    <t>産業小分類上位２０</t>
    <phoneticPr fontId="1"/>
  </si>
  <si>
    <t>05463　雄勝郡羽後町</t>
  </si>
  <si>
    <t xml:space="preserve"> </t>
    <phoneticPr fontId="1"/>
  </si>
  <si>
    <t xml:space="preserve">  </t>
    <phoneticPr fontId="1"/>
  </si>
  <si>
    <t xml:space="preserve">   </t>
    <phoneticPr fontId="1"/>
  </si>
  <si>
    <t>05464　雄勝郡東成瀬村</t>
  </si>
  <si>
    <t xml:space="preserve">   </t>
    <phoneticPr fontId="1"/>
  </si>
  <si>
    <t>産業小分類上位２０</t>
    <phoneticPr fontId="1"/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</si>
  <si>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</si>
  <si>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</si>
  <si>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</si>
  <si>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</si>
  <si>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</si>
  <si>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</si>
  <si>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</si>
  <si>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</si>
  <si>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</si>
  <si>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</si>
  <si>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</si>
  <si>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</si>
  <si>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</si>
  <si>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</si>
  <si>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鹿角郡小坂町</t>
  </si>
  <si>
    <t>北秋田郡上小阿仁村</t>
  </si>
  <si>
    <t>山本郡藤里町</t>
  </si>
  <si>
    <t>山本郡三種町</t>
  </si>
  <si>
    <t>山本郡八峰町</t>
  </si>
  <si>
    <t>南秋田郡五城目町</t>
  </si>
  <si>
    <t>南秋田郡八郎潟町</t>
  </si>
  <si>
    <t>南秋田郡井川町</t>
  </si>
  <si>
    <t>南秋田郡大潟村</t>
  </si>
  <si>
    <t>仙北郡美郷町</t>
  </si>
  <si>
    <t>雄勝郡羽後町</t>
  </si>
  <si>
    <t>雄勝郡東成瀬村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</si>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</sst>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2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onnections" Target="connection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492608680557" createdVersion="5" refreshedVersion="5" minRefreshableVersion="3" recordCount="390">
  <cacheSource type="external" connectionId="1"/>
  <cacheFields count="18">
    <cacheField name="ti" numFmtId="0" sqlType="-8">
      <sharedItems count="26">
        <s v="ti.05000"/>
        <s v="ti.05201"/>
        <s v="ti.05202"/>
        <s v="ti.05203"/>
        <s v="ti.05204"/>
        <s v="ti.05206"/>
        <s v="ti.05207"/>
        <s v="ti.05209"/>
        <s v="ti.05210"/>
        <s v="ti.05211"/>
        <s v="ti.05212"/>
        <s v="ti.05213"/>
        <s v="ti.05214"/>
        <s v="ti.05215"/>
        <s v="ti.05303"/>
        <s v="ti.05327"/>
        <s v="ti.05346"/>
        <s v="ti.05348"/>
        <s v="ti.05349"/>
        <s v="ti.05361"/>
        <s v="ti.05363"/>
        <s v="ti.05366"/>
        <s v="ti.05368"/>
        <s v="ti.05434"/>
        <s v="ti.05463"/>
        <s v="ti.05464"/>
      </sharedItems>
    </cacheField>
    <cacheField name="kencd" numFmtId="0" sqlType="-9">
      <sharedItems count="1">
        <s v="05"/>
      </sharedItems>
    </cacheField>
    <cacheField name="都道府県" numFmtId="0" sqlType="-9">
      <sharedItems count="1">
        <s v="05 秋田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6">
        <s v="秋田県"/>
        <s v="秋田市"/>
        <s v="能代市"/>
        <s v="横手市"/>
        <s v="大館市"/>
        <s v="男鹿市"/>
        <s v="湯沢市"/>
        <s v="鹿角市"/>
        <s v="由利本荘市"/>
        <s v="潟上市"/>
        <s v="大仙市"/>
        <s v="北秋田市"/>
        <s v="にかほ市"/>
        <s v="仙北市"/>
        <s v="鹿角郡小坂町"/>
        <s v="北秋田郡上小阿仁村"/>
        <s v="山本郡藤里町"/>
        <s v="山本郡三種町"/>
        <s v="山本郡八峰町"/>
        <s v="南秋田郡五城目町"/>
        <s v="南秋田郡八郎潟町"/>
        <s v="南秋田郡井川町"/>
        <s v="南秋田郡大潟村"/>
        <s v="仙北郡美郷町"/>
        <s v="雄勝郡羽後町"/>
        <s v="雄勝郡東成瀬村"/>
      </sharedItems>
    </cacheField>
    <cacheField name="自治体" numFmtId="0" sqlType="-9">
      <sharedItems count="26">
        <s v="05000 秋田県"/>
        <s v="05201 秋田市"/>
        <s v="05202 能代市"/>
        <s v="05203 横手市"/>
        <s v="05204 大館市"/>
        <s v="05206 男鹿市"/>
        <s v="05207 湯沢市"/>
        <s v="05209 鹿角市"/>
        <s v="05210 由利本荘市"/>
        <s v="05211 潟上市"/>
        <s v="05212 大仙市"/>
        <s v="05213 北秋田市"/>
        <s v="05214 にかほ市"/>
        <s v="05215 仙北市"/>
        <s v="05303 鹿角郡小坂町"/>
        <s v="05327 北秋田郡上小阿仁村"/>
        <s v="05346 山本郡藤里町"/>
        <s v="05348 山本郡三種町"/>
        <s v="05349 山本郡八峰町"/>
        <s v="05361 南秋田郡五城目町"/>
        <s v="05363 南秋田郡八郎潟町"/>
        <s v="05366 南秋田郡井川町"/>
        <s v="05368 南秋田郡大潟村"/>
        <s v="05434 仙北郡美郷町"/>
        <s v="05463 雄勝郡羽後町"/>
        <s v="05464 雄勝郡東成瀬村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8105"/>
    </cacheField>
    <cacheField name="構成比" numFmtId="0" sqlType="3">
      <sharedItems containsSemiMixedTypes="0" containsString="0" containsNumber="1" minValue="0" maxValue="33.83"/>
    </cacheField>
    <cacheField name="総数（個人）" numFmtId="0" sqlType="3">
      <sharedItems containsSemiMixedTypes="0" containsString="0" containsNumber="1" containsInteger="1" minValue="0" maxValue="4737"/>
    </cacheField>
    <cacheField name="構成比（個人）" numFmtId="0" sqlType="3">
      <sharedItems containsSemiMixedTypes="0" containsString="0" containsNumber="1" minValue="0" maxValue="33.33"/>
    </cacheField>
    <cacheField name="総数（法人）" numFmtId="0" sqlType="3">
      <sharedItems containsSemiMixedTypes="0" containsString="0" containsNumber="1" containsInteger="1" minValue="0" maxValue="3349"/>
    </cacheField>
    <cacheField name="構成比（法人）" numFmtId="0" sqlType="3">
      <sharedItems containsSemiMixedTypes="0" containsString="0" containsNumber="1" minValue="0" maxValue="45"/>
    </cacheField>
    <cacheField name="総数（法人以外の団体）" numFmtId="0" sqlType="3">
      <sharedItems containsSemiMixedTypes="0" containsString="0" containsNumber="1" containsInteger="1" minValue="0" maxValue="19" count="9">
        <n v="0"/>
        <n v="7"/>
        <n v="1"/>
        <n v="3"/>
        <n v="6"/>
        <n v="19"/>
        <n v="5"/>
        <n v="2"/>
        <n v="4"/>
      </sharedItems>
    </cacheField>
    <cacheField name="構成比（法人以外の団体）" numFmtId="0" sqlType="3">
      <sharedItems containsString="0" containsBlank="1" containsNumber="1" minValue="0" maxValue="100" count="23">
        <n v="0"/>
        <n v="8.75"/>
        <n v="1.25"/>
        <n v="3.75"/>
        <n v="7.5"/>
        <n v="23.75"/>
        <n v="6.25"/>
        <n v="2.5"/>
        <n v="5"/>
        <n v="12.5"/>
        <n v="31.25"/>
        <n v="25"/>
        <n v="9.09"/>
        <n v="27.27"/>
        <n v="45.45"/>
        <n v="33.33"/>
        <n v="16.670000000000002"/>
        <n v="20"/>
        <n v="40"/>
        <n v="100"/>
        <n v="50"/>
        <n v="66.6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492662037039" createdVersion="5" refreshedVersion="5" minRefreshableVersion="3" recordCount="683">
  <cacheSource type="external" connectionId="2"/>
  <cacheFields count="19">
    <cacheField name="ti" numFmtId="0" sqlType="-8">
      <sharedItems count="26">
        <s v="ti.05000"/>
        <s v="ti.05201"/>
        <s v="ti.05202"/>
        <s v="ti.05203"/>
        <s v="ti.05204"/>
        <s v="ti.05206"/>
        <s v="ti.05207"/>
        <s v="ti.05209"/>
        <s v="ti.05210"/>
        <s v="ti.05211"/>
        <s v="ti.05212"/>
        <s v="ti.05213"/>
        <s v="ti.05214"/>
        <s v="ti.05215"/>
        <s v="ti.05303"/>
        <s v="ti.05327"/>
        <s v="ti.05346"/>
        <s v="ti.05348"/>
        <s v="ti.05349"/>
        <s v="ti.05361"/>
        <s v="ti.05363"/>
        <s v="ti.05366"/>
        <s v="ti.05368"/>
        <s v="ti.05434"/>
        <s v="ti.05463"/>
        <s v="ti.05464"/>
      </sharedItems>
    </cacheField>
    <cacheField name="kencd" numFmtId="0" sqlType="-9">
      <sharedItems count="1">
        <s v="05"/>
      </sharedItems>
    </cacheField>
    <cacheField name="都道府県" numFmtId="0" sqlType="-9">
      <sharedItems count="1">
        <s v="05 秋田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6">
        <s v="秋田県"/>
        <s v="秋田市"/>
        <s v="能代市"/>
        <s v="横手市"/>
        <s v="大館市"/>
        <s v="男鹿市"/>
        <s v="湯沢市"/>
        <s v="鹿角市"/>
        <s v="由利本荘市"/>
        <s v="潟上市"/>
        <s v="大仙市"/>
        <s v="北秋田市"/>
        <s v="にかほ市"/>
        <s v="仙北市"/>
        <s v="鹿角郡小坂町"/>
        <s v="北秋田郡上小阿仁村"/>
        <s v="山本郡藤里町"/>
        <s v="山本郡三種町"/>
        <s v="山本郡八峰町"/>
        <s v="南秋田郡五城目町"/>
        <s v="南秋田郡八郎潟町"/>
        <s v="南秋田郡井川町"/>
        <s v="南秋田郡大潟村"/>
        <s v="仙北郡美郷町"/>
        <s v="雄勝郡羽後町"/>
        <s v="雄勝郡東成瀬村"/>
      </sharedItems>
    </cacheField>
    <cacheField name="自治体" numFmtId="0" sqlType="-9">
      <sharedItems count="26">
        <s v="05000 秋田県"/>
        <s v="05201 秋田市"/>
        <s v="05202 能代市"/>
        <s v="05203 横手市"/>
        <s v="05204 大館市"/>
        <s v="05206 男鹿市"/>
        <s v="05207 湯沢市"/>
        <s v="05209 鹿角市"/>
        <s v="05210 由利本荘市"/>
        <s v="05211 潟上市"/>
        <s v="05212 大仙市"/>
        <s v="05213 北秋田市"/>
        <s v="05214 にかほ市"/>
        <s v="05215 仙北市"/>
        <s v="05303 鹿角郡小坂町"/>
        <s v="05327 北秋田郡上小阿仁村"/>
        <s v="05346 山本郡藤里町"/>
        <s v="05348 山本郡三種町"/>
        <s v="05349 山本郡八峰町"/>
        <s v="05361 南秋田郡五城目町"/>
        <s v="05363 南秋田郡八郎潟町"/>
        <s v="05366 南秋田郡井川町"/>
        <s v="05368 南秋田郡大潟村"/>
        <s v="05434 仙北郡美郷町"/>
        <s v="05463 雄勝郡羽後町"/>
        <s v="05464 雄勝郡東成瀬村"/>
      </sharedItems>
    </cacheField>
    <cacheField name="san" numFmtId="0" sqlType="-8">
      <sharedItems count="80">
        <s v="sanC1.0576"/>
        <s v="sanC1.0554"/>
        <s v="sanC1.0427"/>
        <s v="sanC1.0411"/>
        <s v="sanC1.0044"/>
        <s v="sanC1.0036"/>
        <s v="sanC1.0487"/>
        <s v="sanC1.0422"/>
        <s v="sanC1.0055"/>
        <s v="sanC1.0404"/>
        <s v="sanC1.0636"/>
        <s v="sanC1.0656"/>
        <s v="sanC1.0509"/>
        <s v="sanC1.0531"/>
        <s v="sanC1.0720"/>
        <s v="sanC1.0063"/>
        <s v="sanC1.0385"/>
        <s v="sanC1.0672"/>
        <s v="sanC1.0377"/>
        <s v="sanC1.0391"/>
        <s v="sanC1.0586"/>
        <s v="sanC1.0483"/>
        <s v="sanC1.0093"/>
        <s v="sanC1.0474"/>
        <s v="sanC1.0082"/>
        <s v="sanC1.0368"/>
        <s v="sanC1.0571"/>
        <s v="sanC1.0545"/>
        <s v="sanC1.0099"/>
        <s v="sanC1.0253"/>
        <s v="sanC1.0149"/>
        <s v="sanC1.0204"/>
        <s v="sanC1.0445"/>
        <s v="sanC1.0733"/>
        <s v="sanC1.0187"/>
        <s v="sanC1.0494"/>
        <s v="sanC1.0295"/>
        <s v="sanC1.0739"/>
        <s v="sanC1.0027"/>
        <s v="sanC1.0074"/>
        <s v="sanC1.0105"/>
        <s v="sanC1.0113"/>
        <s v="sanC1.0119"/>
        <s v="sanC1.0128"/>
        <s v="sanC1.0135"/>
        <s v="sanC1.0143"/>
        <s v="sanC1.0160"/>
        <s v="sanC1.0171"/>
        <s v="sanC1.0179"/>
        <s v="sanC1.0198"/>
        <s v="sanC1.0214"/>
        <s v="sanC1.0222"/>
        <s v="sanC1.0230"/>
        <s v="sanC1.0240"/>
        <s v="sanC1.0245"/>
        <s v="sanC1.0269"/>
        <s v="sanC1.0272"/>
        <s v="sanC1.0275"/>
        <s v="sanC1.0278"/>
        <s v="sanC1.0285"/>
        <s v="sanC1.0290"/>
        <s v="sanC1.0304"/>
        <s v="sanC1.0311"/>
        <s v="sanC1.0315"/>
        <s v="sanC1.0318"/>
        <s v="sanC1.0324"/>
        <s v="sanC1.0331"/>
        <s v="sanC1.0337"/>
        <s v="sanC1.0341"/>
        <s v="sanC1.0345"/>
        <s v="sanC1.0353"/>
        <s v="sanC1.0358"/>
        <s v="sanC1.0363"/>
        <s v="sanC1.0400"/>
        <s v="sanC1.0505"/>
        <s v="sanC1.0528"/>
        <s v="sanC1.0599"/>
        <s v="sanC1.0715"/>
        <s v="sanC1.0723"/>
        <s v="sanC1.0729"/>
      </sharedItems>
    </cacheField>
    <cacheField name="産業分類コード" numFmtId="0" sqlType="-9">
      <sharedItems count="80">
        <s v="78"/>
        <s v="76"/>
        <s v="60"/>
        <s v="58"/>
        <s v="07"/>
        <s v="06"/>
        <s v="69"/>
        <s v="59"/>
        <s v="08"/>
        <s v="57"/>
        <s v="82"/>
        <s v="83"/>
        <s v="72"/>
        <s v="74"/>
        <s v="89"/>
        <s v="09"/>
        <s v="54"/>
        <s v="85"/>
        <s v="53"/>
        <s v="55"/>
        <s v="79"/>
        <s v="68"/>
        <s v="12"/>
        <s v="67"/>
        <s v="11"/>
        <s v="52"/>
        <s v="77"/>
        <s v="75"/>
        <s v="13"/>
        <s v="32"/>
        <s v="20"/>
        <s v="26"/>
        <s v="61"/>
        <s v="92"/>
        <s v="24"/>
        <s v="70"/>
        <s v="41"/>
        <s v="95"/>
        <s v="05"/>
        <s v="10"/>
        <s v="14"/>
        <s v="15"/>
        <s v="16"/>
        <s v="17"/>
        <s v="18"/>
        <s v="19"/>
        <s v="21"/>
        <s v="22"/>
        <s v="23"/>
        <s v="25"/>
        <s v="27"/>
        <s v="28"/>
        <s v="29"/>
        <s v="30"/>
        <s v="31"/>
        <s v="33"/>
        <s v="34"/>
        <s v="35"/>
        <s v="36"/>
        <s v="37"/>
        <s v="38"/>
        <s v="39"/>
        <s v="40"/>
        <s v="42"/>
        <s v="43"/>
        <s v="44"/>
        <s v="45"/>
        <s v="46"/>
        <s v="47"/>
        <s v="48"/>
        <s v="49"/>
        <s v="50"/>
        <s v="51"/>
        <s v="56"/>
        <s v="71"/>
        <s v="73"/>
        <s v="80"/>
        <s v="88"/>
        <s v="90"/>
        <s v="91"/>
      </sharedItems>
    </cacheField>
    <cacheField name="産業分類" numFmtId="0" sqlType="-9">
      <sharedItems count="80">
        <s v="洗濯・理容・美容・浴場業"/>
        <s v="飲食店"/>
        <s v="その他の小売業"/>
        <s v="飲食料品小売業"/>
        <s v="職別工事業（設備工事業を除く）"/>
        <s v="総合工事業"/>
        <s v="不動産賃貸業・管理業"/>
        <s v="機械器具小売業"/>
        <s v="設備工事業"/>
        <s v="織物・衣服・身の回り品小売業"/>
        <s v="その他の教育，学習支援業"/>
        <s v="医療業"/>
        <s v="専門サービス業（他に分類されないもの）"/>
        <s v="技術サービス業（他に分類されないもの）"/>
        <s v="自動車整備業"/>
        <s v="食料品製造業"/>
        <s v="機械器具卸売業"/>
        <s v="社会保険・社会福祉・介護事業"/>
        <s v="建築材料，鉱物・金属材料等卸売業"/>
        <s v="その他の卸売業"/>
        <s v="その他の生活関連サービス業"/>
        <s v="不動産取引業"/>
        <s v="木材・木製品製造業（家具を除く）"/>
        <s v="保険業（保険媒介代理業，保険サービス業を含む）"/>
        <s v="繊維工業"/>
        <s v="飲食料品卸売業"/>
        <s v="持ち帰り・配達飲食サービス業"/>
        <s v="宿泊業"/>
        <s v="家具・装備品製造業"/>
        <s v="その他の製造業"/>
        <s v="なめし革・同製品・毛皮製造業"/>
        <s v="生産用機械器具製造業"/>
        <s v="無店舗小売業"/>
        <s v="その他の事業サービス業"/>
        <s v="金属製品製造業"/>
        <s v="物品賃貸業"/>
        <s v="映像・音声・文字情報制作業"/>
        <s v="その他のサービス業"/>
        <s v="鉱業，採石業，砂利採取業"/>
        <s v="飲料・たばこ・飼料製造業"/>
        <s v="パルプ・紙・紙加工品製造業"/>
        <s v="印刷・同関連業"/>
        <s v="化学工業"/>
        <s v="石油製品・石炭製品製造業"/>
        <s v="プラスチック製品製造業（別掲を除く）"/>
        <s v="ゴム製品製造業"/>
        <s v="窯業・土石製品製造業"/>
        <s v="鉄鋼業"/>
        <s v="非鉄金属製造業"/>
        <s v="はん用機械器具製造業"/>
        <s v="業務用機械器具製造業"/>
        <s v="電子部品・デバイス・電子回路製造業"/>
        <s v="電気機械器具製造業"/>
        <s v="情報通信機械器具製造業"/>
        <s v="輸送用機械器具製造業"/>
        <s v="電気業"/>
        <s v="ガス業"/>
        <s v="熱供給業"/>
        <s v="水道業"/>
        <s v="通信業"/>
        <s v="放送業"/>
        <s v="情報サービス業"/>
        <s v="インターネット附随サービス業"/>
        <s v="鉄道業"/>
        <s v="道路旅客運送業"/>
        <s v="道路貨物運送業"/>
        <s v="水運業"/>
        <s v="航空運輸業"/>
        <s v="倉庫業"/>
        <s v="運輸に附帯するサービス業"/>
        <s v="郵便業（信書便事業を含む）"/>
        <s v="各種商品卸売業"/>
        <s v="繊維・衣服等卸売業"/>
        <s v="各種商品小売業"/>
        <s v="学術・開発研究機関"/>
        <s v="広告業"/>
        <s v="娯楽業"/>
        <s v="廃棄物処理業"/>
        <s v="機械等修理業（別掲を除く）"/>
        <s v="職業紹介・労働者派遣業"/>
      </sharedItems>
    </cacheField>
    <cacheField name="産業中分類" numFmtId="0" sqlType="-9">
      <sharedItems count="80">
        <s v="78 洗濯・理容・美容・浴場業"/>
        <s v="76 飲食店"/>
        <s v="60 その他の小売業"/>
        <s v="58 飲食料品小売業"/>
        <s v="07 職別工事業（設備工事業を除く）"/>
        <s v="06 総合工事業"/>
        <s v="69 不動産賃貸業・管理業"/>
        <s v="59 機械器具小売業"/>
        <s v="08 設備工事業"/>
        <s v="57 織物・衣服・身の回り品小売業"/>
        <s v="82 その他の教育，学習支援業"/>
        <s v="83 医療業"/>
        <s v="72 専門サービス業（他に分類されないもの）"/>
        <s v="74 技術サービス業（他に分類されないもの）"/>
        <s v="89 自動車整備業"/>
        <s v="09 食料品製造業"/>
        <s v="54 機械器具卸売業"/>
        <s v="85 社会保険・社会福祉・介護事業"/>
        <s v="53 建築材料，鉱物・金属材料等卸売業"/>
        <s v="55 その他の卸売業"/>
        <s v="79 その他の生活関連サービス業"/>
        <s v="68 不動産取引業"/>
        <s v="12 木材・木製品製造業（家具を除く）"/>
        <s v="67 保険業（保険媒介代理業，保険サービス業を含む）"/>
        <s v="11 繊維工業"/>
        <s v="52 飲食料品卸売業"/>
        <s v="77 持ち帰り・配達飲食サービス業"/>
        <s v="75 宿泊業"/>
        <s v="13 家具・装備品製造業"/>
        <s v="32 その他の製造業"/>
        <s v="20 なめし革・同製品・毛皮製造業"/>
        <s v="26 生産用機械器具製造業"/>
        <s v="61 無店舗小売業"/>
        <s v="92 その他の事業サービス業"/>
        <s v="24 金属製品製造業"/>
        <s v="70 物品賃貸業"/>
        <s v="41 映像・音声・文字情報制作業"/>
        <s v="95 その他のサービス業"/>
        <s v="05 鉱業，採石業，砂利採取業"/>
        <s v="10 飲料・たばこ・飼料製造業"/>
        <s v="14 パルプ・紙・紙加工品製造業"/>
        <s v="15 印刷・同関連業"/>
        <s v="16 化学工業"/>
        <s v="17 石油製品・石炭製品製造業"/>
        <s v="18 プラスチック製品製造業（別掲を除く）"/>
        <s v="19 ゴム製品製造業"/>
        <s v="21 窯業・土石製品製造業"/>
        <s v="22 鉄鋼業"/>
        <s v="23 非鉄金属製造業"/>
        <s v="25 はん用機械器具製造業"/>
        <s v="27 業務用機械器具製造業"/>
        <s v="28 電子部品・デバイス・電子回路製造業"/>
        <s v="29 電気機械器具製造業"/>
        <s v="30 情報通信機械器具製造業"/>
        <s v="31 輸送用機械器具製造業"/>
        <s v="33 電気業"/>
        <s v="34 ガス業"/>
        <s v="35 熱供給業"/>
        <s v="36 水道業"/>
        <s v="37 通信業"/>
        <s v="38 放送業"/>
        <s v="39 情報サービス業"/>
        <s v="40 インターネット附随サービス業"/>
        <s v="42 鉄道業"/>
        <s v="43 道路旅客運送業"/>
        <s v="44 道路貨物運送業"/>
        <s v="45 水運業"/>
        <s v="46 航空運輸業"/>
        <s v="47 倉庫業"/>
        <s v="48 運輸に附帯するサービス業"/>
        <s v="49 郵便業（信書便事業を含む）"/>
        <s v="50 各種商品卸売業"/>
        <s v="51 繊維・衣服等卸売業"/>
        <s v="56 各種商品小売業"/>
        <s v="71 学術・開発研究機関"/>
        <s v="73 広告業"/>
        <s v="80 娯楽業"/>
        <s v="88 廃棄物処理業"/>
        <s v="90 機械等修理業（別掲を除く）"/>
        <s v="91 職業紹介・労働者派遣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4632" count="158">
        <n v="4632"/>
        <n v="3420"/>
        <n v="2386"/>
        <n v="2199"/>
        <n v="1645"/>
        <n v="1606"/>
        <n v="1085"/>
        <n v="937"/>
        <n v="910"/>
        <n v="889"/>
        <n v="853"/>
        <n v="760"/>
        <n v="557"/>
        <n v="522"/>
        <n v="479"/>
        <n v="439"/>
        <n v="381"/>
        <n v="372"/>
        <n v="367"/>
        <n v="352"/>
        <n v="1183"/>
        <n v="1039"/>
        <n v="575"/>
        <n v="473"/>
        <n v="423"/>
        <n v="420"/>
        <n v="364"/>
        <n v="361"/>
        <n v="300"/>
        <n v="287"/>
        <n v="263"/>
        <n v="261"/>
        <n v="220"/>
        <n v="218"/>
        <n v="196"/>
        <n v="165"/>
        <n v="139"/>
        <n v="134"/>
        <n v="121"/>
        <n v="111"/>
        <n v="264"/>
        <n v="127"/>
        <n v="64"/>
        <n v="62"/>
        <n v="60"/>
        <n v="59"/>
        <n v="58"/>
        <n v="56"/>
        <n v="51"/>
        <n v="44"/>
        <n v="43"/>
        <n v="37"/>
        <n v="35"/>
        <n v="30"/>
        <n v="23"/>
        <n v="22"/>
        <n v="499"/>
        <n v="321"/>
        <n v="236"/>
        <n v="184"/>
        <n v="152"/>
        <n v="99"/>
        <n v="97"/>
        <n v="86"/>
        <n v="71"/>
        <n v="54"/>
        <n v="53"/>
        <n v="48"/>
        <n v="41"/>
        <n v="32"/>
        <n v="31"/>
        <n v="25"/>
        <n v="291"/>
        <n v="240"/>
        <n v="178"/>
        <n v="131"/>
        <n v="129"/>
        <n v="96"/>
        <n v="91"/>
        <n v="52"/>
        <n v="50"/>
        <n v="38"/>
        <n v="34"/>
        <n v="33"/>
        <n v="29"/>
        <n v="140"/>
        <n v="85"/>
        <n v="81"/>
        <n v="75"/>
        <n v="16"/>
        <n v="15"/>
        <n v="13"/>
        <n v="11"/>
        <n v="10"/>
        <n v="9"/>
        <n v="8"/>
        <n v="7"/>
        <n v="252"/>
        <n v="189"/>
        <n v="138"/>
        <n v="135"/>
        <n v="82"/>
        <n v="79"/>
        <n v="72"/>
        <n v="63"/>
        <n v="57"/>
        <n v="36"/>
        <n v="26"/>
        <n v="94"/>
        <n v="42"/>
        <n v="40"/>
        <n v="28"/>
        <n v="21"/>
        <n v="18"/>
        <n v="17"/>
        <n v="12"/>
        <n v="362"/>
        <n v="295"/>
        <n v="215"/>
        <n v="207"/>
        <n v="163"/>
        <n v="73"/>
        <n v="68"/>
        <n v="67"/>
        <n v="27"/>
        <n v="61"/>
        <n v="20"/>
        <n v="19"/>
        <n v="460"/>
        <n v="265"/>
        <n v="202"/>
        <n v="160"/>
        <n v="144"/>
        <n v="78"/>
        <n v="74"/>
        <n v="65"/>
        <n v="49"/>
        <n v="172"/>
        <n v="122"/>
        <n v="84"/>
        <n v="76"/>
        <n v="39"/>
        <n v="14"/>
        <n v="116"/>
        <n v="24"/>
        <n v="175"/>
        <n v="137"/>
        <n v="55"/>
        <n v="6"/>
        <n v="4"/>
        <n v="3"/>
        <n v="2"/>
        <n v="1"/>
        <n v="0"/>
        <n v="5"/>
        <n v="77"/>
        <n v="46"/>
        <n v="89"/>
      </sharedItems>
    </cacheField>
    <cacheField name="構成比" numFmtId="0" sqlType="3">
      <sharedItems containsSemiMixedTypes="0" containsString="0" containsNumber="1" minValue="0" maxValue="20.63" count="295">
        <n v="15.54"/>
        <n v="11.47"/>
        <n v="8"/>
        <n v="7.38"/>
        <n v="5.52"/>
        <n v="5.39"/>
        <n v="3.64"/>
        <n v="3.14"/>
        <n v="3.05"/>
        <n v="2.98"/>
        <n v="2.86"/>
        <n v="2.5499999999999998"/>
        <n v="1.87"/>
        <n v="1.75"/>
        <n v="1.61"/>
        <n v="1.47"/>
        <n v="1.28"/>
        <n v="1.25"/>
        <n v="1.23"/>
        <n v="1.18"/>
        <n v="13.76"/>
        <n v="12.08"/>
        <n v="6.69"/>
        <n v="5.5"/>
        <n v="4.92"/>
        <n v="4.88"/>
        <n v="4.2300000000000004"/>
        <n v="4.2"/>
        <n v="3.49"/>
        <n v="3.34"/>
        <n v="3.06"/>
        <n v="3.04"/>
        <n v="2.56"/>
        <n v="2.54"/>
        <n v="2.2799999999999998"/>
        <n v="1.92"/>
        <n v="1.62"/>
        <n v="1.56"/>
        <n v="1.41"/>
        <n v="1.29"/>
        <n v="15.63"/>
        <n v="14.38"/>
        <n v="8.99"/>
        <n v="6.92"/>
        <n v="3.38"/>
        <n v="3.27"/>
        <n v="3.21"/>
        <n v="3.16"/>
        <n v="2.78"/>
        <n v="2.4"/>
        <n v="2.34"/>
        <n v="2.02"/>
        <n v="1.91"/>
        <n v="1.63"/>
        <n v="1.2"/>
        <n v="17.61"/>
        <n v="11.33"/>
        <n v="9.2100000000000009"/>
        <n v="8.33"/>
        <n v="6.49"/>
        <n v="5.36"/>
        <n v="3.42"/>
        <n v="3.03"/>
        <n v="2.5099999999999998"/>
        <n v="1.8"/>
        <n v="1.69"/>
        <n v="1.52"/>
        <n v="1.45"/>
        <n v="1.1299999999999999"/>
        <n v="1.0900000000000001"/>
        <n v="0.88"/>
        <n v="14.29"/>
        <n v="11.79"/>
        <n v="8.74"/>
        <n v="6.43"/>
        <n v="6.34"/>
        <n v="4.72"/>
        <n v="4.47"/>
        <n v="2.65"/>
        <n v="2.46"/>
        <n v="2.36"/>
        <n v="1.67"/>
        <n v="1.42"/>
        <n v="17.649999999999999"/>
        <n v="10.72"/>
        <n v="10.210000000000001"/>
        <n v="9.4600000000000009"/>
        <n v="7.31"/>
        <n v="7.06"/>
        <n v="3.66"/>
        <n v="2.9"/>
        <n v="2.77"/>
        <n v="1.89"/>
        <n v="1.64"/>
        <n v="1.39"/>
        <n v="1.26"/>
        <n v="1.01"/>
        <n v="15.14"/>
        <n v="11.36"/>
        <n v="8.2899999999999991"/>
        <n v="8.11"/>
        <n v="4.93"/>
        <n v="4.75"/>
        <n v="4.33"/>
        <n v="3.79"/>
        <n v="3.43"/>
        <n v="3"/>
        <n v="2.58"/>
        <n v="2.16"/>
        <n v="1.98"/>
        <n v="1.86"/>
        <n v="1.74"/>
        <n v="1.38"/>
        <n v="1.32"/>
        <n v="15.68"/>
        <n v="10.53"/>
        <n v="8.85"/>
        <n v="8.4"/>
        <n v="5.6"/>
        <n v="4.7"/>
        <n v="4.4800000000000004"/>
        <n v="2.35"/>
        <n v="1.9"/>
        <n v="1.34"/>
        <n v="1.1200000000000001"/>
        <n v="15.13"/>
        <n v="12.33"/>
        <n v="8.65"/>
        <n v="6.81"/>
        <n v="5.77"/>
        <n v="2.84"/>
        <n v="2.8"/>
        <n v="2.4700000000000002"/>
        <n v="2.42"/>
        <n v="2.13"/>
        <n v="1.84"/>
        <n v="1.59"/>
        <n v="1.51"/>
        <n v="1.3"/>
        <n v="17.93"/>
        <n v="9.69"/>
        <n v="8.1"/>
        <n v="7.7"/>
        <n v="4.25"/>
        <n v="3.98"/>
        <n v="3.85"/>
        <n v="2.66"/>
        <n v="2.52"/>
        <n v="1.73"/>
        <n v="1.46"/>
        <n v="1.33"/>
        <n v="1.06"/>
        <n v="17.829999999999998"/>
        <n v="10.27"/>
        <n v="8.4499999999999993"/>
        <n v="7.83"/>
        <n v="6.2"/>
        <n v="5.58"/>
        <n v="3.84"/>
        <n v="3.53"/>
        <n v="3.02"/>
        <n v="2.87"/>
        <n v="2.0499999999999998"/>
        <n v="1.24"/>
        <n v="0.97"/>
        <n v="16.46"/>
        <n v="11.67"/>
        <n v="8.0399999999999991"/>
        <n v="7.27"/>
        <n v="4.78"/>
        <n v="3.73"/>
        <n v="3.25"/>
        <n v="2.97"/>
        <n v="2.4900000000000002"/>
        <n v="1.72"/>
        <n v="1.53"/>
        <n v="1.44"/>
        <n v="1.1499999999999999"/>
        <n v="14.57"/>
        <n v="11.43"/>
        <n v="7.91"/>
        <n v="7.79"/>
        <n v="7.66"/>
        <n v="4.6500000000000004"/>
        <n v="3.52"/>
        <n v="2.76"/>
        <n v="2.2599999999999998"/>
        <n v="2.14"/>
        <n v="1.76"/>
        <n v="17.989999999999998"/>
        <n v="14.08"/>
        <n v="8.84"/>
        <n v="8.1199999999999992"/>
        <n v="5.65"/>
        <n v="3.91"/>
        <n v="3.7"/>
        <n v="3.39"/>
        <n v="2.06"/>
        <n v="17.57"/>
        <n v="11.49"/>
        <n v="6.76"/>
        <n v="6.08"/>
        <n v="5.41"/>
        <n v="4.05"/>
        <n v="2.7"/>
        <n v="2.0299999999999998"/>
        <n v="1.35"/>
        <n v="20.63"/>
        <n v="15.87"/>
        <n v="11.11"/>
        <n v="9.52"/>
        <n v="6.35"/>
        <n v="4.76"/>
        <n v="3.17"/>
        <n v="0"/>
        <n v="16.670000000000002"/>
        <n v="12.04"/>
        <n v="10.19"/>
        <n v="9.26"/>
        <n v="4.63"/>
        <n v="1.85"/>
        <n v="0.93"/>
        <n v="17.3"/>
        <n v="8.76"/>
        <n v="8.31"/>
        <n v="7.42"/>
        <n v="6.74"/>
        <n v="4.2699999999999996"/>
        <n v="4.04"/>
        <n v="3.15"/>
        <n v="2.92"/>
        <n v="2.25"/>
        <n v="1.57"/>
        <n v="13.94"/>
        <n v="12.5"/>
        <n v="12.02"/>
        <n v="9.6199999999999992"/>
        <n v="6.73"/>
        <n v="4.8099999999999996"/>
        <n v="3.37"/>
        <n v="0.96"/>
        <n v="17.100000000000001"/>
        <n v="12.27"/>
        <n v="10.039999999999999"/>
        <n v="8.5500000000000007"/>
        <n v="8.18"/>
        <n v="2.6"/>
        <n v="2.23"/>
        <n v="1.49"/>
        <n v="0.74"/>
        <n v="18.48"/>
        <n v="8.15"/>
        <n v="6.52"/>
        <n v="3.26"/>
        <n v="2.72"/>
        <n v="2.17"/>
        <n v="13.33"/>
        <n v="7.5"/>
        <n v="6.67"/>
        <n v="5.83"/>
        <n v="5"/>
        <n v="4.17"/>
        <n v="3.33"/>
        <n v="2.5"/>
        <n v="0.83"/>
        <n v="12.24"/>
        <n v="10.199999999999999"/>
        <n v="8.16"/>
        <n v="6.12"/>
        <n v="4.08"/>
        <n v="2.04"/>
        <n v="15.95"/>
        <n v="11.65"/>
        <n v="11.29"/>
        <n v="8.24"/>
        <n v="7.71"/>
        <n v="5.0199999999999996"/>
        <n v="3.58"/>
        <n v="2.33"/>
        <n v="2.15"/>
        <n v="1.97"/>
        <n v="1.79"/>
        <n v="1.08"/>
        <n v="0.9"/>
        <n v="19.190000000000001"/>
        <n v="10.61"/>
        <n v="9.85"/>
        <n v="9.09"/>
        <n v="7.07"/>
        <n v="3.28"/>
        <n v="2.27"/>
        <n v="1.77"/>
        <n v="20.27"/>
        <n v="14.86"/>
        <n v="12.16"/>
      </sharedItems>
    </cacheField>
    <cacheField name="総数（個人）" numFmtId="0" sqlType="3">
      <sharedItems containsSemiMixedTypes="0" containsString="0" containsNumber="1" containsInteger="1" minValue="0" maxValue="4290" count="131">
        <n v="4290"/>
        <n v="3105"/>
        <n v="1361"/>
        <n v="1729"/>
        <n v="1199"/>
        <n v="706"/>
        <n v="694"/>
        <n v="612"/>
        <n v="380"/>
        <n v="493"/>
        <n v="735"/>
        <n v="692"/>
        <n v="465"/>
        <n v="273"/>
        <n v="363"/>
        <n v="261"/>
        <n v="35"/>
        <n v="7"/>
        <n v="112"/>
        <n v="113"/>
        <n v="1034"/>
        <n v="918"/>
        <n v="275"/>
        <n v="272"/>
        <n v="100"/>
        <n v="183"/>
        <n v="313"/>
        <n v="61"/>
        <n v="133"/>
        <n v="140"/>
        <n v="199"/>
        <n v="200"/>
        <n v="10"/>
        <n v="81"/>
        <n v="37"/>
        <n v="5"/>
        <n v="27"/>
        <n v="16"/>
        <n v="270"/>
        <n v="236"/>
        <n v="85"/>
        <n v="96"/>
        <n v="62"/>
        <n v="42"/>
        <n v="41"/>
        <n v="51"/>
        <n v="24"/>
        <n v="28"/>
        <n v="20"/>
        <n v="21"/>
        <n v="13"/>
        <n v="25"/>
        <n v="14"/>
        <n v="26"/>
        <n v="0"/>
        <n v="481"/>
        <n v="287"/>
        <n v="176"/>
        <n v="202"/>
        <n v="150"/>
        <n v="76"/>
        <n v="65"/>
        <n v="58"/>
        <n v="48"/>
        <n v="33"/>
        <n v="34"/>
        <n v="43"/>
        <n v="31"/>
        <n v="38"/>
        <n v="23"/>
        <n v="17"/>
        <n v="264"/>
        <n v="211"/>
        <n v="97"/>
        <n v="94"/>
        <n v="92"/>
        <n v="40"/>
        <n v="44"/>
        <n v="46"/>
        <n v="29"/>
        <n v="9"/>
        <n v="8"/>
        <n v="19"/>
        <n v="131"/>
        <n v="72"/>
        <n v="15"/>
        <n v="11"/>
        <n v="3"/>
        <n v="6"/>
        <n v="238"/>
        <n v="174"/>
        <n v="101"/>
        <n v="117"/>
        <n v="70"/>
        <n v="52"/>
        <n v="30"/>
        <n v="125"/>
        <n v="86"/>
        <n v="63"/>
        <n v="39"/>
        <n v="22"/>
        <n v="12"/>
        <n v="2"/>
        <n v="337"/>
        <n v="283"/>
        <n v="179"/>
        <n v="111"/>
        <n v="134"/>
        <n v="68"/>
        <n v="47"/>
        <n v="18"/>
        <n v="54"/>
        <n v="55"/>
        <n v="4"/>
        <n v="441"/>
        <n v="244"/>
        <n v="180"/>
        <n v="118"/>
        <n v="128"/>
        <n v="60"/>
        <n v="165"/>
        <n v="108"/>
        <n v="83"/>
        <n v="59"/>
        <n v="1"/>
        <n v="170"/>
        <n v="53"/>
        <n v="45"/>
        <n v="75"/>
        <n v="32"/>
        <n v="56"/>
      </sharedItems>
    </cacheField>
    <cacheField name="構成比（個人）" numFmtId="0" sqlType="3">
      <sharedItems containsSemiMixedTypes="0" containsString="0" containsNumber="1" minValue="0" maxValue="28.57" count="303">
        <n v="21.54"/>
        <n v="15.59"/>
        <n v="6.83"/>
        <n v="8.68"/>
        <n v="6.02"/>
        <n v="3.54"/>
        <n v="3.48"/>
        <n v="3.07"/>
        <n v="1.91"/>
        <n v="2.48"/>
        <n v="3.69"/>
        <n v="3.47"/>
        <n v="2.33"/>
        <n v="1.37"/>
        <n v="1.82"/>
        <n v="1.31"/>
        <n v="0.18"/>
        <n v="0.04"/>
        <n v="0.56000000000000005"/>
        <n v="0.56999999999999995"/>
        <n v="21.65"/>
        <n v="19.23"/>
        <n v="5.76"/>
        <n v="5.7"/>
        <n v="2.09"/>
        <n v="5.72"/>
        <n v="3.83"/>
        <n v="6.55"/>
        <n v="1.28"/>
        <n v="2.79"/>
        <n v="2.93"/>
        <n v="4.17"/>
        <n v="4.1900000000000004"/>
        <n v="0.21"/>
        <n v="1.7"/>
        <n v="0.77"/>
        <n v="0.1"/>
        <n v="0.34"/>
        <n v="21.69"/>
        <n v="18.96"/>
        <n v="7.71"/>
        <n v="4.9800000000000004"/>
        <n v="3.37"/>
        <n v="3.29"/>
        <n v="4.0999999999999996"/>
        <n v="1.93"/>
        <n v="2.25"/>
        <n v="1.61"/>
        <n v="1.69"/>
        <n v="1.04"/>
        <n v="2.0099999999999998"/>
        <n v="1.1200000000000001"/>
        <n v="0"/>
        <n v="0.4"/>
        <n v="23.44"/>
        <n v="13.99"/>
        <n v="8.58"/>
        <n v="9.84"/>
        <n v="7.31"/>
        <n v="3.7"/>
        <n v="3.17"/>
        <n v="2.83"/>
        <n v="2.34"/>
        <n v="1.66"/>
        <n v="2.1"/>
        <n v="1.51"/>
        <n v="1.71"/>
        <n v="1.85"/>
        <n v="0.63"/>
        <n v="0.24"/>
        <n v="0.83"/>
        <n v="20.51"/>
        <n v="16.39"/>
        <n v="7.54"/>
        <n v="7.3"/>
        <n v="7.15"/>
        <n v="3.11"/>
        <n v="4.74"/>
        <n v="3.42"/>
        <n v="1.55"/>
        <n v="3.57"/>
        <n v="1.32"/>
        <n v="0.39"/>
        <n v="0.7"/>
        <n v="1.01"/>
        <n v="0.62"/>
        <n v="1.48"/>
        <n v="22.74"/>
        <n v="12.5"/>
        <n v="13.19"/>
        <n v="7.64"/>
        <n v="7.47"/>
        <n v="6.08"/>
        <n v="2.6"/>
        <n v="2.95"/>
        <n v="2.4300000000000002"/>
        <n v="1.22"/>
        <n v="0.52"/>
        <n v="1.56"/>
        <n v="0.87"/>
        <n v="18.309999999999999"/>
        <n v="13.38"/>
        <n v="7.77"/>
        <n v="9"/>
        <n v="5.38"/>
        <n v="4.6900000000000004"/>
        <n v="3.08"/>
        <n v="4"/>
        <n v="2.85"/>
        <n v="2.23"/>
        <n v="2"/>
        <n v="2.15"/>
        <n v="2.31"/>
        <n v="1.77"/>
        <n v="1.46"/>
        <n v="21.22"/>
        <n v="14.6"/>
        <n v="10.7"/>
        <n v="6.62"/>
        <n v="4.58"/>
        <n v="3.74"/>
        <n v="4.41"/>
        <n v="3.23"/>
        <n v="2.04"/>
        <n v="1.87"/>
        <n v="1.53"/>
        <n v="1.19"/>
        <n v="1.36"/>
        <n v="0.51"/>
        <n v="0.85"/>
        <n v="19.670000000000002"/>
        <n v="16.52"/>
        <n v="10.45"/>
        <n v="6.48"/>
        <n v="7.82"/>
        <n v="4.09"/>
        <n v="3.97"/>
        <n v="2.74"/>
        <n v="2.2799999999999998"/>
        <n v="2.2200000000000002"/>
        <n v="1.75"/>
        <n v="1.34"/>
        <n v="0.99"/>
        <n v="0.28999999999999998"/>
        <n v="1.05"/>
        <n v="23.95"/>
        <n v="5.67"/>
        <n v="9.8699999999999992"/>
        <n v="7.86"/>
        <n v="10.050000000000001"/>
        <n v="2.38"/>
        <n v="4.9400000000000004"/>
        <n v="0.91"/>
        <n v="1.1000000000000001"/>
        <n v="0.73"/>
        <n v="24.06"/>
        <n v="13.31"/>
        <n v="9.82"/>
        <n v="6.44"/>
        <n v="6.98"/>
        <n v="3.82"/>
        <n v="3"/>
        <n v="3.27"/>
        <n v="3.44"/>
        <n v="1.2"/>
        <n v="2.0699999999999998"/>
        <n v="0.76"/>
        <n v="22.48"/>
        <n v="14.71"/>
        <n v="6.4"/>
        <n v="8.17"/>
        <n v="5.59"/>
        <n v="2.59"/>
        <n v="4.5"/>
        <n v="3.68"/>
        <n v="0.82"/>
        <n v="1.23"/>
        <n v="0.54"/>
        <n v="1.0900000000000001"/>
        <n v="18.559999999999999"/>
        <n v="13.88"/>
        <n v="6.69"/>
        <n v="3.85"/>
        <n v="2.17"/>
        <n v="3.51"/>
        <n v="2.68"/>
        <n v="1.84"/>
        <n v="0.84"/>
        <n v="1.17"/>
        <n v="1"/>
        <n v="0.17"/>
        <n v="24.08"/>
        <n v="17.71"/>
        <n v="7.51"/>
        <n v="6.52"/>
        <n v="6.37"/>
        <n v="2.97"/>
        <n v="3.12"/>
        <n v="2.5499999999999998"/>
        <n v="1.98"/>
        <n v="2.27"/>
        <n v="1.42"/>
        <n v="1.27"/>
        <n v="0.42"/>
        <n v="25.51"/>
        <n v="14.29"/>
        <n v="12.24"/>
        <n v="4.08"/>
        <n v="8.16"/>
        <n v="1.02"/>
        <n v="5.0999999999999996"/>
        <n v="24.44"/>
        <n v="22.22"/>
        <n v="13.33"/>
        <n v="6.67"/>
        <n v="4.4400000000000004"/>
        <n v="21.18"/>
        <n v="12.94"/>
        <n v="14.12"/>
        <n v="7.06"/>
        <n v="3.53"/>
        <n v="2.35"/>
        <n v="1.18"/>
        <n v="22.52"/>
        <n v="10.51"/>
        <n v="6.61"/>
        <n v="9.01"/>
        <n v="6.01"/>
        <n v="7.81"/>
        <n v="3.6"/>
        <n v="2.7"/>
        <n v="1.5"/>
        <n v="1.8"/>
        <n v="0.6"/>
        <n v="0.9"/>
        <n v="15.53"/>
        <n v="16.149999999999999"/>
        <n v="8.6999999999999993"/>
        <n v="10.56"/>
        <n v="8.07"/>
        <n v="4.97"/>
        <n v="3.73"/>
        <n v="1.86"/>
        <n v="1.24"/>
        <n v="9.74"/>
        <n v="12.82"/>
        <n v="11.28"/>
        <n v="5.13"/>
        <n v="3.59"/>
        <n v="2.56"/>
        <n v="2.0499999999999998"/>
        <n v="1.54"/>
        <n v="1.03"/>
        <n v="22.86"/>
        <n v="12.14"/>
        <n v="15"/>
        <n v="8.57"/>
        <n v="5"/>
        <n v="4.29"/>
        <n v="1.43"/>
        <n v="0.71"/>
        <n v="2.86"/>
        <n v="2.14"/>
        <n v="23.17"/>
        <n v="12.2"/>
        <n v="14.63"/>
        <n v="10.98"/>
        <n v="2.44"/>
        <n v="8.5399999999999991"/>
        <n v="6.1"/>
        <n v="7.32"/>
        <n v="3.66"/>
        <n v="19.05"/>
        <n v="28.57"/>
        <n v="9.52"/>
        <n v="4.76"/>
        <n v="20.239999999999998"/>
        <n v="13.18"/>
        <n v="12.47"/>
        <n v="8.24"/>
        <n v="5.88"/>
        <n v="6.35"/>
        <n v="2.82"/>
        <n v="2.12"/>
        <n v="1.65"/>
        <n v="1.88"/>
        <n v="0.94"/>
        <n v="0.47"/>
        <n v="23.73"/>
        <n v="12.03"/>
        <n v="8.86"/>
        <n v="10.76"/>
        <n v="6.33"/>
        <n v="8.23"/>
        <n v="2.5299999999999998"/>
        <n v="1.9"/>
        <n v="0.95"/>
        <n v="0.32"/>
        <n v="23.33"/>
        <n v="18.329999999999998"/>
        <n v="8.33"/>
        <n v="3.33"/>
        <n v="1.67"/>
      </sharedItems>
    </cacheField>
    <cacheField name="総数（法人）" numFmtId="0" sqlType="3">
      <sharedItems containsSemiMixedTypes="0" containsString="0" containsNumber="1" containsInteger="1" minValue="0" maxValue="1023" count="87">
        <n v="341"/>
        <n v="313"/>
        <n v="1023"/>
        <n v="455"/>
        <n v="446"/>
        <n v="900"/>
        <n v="386"/>
        <n v="325"/>
        <n v="530"/>
        <n v="396"/>
        <n v="112"/>
        <n v="68"/>
        <n v="90"/>
        <n v="249"/>
        <n v="115"/>
        <n v="175"/>
        <n v="346"/>
        <n v="359"/>
        <n v="255"/>
        <n v="239"/>
        <n v="149"/>
        <n v="121"/>
        <n v="299"/>
        <n v="200"/>
        <n v="323"/>
        <n v="147"/>
        <n v="181"/>
        <n v="46"/>
        <n v="154"/>
        <n v="123"/>
        <n v="61"/>
        <n v="20"/>
        <n v="208"/>
        <n v="128"/>
        <n v="129"/>
        <n v="107"/>
        <n v="60"/>
        <n v="95"/>
        <n v="17"/>
        <n v="28"/>
        <n v="80"/>
        <n v="29"/>
        <n v="2"/>
        <n v="19"/>
        <n v="8"/>
        <n v="34"/>
        <n v="27"/>
        <n v="31"/>
        <n v="23"/>
        <n v="1"/>
        <n v="24"/>
        <n v="10"/>
        <n v="16"/>
        <n v="9"/>
        <n v="3"/>
        <n v="22"/>
        <n v="18"/>
        <n v="85"/>
        <n v="33"/>
        <n v="76"/>
        <n v="39"/>
        <n v="38"/>
        <n v="6"/>
        <n v="21"/>
        <n v="26"/>
        <n v="25"/>
        <n v="81"/>
        <n v="36"/>
        <n v="37"/>
        <n v="56"/>
        <n v="30"/>
        <n v="32"/>
        <n v="4"/>
        <n v="7"/>
        <n v="13"/>
        <n v="5"/>
        <n v="15"/>
        <n v="14"/>
        <n v="0"/>
        <n v="11"/>
        <n v="12"/>
        <n v="35"/>
        <n v="96"/>
        <n v="42"/>
        <n v="84"/>
        <n v="74"/>
        <n v="44"/>
      </sharedItems>
    </cacheField>
    <cacheField name="構成比（法人）" numFmtId="0" sqlType="3">
      <sharedItems containsSemiMixedTypes="0" containsString="0" containsNumber="1" minValue="0" maxValue="29.41" count="241">
        <n v="3.47"/>
        <n v="3.19"/>
        <n v="10.42"/>
        <n v="4.63"/>
        <n v="4.54"/>
        <n v="9.16"/>
        <n v="3.93"/>
        <n v="3.31"/>
        <n v="5.4"/>
        <n v="4.03"/>
        <n v="1.1399999999999999"/>
        <n v="0.69"/>
        <n v="0.92"/>
        <n v="2.54"/>
        <n v="1.17"/>
        <n v="1.78"/>
        <n v="3.52"/>
        <n v="3.66"/>
        <n v="2.6"/>
        <n v="2.4300000000000002"/>
        <n v="3.91"/>
        <n v="3.18"/>
        <n v="7.85"/>
        <n v="5.25"/>
        <n v="8.48"/>
        <n v="3.86"/>
        <n v="4.75"/>
        <n v="1.21"/>
        <n v="6.28"/>
        <n v="4.04"/>
        <n v="3.23"/>
        <n v="1.6"/>
        <n v="0.53"/>
        <n v="5.46"/>
        <n v="3.02"/>
        <n v="3.36"/>
        <n v="3.39"/>
        <n v="2.81"/>
        <n v="1.58"/>
        <n v="2.4900000000000002"/>
        <n v="2.93"/>
        <n v="4.83"/>
        <n v="13.79"/>
        <n v="5"/>
        <n v="0.34"/>
        <n v="3.45"/>
        <n v="3.28"/>
        <n v="1.38"/>
        <n v="5.86"/>
        <n v="4.66"/>
        <n v="5.34"/>
        <n v="3.97"/>
        <n v="0.17"/>
        <n v="4.1399999999999997"/>
        <n v="1.72"/>
        <n v="2.76"/>
        <n v="1.55"/>
        <n v="0.52"/>
        <n v="3.79"/>
        <n v="2.3199999999999998"/>
        <n v="4.38"/>
        <n v="10.95"/>
        <n v="4.25"/>
        <n v="9.7899999999999991"/>
        <n v="5.03"/>
        <n v="4.9000000000000004"/>
        <n v="0.77"/>
        <n v="2.71"/>
        <n v="1.03"/>
        <n v="2.19"/>
        <n v="0.39"/>
        <n v="1.1599999999999999"/>
        <n v="2.4500000000000002"/>
        <n v="3.35"/>
        <n v="3.22"/>
        <n v="3.49"/>
        <n v="3.9"/>
        <n v="10.89"/>
        <n v="4.84"/>
        <n v="4.97"/>
        <n v="7.53"/>
        <n v="2.96"/>
        <n v="1.34"/>
        <n v="4.3"/>
        <n v="0.54"/>
        <n v="4.17"/>
        <n v="0.94"/>
        <n v="3.76"/>
        <n v="1.75"/>
        <n v="2.15"/>
        <n v="2.69"/>
        <n v="2.82"/>
        <n v="6.02"/>
        <n v="2.31"/>
        <n v="14.35"/>
        <n v="6.94"/>
        <n v="9.7200000000000006"/>
        <n v="6.48"/>
        <n v="2.78"/>
        <n v="3.24"/>
        <n v="0.46"/>
        <n v="0.93"/>
        <n v="3.7"/>
        <n v="1.39"/>
        <n v="0"/>
        <n v="1.85"/>
        <n v="4.18"/>
        <n v="10.31"/>
        <n v="4.46"/>
        <n v="9.4700000000000006"/>
        <n v="2.5099999999999998"/>
        <n v="3.06"/>
        <n v="6.41"/>
        <n v="3.62"/>
        <n v="2.23"/>
        <n v="0.84"/>
        <n v="1.1100000000000001"/>
        <n v="2.65"/>
        <n v="11.92"/>
        <n v="7.62"/>
        <n v="1.66"/>
        <n v="6.62"/>
        <n v="4.6399999999999997"/>
        <n v="2.98"/>
        <n v="0.33"/>
        <n v="1.99"/>
        <n v="1.32"/>
        <n v="5.18"/>
        <n v="14.2"/>
        <n v="4.29"/>
        <n v="10.06"/>
        <n v="0.74"/>
        <n v="4.88"/>
        <n v="2.66"/>
        <n v="0.89"/>
        <n v="5.62"/>
        <n v="1.48"/>
        <n v="2.2200000000000002"/>
        <n v="3.85"/>
        <n v="1.33"/>
        <n v="1.94"/>
        <n v="20.39"/>
        <n v="3.4"/>
        <n v="10.19"/>
        <n v="7.28"/>
        <n v="1.46"/>
        <n v="0.49"/>
        <n v="8.25"/>
        <n v="0.97"/>
        <n v="2.91"/>
        <n v="3.88"/>
        <n v="4.37"/>
        <n v="2.56"/>
        <n v="2.83"/>
        <n v="4.8499999999999996"/>
        <n v="11.32"/>
        <n v="4.3099999999999996"/>
        <n v="9.9700000000000006"/>
        <n v="5.93"/>
        <n v="3.1"/>
        <n v="0.27"/>
        <n v="1.62"/>
        <n v="2.27"/>
        <n v="4.22"/>
        <n v="12.01"/>
        <n v="4.87"/>
        <n v="1.95"/>
        <n v="6.17"/>
        <n v="3.25"/>
        <n v="0.65"/>
        <n v="1.3"/>
        <n v="6.49"/>
        <n v="3.57"/>
        <n v="2.5499999999999998"/>
        <n v="4.08"/>
        <n v="2.04"/>
        <n v="11.22"/>
        <n v="7.14"/>
        <n v="8.16"/>
        <n v="0.51"/>
        <n v="1.02"/>
        <n v="1.53"/>
        <n v="1.91"/>
        <n v="4.58"/>
        <n v="12.6"/>
        <n v="3.82"/>
        <n v="3.44"/>
        <n v="4.2"/>
        <n v="2.67"/>
        <n v="2.29"/>
        <n v="1.1499999999999999"/>
        <n v="12.24"/>
        <n v="10.199999999999999"/>
        <n v="6.12"/>
        <n v="11.76"/>
        <n v="5.88"/>
        <n v="17.649999999999999"/>
        <n v="29.41"/>
        <n v="20"/>
        <n v="10"/>
        <n v="1.79"/>
        <n v="13.39"/>
        <n v="6.25"/>
        <n v="11.61"/>
        <n v="5.36"/>
        <n v="2.68"/>
        <n v="8.51"/>
        <n v="23.4"/>
        <n v="6.38"/>
        <n v="2.13"/>
        <n v="4.26"/>
        <n v="5.56"/>
        <n v="19.440000000000001"/>
        <n v="16.670000000000002"/>
        <n v="11.11"/>
        <n v="4.6500000000000004"/>
        <n v="13.95"/>
        <n v="6.98"/>
        <n v="11.63"/>
        <n v="2.33"/>
        <n v="2.63"/>
        <n v="15.79"/>
        <n v="5.26"/>
        <n v="7.89"/>
        <n v="10.53"/>
        <n v="7.41"/>
        <n v="18.52"/>
        <n v="6.87"/>
        <n v="7.63"/>
        <n v="8.4"/>
        <n v="13.74"/>
        <n v="0.76"/>
        <n v="3.05"/>
        <n v="5.33"/>
        <n v="13.33"/>
        <n v="10.67"/>
        <n v="6.67"/>
        <n v="8"/>
        <n v="4"/>
        <n v="21.43"/>
        <n v="14.29"/>
      </sharedItems>
    </cacheField>
    <cacheField name="総数（法人以外の団体）" numFmtId="0" sqlType="3">
      <sharedItems containsSemiMixedTypes="0" containsString="0" containsNumber="1" containsInteger="1" minValue="0" maxValue="15" count="7">
        <n v="1"/>
        <n v="2"/>
        <n v="15"/>
        <n v="0"/>
        <n v="5"/>
        <n v="6"/>
        <n v="3"/>
      </sharedItems>
    </cacheField>
    <cacheField name="構成比（法人以外の団体）" numFmtId="0" sqlType="3">
      <sharedItems containsString="0" containsBlank="1" containsNumber="1" minValue="0" maxValue="100" count="19">
        <n v="1.25"/>
        <n v="2.5"/>
        <n v="18.75"/>
        <n v="0"/>
        <n v="6.25"/>
        <n v="7.5"/>
        <n v="3.75"/>
        <n v="12.5"/>
        <n v="31.25"/>
        <n v="18.18"/>
        <n v="9.09"/>
        <n v="16.670000000000002"/>
        <n v="20"/>
        <n v="100"/>
        <n v="40"/>
        <n v="50"/>
        <n v="33.33"/>
        <n v="66.6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492806828704" createdVersion="5" refreshedVersion="5" minRefreshableVersion="3" recordCount="604">
  <cacheSource type="external" connectionId="3"/>
  <cacheFields count="19">
    <cacheField name="ti" numFmtId="0" sqlType="-8">
      <sharedItems count="26">
        <s v="ti.05000"/>
        <s v="ti.05201"/>
        <s v="ti.05202"/>
        <s v="ti.05203"/>
        <s v="ti.05204"/>
        <s v="ti.05206"/>
        <s v="ti.05207"/>
        <s v="ti.05209"/>
        <s v="ti.05210"/>
        <s v="ti.05211"/>
        <s v="ti.05212"/>
        <s v="ti.05213"/>
        <s v="ti.05214"/>
        <s v="ti.05215"/>
        <s v="ti.05303"/>
        <s v="ti.05327"/>
        <s v="ti.05346"/>
        <s v="ti.05348"/>
        <s v="ti.05349"/>
        <s v="ti.05361"/>
        <s v="ti.05363"/>
        <s v="ti.05366"/>
        <s v="ti.05368"/>
        <s v="ti.05434"/>
        <s v="ti.05463"/>
        <s v="ti.05464"/>
      </sharedItems>
    </cacheField>
    <cacheField name="kencd" numFmtId="0" sqlType="-9">
      <sharedItems count="1">
        <s v="05"/>
      </sharedItems>
    </cacheField>
    <cacheField name="都道府県" numFmtId="0" sqlType="-9">
      <sharedItems count="1">
        <s v="05 秋田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6">
        <s v="秋田県"/>
        <s v="秋田市"/>
        <s v="能代市"/>
        <s v="横手市"/>
        <s v="大館市"/>
        <s v="男鹿市"/>
        <s v="湯沢市"/>
        <s v="鹿角市"/>
        <s v="由利本荘市"/>
        <s v="潟上市"/>
        <s v="大仙市"/>
        <s v="北秋田市"/>
        <s v="にかほ市"/>
        <s v="仙北市"/>
        <s v="鹿角郡小坂町"/>
        <s v="北秋田郡上小阿仁村"/>
        <s v="山本郡藤里町"/>
        <s v="山本郡三種町"/>
        <s v="山本郡八峰町"/>
        <s v="南秋田郡五城目町"/>
        <s v="南秋田郡八郎潟町"/>
        <s v="南秋田郡井川町"/>
        <s v="南秋田郡大潟村"/>
        <s v="仙北郡美郷町"/>
        <s v="雄勝郡羽後町"/>
        <s v="雄勝郡東成瀬村"/>
      </sharedItems>
    </cacheField>
    <cacheField name="自治体" numFmtId="0" sqlType="-9">
      <sharedItems count="26">
        <s v="05000 秋田県"/>
        <s v="05201 秋田市"/>
        <s v="05202 能代市"/>
        <s v="05203 横手市"/>
        <s v="05204 大館市"/>
        <s v="05206 男鹿市"/>
        <s v="05207 湯沢市"/>
        <s v="05209 鹿角市"/>
        <s v="05210 由利本荘市"/>
        <s v="05211 潟上市"/>
        <s v="05212 大仙市"/>
        <s v="05213 北秋田市"/>
        <s v="05214 にかほ市"/>
        <s v="05215 仙北市"/>
        <s v="05303 鹿角郡小坂町"/>
        <s v="05327 北秋田郡上小阿仁村"/>
        <s v="05346 山本郡藤里町"/>
        <s v="05348 山本郡三種町"/>
        <s v="05349 山本郡八峰町"/>
        <s v="05361 南秋田郡五城目町"/>
        <s v="05363 南秋田郡八郎潟町"/>
        <s v="05366 南秋田郡井川町"/>
        <s v="05368 南秋田郡大潟村"/>
        <s v="05434 仙北郡美郷町"/>
        <s v="05463 雄勝郡羽後町"/>
        <s v="05464 雄勝郡東成瀬村"/>
      </sharedItems>
    </cacheField>
    <cacheField name="san" numFmtId="0" sqlType="-8">
      <sharedItems count="98">
        <s v="sanC1.0582"/>
        <s v="sanC1.0581"/>
        <s v="sanC1.0565"/>
        <s v="sanC1.0564"/>
        <s v="sanC1.0042"/>
        <s v="sanC1.0440"/>
        <s v="sanC1.0490"/>
        <s v="sanC1.0557"/>
        <s v="sanC1.0419"/>
        <s v="sanC1.0417"/>
        <s v="sanC1.0664"/>
        <s v="sanC1.0646"/>
        <s v="sanC1.0578"/>
        <s v="sanC1.0722"/>
        <s v="sanC1.0408"/>
        <s v="sanC1.0418"/>
        <s v="sanC1.0057"/>
        <s v="sanC1.0556"/>
        <s v="sanC1.0431"/>
        <s v="sanC1.0424"/>
        <s v="sanC1.0534"/>
        <s v="sanC1.0039"/>
        <s v="sanC1.0059"/>
        <s v="sanC1.0426"/>
        <s v="sanC1.0096"/>
        <s v="sanC1.0051"/>
        <s v="sanC1.0489"/>
        <s v="sanC1.0433"/>
        <s v="sanC1.0479"/>
        <s v="sanC1.0574"/>
        <s v="sanC1.0052"/>
        <s v="sanC1.0046"/>
        <s v="sanC1.0073"/>
        <s v="sanC1.0263"/>
        <s v="sanC1.0041"/>
        <s v="sanC1.0645"/>
        <s v="sanC1.0738"/>
        <s v="sanC1.0089"/>
        <s v="sanC1.0211"/>
        <s v="sanC1.0370"/>
        <s v="sanC1.0416"/>
        <s v="sanC1.0547"/>
        <s v="sanC1.0098"/>
        <s v="sanC1.0043"/>
        <s v="sanC1.0406"/>
        <s v="sanC1.0678"/>
        <s v="sanC1.0054"/>
        <s v="sanC1.0053"/>
        <s v="sanC1.0413"/>
        <s v="sanC1.0050"/>
        <s v="sanC1.0058"/>
        <s v="sanC1.0071"/>
        <s v="sanC1.0101"/>
        <s v="sanC1.0192"/>
        <s v="sanC1.0299"/>
        <s v="sanC1.0407"/>
        <s v="sanC1.0430"/>
        <s v="sanC1.0434"/>
        <s v="sanC1.0563"/>
        <s v="sanC1.0566"/>
        <s v="sanC1.0736"/>
        <s v="sanC1.0741"/>
        <s v="sanC1.0067"/>
        <s v="sanC1.0432"/>
        <s v="sanC1.0066"/>
        <s v="sanC1.0686"/>
        <s v="sanC1.0725"/>
        <s v="sanC1.0717"/>
        <s v="sanC1.0326"/>
        <s v="sanC1.0095"/>
        <s v="sanC1.0439"/>
        <s v="sanC1.0415"/>
        <s v="sanC1.0410"/>
        <s v="sanC1.0435"/>
        <s v="sanC1.0379"/>
        <s v="sanC1.0665"/>
        <s v="sanC1.0447"/>
        <s v="sanC1.0542"/>
        <s v="sanC1.0604"/>
        <s v="sanC1.0040"/>
        <s v="sanC1.0081"/>
        <s v="sanC1.0133"/>
        <s v="sanC1.0271"/>
        <s v="sanC1.0287"/>
        <s v="sanC1.0515"/>
        <s v="sanC1.0596"/>
        <s v="sanC1.0613"/>
        <s v="sanC1.0414"/>
        <s v="sanC1.0429"/>
        <s v="sanC1.0154"/>
        <s v="sanC1.0550"/>
        <s v="sanC1.0048"/>
        <s v="sanC1.0091"/>
        <s v="sanC1.0163"/>
        <s v="sanC1.0169"/>
        <s v="sanC1.0562"/>
        <s v="sanC1.0584"/>
        <s v="sanC1.0638"/>
      </sharedItems>
    </cacheField>
    <cacheField name="産業分類コード" numFmtId="0" sqlType="-9">
      <sharedItems count="98">
        <s v="783"/>
        <s v="782"/>
        <s v="766"/>
        <s v="765"/>
        <s v="065"/>
        <s v="609"/>
        <s v="692"/>
        <s v="762"/>
        <s v="589"/>
        <s v="585"/>
        <s v="835"/>
        <s v="824"/>
        <s v="781"/>
        <s v="891"/>
        <s v="573"/>
        <s v="586"/>
        <s v="081"/>
        <s v="761"/>
        <s v="603"/>
        <s v="591"/>
        <s v="742"/>
        <s v="062"/>
        <s v="083"/>
        <s v="593"/>
        <s v="122"/>
        <s v="076"/>
        <s v="691"/>
        <s v="605"/>
        <s v="674"/>
        <s v="772"/>
        <s v="077"/>
        <s v="071"/>
        <s v="099"/>
        <s v="327"/>
        <s v="064"/>
        <s v="823"/>
        <s v="929"/>
        <s v="116"/>
        <s v="266"/>
        <s v="521"/>
        <s v="584"/>
        <s v="751"/>
        <s v="129"/>
        <s v="066"/>
        <s v="571"/>
        <s v="854"/>
        <s v="079"/>
        <s v="078"/>
        <s v="581"/>
        <s v="075"/>
        <s v="082"/>
        <s v="097"/>
        <s v="131"/>
        <s v="244"/>
        <s v="413"/>
        <s v="572"/>
        <s v="602"/>
        <s v="606"/>
        <s v="764"/>
        <s v="767"/>
        <s v="922"/>
        <s v="951"/>
        <s v="093"/>
        <s v="604"/>
        <s v="092"/>
        <s v="855"/>
        <s v="901"/>
        <s v="881"/>
        <s v="441"/>
        <s v="121"/>
        <s v="608"/>
        <s v="583"/>
        <s v="579"/>
        <s v="607"/>
        <s v="531"/>
        <s v="836"/>
        <s v="611"/>
        <s v="749"/>
        <s v="804"/>
        <s v="063"/>
        <s v="106"/>
        <s v="174"/>
        <s v="331"/>
        <s v="371"/>
        <s v="723"/>
        <s v="799"/>
        <s v="805"/>
        <s v="582"/>
        <s v="601"/>
        <s v="204"/>
        <s v="759"/>
        <s v="073"/>
        <s v="118"/>
        <s v="212"/>
        <s v="218"/>
        <s v="763"/>
        <s v="785"/>
        <s v="821"/>
      </sharedItems>
    </cacheField>
    <cacheField name="産業分類" numFmtId="0" sqlType="-9">
      <sharedItems count="98">
        <s v="美容業"/>
        <s v="理容業"/>
        <s v="バー，キャバレー，ナイトクラブ"/>
        <s v="酒場，ビヤホール"/>
        <s v="木造建築工事業"/>
        <s v="他に分類されない小売業"/>
        <s v="貸家業，貸間業"/>
        <s v="専門料理店"/>
        <s v="その他の飲食料品小売業"/>
        <s v="酒小売業"/>
        <s v="療術業"/>
        <s v="教養・技能教授業"/>
        <s v="洗濯業"/>
        <s v="自動車整備業"/>
        <s v="婦人・子供服小売業"/>
        <s v="菓子・パン小売業"/>
        <s v="電気工事業"/>
        <s v="食堂，レストラン（専門料理店を除く）"/>
        <s v="医薬品・化粧品小売業"/>
        <s v="自動車小売業"/>
        <s v="土木建築サービス業"/>
        <s v="土木工事業（舗装工事業を除く）"/>
        <s v="管工事業（さく井工事業を除く）"/>
        <s v="機械器具小売業（自動車，自転車を除く）"/>
        <s v="造作材・合板・建築用組立材料製造業"/>
        <s v="板金・金物工事業"/>
        <s v="不動産賃貸業（貸家業，貸間業を除く）"/>
        <s v="燃料小売業"/>
        <s v="保険媒介代理業"/>
        <s v="配達飲食サービス業"/>
        <s v="塗装工事業"/>
        <s v="大工工事業"/>
        <s v="その他の食料品製造業"/>
        <s v="漆器製造業"/>
        <s v="建築工事業（木造建築工事業を除く）"/>
        <s v="学習塾"/>
        <s v="他に分類されない事業サービス業"/>
        <s v="外衣・シャツ製造業（和式を除く）"/>
        <s v="金属加工機械製造業"/>
        <s v="農畜産物・水産物卸売業"/>
        <s v="鮮魚小売業"/>
        <s v="旅館，ホテル"/>
        <s v="その他の木製品製造業（竹，とうを含む）"/>
        <s v="建築リフォーム工事業"/>
        <s v="呉服・服地・寝具小売業"/>
        <s v="老人福祉・介護事業"/>
        <s v="その他の職別工事業"/>
        <s v="床・内装工事業"/>
        <s v="各種食料品小売業"/>
        <s v="左官工事業"/>
        <s v="電気通信・信号装置工事業"/>
        <s v="パン・菓子製造業"/>
        <s v="家具製造業"/>
        <s v="建設用・建築用金属製品製造業（製缶板金業を含む）"/>
        <s v="新聞業"/>
        <s v="男子服小売業"/>
        <s v="じゅう器小売業"/>
        <s v="書籍・文房具小売業"/>
        <s v="すし店"/>
        <s v="喫茶店"/>
        <s v="建物サービス業"/>
        <s v="集会場"/>
        <s v="野菜缶詰・果実缶詰・農産保存食料品製造業"/>
        <s v="農耕用品小売業"/>
        <s v="水産食料品製造業"/>
        <s v="障害者福祉事業"/>
        <s v="機械修理業（電気機械器具を除く）"/>
        <s v="一般廃棄物処理業"/>
        <s v="一般貨物自動車運送業"/>
        <s v="製材業，木製品製造業"/>
        <s v="写真機・時計・眼鏡小売業"/>
        <s v="食肉小売業"/>
        <s v="その他の織物・衣服・身の回り品小売業"/>
        <s v="スポーツ用品・がん具・娯楽用品・楽器小売業"/>
        <s v="建築材料卸売業"/>
        <s v="医療に附帯するサービス業"/>
        <s v="通信販売・訪問販売小売業"/>
        <s v="その他の技術サービス業"/>
        <s v="スポーツ施設提供業"/>
        <s v="舗装工事業"/>
        <s v="飼料・有機質肥料製造業"/>
        <s v="舗装材料製造業"/>
        <s v="電気業"/>
        <s v="固定電気通信業"/>
        <s v="行政書士事務所"/>
        <s v="他に分類されない生活関連サービス業"/>
        <s v="公園，遊園地"/>
        <s v="野菜・果実小売業"/>
        <s v="家具・建具・畳小売業"/>
        <s v="革製履物製造業"/>
        <s v="その他の宿泊業"/>
        <s v="鉄骨・鉄筋工事業"/>
        <s v="和装製品・その他の衣服・繊維製身の回り品製造業"/>
        <s v="セメント・同製品製造業"/>
        <s v="骨材・石工品等製造業"/>
        <s v="そば・うどん店"/>
        <s v="その他の公衆浴場業"/>
        <s v="社会教育"/>
      </sharedItems>
    </cacheField>
    <cacheField name="産業小分類" numFmtId="0" sqlType="-9">
      <sharedItems count="98">
        <s v="783 美容業"/>
        <s v="782 理容業"/>
        <s v="766 バー，キャバレー，ナイトクラブ"/>
        <s v="765 酒場，ビヤホール"/>
        <s v="065 木造建築工事業"/>
        <s v="609 他に分類されない小売業"/>
        <s v="692 貸家業，貸間業"/>
        <s v="762 専門料理店"/>
        <s v="589 その他の飲食料品小売業"/>
        <s v="585 酒小売業"/>
        <s v="835 療術業"/>
        <s v="824 教養・技能教授業"/>
        <s v="781 洗濯業"/>
        <s v="891 自動車整備業"/>
        <s v="573 婦人・子供服小売業"/>
        <s v="586 菓子・パン小売業"/>
        <s v="081 電気工事業"/>
        <s v="761 食堂，レストラン（専門料理店を除く）"/>
        <s v="603 医薬品・化粧品小売業"/>
        <s v="591 自動車小売業"/>
        <s v="742 土木建築サービス業"/>
        <s v="062 土木工事業（舗装工事業を除く）"/>
        <s v="083 管工事業（さく井工事業を除く）"/>
        <s v="593 機械器具小売業（自動車，自転車を除く）"/>
        <s v="122 造作材・合板・建築用組立材料製造業"/>
        <s v="076 板金・金物工事業"/>
        <s v="691 不動産賃貸業（貸家業，貸間業を除く）"/>
        <s v="605 燃料小売業"/>
        <s v="674 保険媒介代理業"/>
        <s v="772 配達飲食サービス業"/>
        <s v="077 塗装工事業"/>
        <s v="071 大工工事業"/>
        <s v="099 その他の食料品製造業"/>
        <s v="327 漆器製造業"/>
        <s v="064 建築工事業（木造建築工事業を除く）"/>
        <s v="823 学習塾"/>
        <s v="929 他に分類されない事業サービス業"/>
        <s v="116 外衣・シャツ製造業（和式を除く）"/>
        <s v="266 金属加工機械製造業"/>
        <s v="521 農畜産物・水産物卸売業"/>
        <s v="584 鮮魚小売業"/>
        <s v="751 旅館，ホテル"/>
        <s v="129 その他の木製品製造業（竹，とうを含む）"/>
        <s v="066 建築リフォーム工事業"/>
        <s v="571 呉服・服地・寝具小売業"/>
        <s v="854 老人福祉・介護事業"/>
        <s v="079 その他の職別工事業"/>
        <s v="078 床・内装工事業"/>
        <s v="581 各種食料品小売業"/>
        <s v="075 左官工事業"/>
        <s v="082 電気通信・信号装置工事業"/>
        <s v="097 パン・菓子製造業"/>
        <s v="131 家具製造業"/>
        <s v="244 建設用・建築用金属製品製造業（製缶板金業を含む）"/>
        <s v="413 新聞業"/>
        <s v="572 男子服小売業"/>
        <s v="602 じゅう器小売業"/>
        <s v="606 書籍・文房具小売業"/>
        <s v="764 すし店"/>
        <s v="767 喫茶店"/>
        <s v="922 建物サービス業"/>
        <s v="951 集会場"/>
        <s v="093 野菜缶詰・果実缶詰・農産保存食料品製造業"/>
        <s v="604 農耕用品小売業"/>
        <s v="092 水産食料品製造業"/>
        <s v="855 障害者福祉事業"/>
        <s v="901 機械修理業（電気機械器具を除く）"/>
        <s v="881 一般廃棄物処理業"/>
        <s v="441 一般貨物自動車運送業"/>
        <s v="121 製材業，木製品製造業"/>
        <s v="608 写真機・時計・眼鏡小売業"/>
        <s v="583 食肉小売業"/>
        <s v="579 その他の織物・衣服・身の回り品小売業"/>
        <s v="607 スポーツ用品・がん具・娯楽用品・楽器小売業"/>
        <s v="531 建築材料卸売業"/>
        <s v="836 医療に附帯するサービス業"/>
        <s v="611 通信販売・訪問販売小売業"/>
        <s v="749 その他の技術サービス業"/>
        <s v="804 スポーツ施設提供業"/>
        <s v="063 舗装工事業"/>
        <s v="106 飼料・有機質肥料製造業"/>
        <s v="174 舗装材料製造業"/>
        <s v="331 電気業"/>
        <s v="371 固定電気通信業"/>
        <s v="723 行政書士事務所"/>
        <s v="799 他に分類されない生活関連サービス業"/>
        <s v="805 公園，遊園地"/>
        <s v="582 野菜・果実小売業"/>
        <s v="601 家具・建具・畳小売業"/>
        <s v="204 革製履物製造業"/>
        <s v="759 その他の宿泊業"/>
        <s v="073 鉄骨・鉄筋工事業"/>
        <s v="118 和装製品・その他の衣服・繊維製身の回り品製造業"/>
        <s v="212 セメント・同製品製造業"/>
        <s v="218 骨材・石工品等製造業"/>
        <s v="763 そば・うどん店"/>
        <s v="785 その他の公衆浴場業"/>
        <s v="821 社会教育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2158" count="122">
        <n v="2158"/>
        <n v="1892"/>
        <n v="1046"/>
        <n v="833"/>
        <n v="690"/>
        <n v="652"/>
        <n v="651"/>
        <n v="631"/>
        <n v="629"/>
        <n v="576"/>
        <n v="562"/>
        <n v="560"/>
        <n v="483"/>
        <n v="478"/>
        <n v="462"/>
        <n v="451"/>
        <n v="436"/>
        <n v="432"/>
        <n v="428"/>
        <n v="416"/>
        <n v="586"/>
        <n v="390"/>
        <n v="333"/>
        <n v="282"/>
        <n v="272"/>
        <n v="253"/>
        <n v="196"/>
        <n v="181"/>
        <n v="167"/>
        <n v="157"/>
        <n v="142"/>
        <n v="135"/>
        <n v="134"/>
        <n v="122"/>
        <n v="120"/>
        <n v="112"/>
        <n v="111"/>
        <n v="110"/>
        <n v="109"/>
        <n v="106"/>
        <n v="87"/>
        <n v="77"/>
        <n v="54"/>
        <n v="53"/>
        <n v="52"/>
        <n v="39"/>
        <n v="34"/>
        <n v="33"/>
        <n v="32"/>
        <n v="31"/>
        <n v="30"/>
        <n v="29"/>
        <n v="28"/>
        <n v="27"/>
        <n v="24"/>
        <n v="235"/>
        <n v="200"/>
        <n v="97"/>
        <n v="81"/>
        <n v="65"/>
        <n v="64"/>
        <n v="61"/>
        <n v="60"/>
        <n v="51"/>
        <n v="49"/>
        <n v="48"/>
        <n v="46"/>
        <n v="44"/>
        <n v="43"/>
        <n v="42"/>
        <n v="41"/>
        <n v="114"/>
        <n v="90"/>
        <n v="69"/>
        <n v="45"/>
        <n v="38"/>
        <n v="37"/>
        <n v="36"/>
        <n v="35"/>
        <n v="26"/>
        <n v="71"/>
        <n v="55"/>
        <n v="25"/>
        <n v="23"/>
        <n v="20"/>
        <n v="18"/>
        <n v="17"/>
        <n v="16"/>
        <n v="15"/>
        <n v="14"/>
        <n v="13"/>
        <n v="12"/>
        <n v="11"/>
        <n v="115"/>
        <n v="47"/>
        <n v="40"/>
        <n v="22"/>
        <n v="63"/>
        <n v="19"/>
        <n v="173"/>
        <n v="153"/>
        <n v="78"/>
        <n v="74"/>
        <n v="73"/>
        <n v="58"/>
        <n v="67"/>
        <n v="21"/>
        <n v="215"/>
        <n v="203"/>
        <n v="86"/>
        <n v="75"/>
        <n v="88"/>
        <n v="7"/>
        <n v="6"/>
        <n v="5"/>
        <n v="4"/>
        <n v="3"/>
        <n v="2"/>
        <n v="1"/>
        <n v="9"/>
        <n v="10"/>
        <n v="8"/>
      </sharedItems>
    </cacheField>
    <cacheField name="構成比" numFmtId="0" sqlType="3">
      <sharedItems containsSemiMixedTypes="0" containsString="0" containsNumber="1" minValue="1.25" maxValue="12.16" count="209">
        <n v="7.24"/>
        <n v="6.35"/>
        <n v="3.51"/>
        <n v="2.79"/>
        <n v="2.31"/>
        <n v="2.19"/>
        <n v="2.1800000000000002"/>
        <n v="2.12"/>
        <n v="2.11"/>
        <n v="1.93"/>
        <n v="1.88"/>
        <n v="1.62"/>
        <n v="1.6"/>
        <n v="1.55"/>
        <n v="1.51"/>
        <n v="1.46"/>
        <n v="1.45"/>
        <n v="1.44"/>
        <n v="1.4"/>
        <n v="6.81"/>
        <n v="4.54"/>
        <n v="3.87"/>
        <n v="3.28"/>
        <n v="3.16"/>
        <n v="2.94"/>
        <n v="2.2799999999999998"/>
        <n v="2.1"/>
        <n v="1.94"/>
        <n v="1.83"/>
        <n v="1.65"/>
        <n v="1.57"/>
        <n v="1.56"/>
        <n v="1.42"/>
        <n v="1.3"/>
        <n v="1.29"/>
        <n v="1.28"/>
        <n v="1.27"/>
        <n v="7.3"/>
        <n v="5.77"/>
        <n v="4.74"/>
        <n v="4.1900000000000004"/>
        <n v="2.89"/>
        <n v="2.83"/>
        <n v="1.85"/>
        <n v="1.8"/>
        <n v="1.74"/>
        <n v="1.69"/>
        <n v="1.63"/>
        <n v="1.58"/>
        <n v="1.53"/>
        <n v="1.47"/>
        <n v="1.31"/>
        <n v="8.2899999999999991"/>
        <n v="7.06"/>
        <n v="3.42"/>
        <n v="2.86"/>
        <n v="2.72"/>
        <n v="2.29"/>
        <n v="2.2599999999999998"/>
        <n v="2.15"/>
        <n v="1.91"/>
        <n v="1.73"/>
        <n v="1.52"/>
        <n v="1.48"/>
        <n v="6.58"/>
        <n v="5.6"/>
        <n v="4.42"/>
        <n v="3.39"/>
        <n v="2.41"/>
        <n v="2.21"/>
        <n v="2.06"/>
        <n v="2.0099999999999998"/>
        <n v="1.87"/>
        <n v="1.82"/>
        <n v="1.77"/>
        <n v="1.72"/>
        <n v="1.67"/>
        <n v="8.9499999999999993"/>
        <n v="6.94"/>
        <n v="4.29"/>
        <n v="3.53"/>
        <n v="3.15"/>
        <n v="3.03"/>
        <n v="2.9"/>
        <n v="2.52"/>
        <n v="2.27"/>
        <n v="2.14"/>
        <n v="2.02"/>
        <n v="1.89"/>
        <n v="1.64"/>
        <n v="1.39"/>
        <n v="6.91"/>
        <n v="6.73"/>
        <n v="3.06"/>
        <n v="2.88"/>
        <n v="2.82"/>
        <n v="2.64"/>
        <n v="2.58"/>
        <n v="2.46"/>
        <n v="2.4"/>
        <n v="2.16"/>
        <n v="1.86"/>
        <n v="1.5"/>
        <n v="1.38"/>
        <n v="1.32"/>
        <n v="7.05"/>
        <n v="6.83"/>
        <n v="3.47"/>
        <n v="3.36"/>
        <n v="3.14"/>
        <n v="2.13"/>
        <n v="1.79"/>
        <n v="1.68"/>
        <n v="1.34"/>
        <n v="7.23"/>
        <n v="6.4"/>
        <n v="3.26"/>
        <n v="3.09"/>
        <n v="3.05"/>
        <n v="2.42"/>
        <n v="2.2999999999999998"/>
        <n v="2.2200000000000002"/>
        <n v="2.17"/>
        <n v="1.92"/>
        <n v="1.84"/>
        <n v="1.76"/>
        <n v="8.9"/>
        <n v="4.12"/>
        <n v="2.66"/>
        <n v="2.39"/>
        <n v="1.99"/>
        <n v="1.59"/>
        <n v="8.33"/>
        <n v="7.87"/>
        <n v="3.49"/>
        <n v="2.6"/>
        <n v="2.48"/>
        <n v="2.36"/>
        <n v="1.43"/>
        <n v="8.23"/>
        <n v="7.18"/>
        <n v="3.64"/>
        <n v="3.35"/>
        <n v="2.97"/>
        <n v="2.4900000000000002"/>
        <n v="6.53"/>
        <n v="6.16"/>
        <n v="3.27"/>
        <n v="2.5099999999999998"/>
        <n v="9.0399999999999991"/>
        <n v="3.91"/>
        <n v="3.19"/>
        <n v="2.77"/>
        <n v="2.4700000000000002"/>
        <n v="1.95"/>
        <n v="1.54"/>
        <n v="8.7799999999999994"/>
        <n v="8.11"/>
        <n v="4.7300000000000004"/>
        <n v="4.05"/>
        <n v="3.38"/>
        <n v="2.7"/>
        <n v="2.0299999999999998"/>
        <n v="1.35"/>
        <n v="7.94"/>
        <n v="4.76"/>
        <n v="3.17"/>
        <n v="6.48"/>
        <n v="4.63"/>
        <n v="3.7"/>
        <n v="2.78"/>
        <n v="8.31"/>
        <n v="4.04"/>
        <n v="3.37"/>
        <n v="2.25"/>
        <n v="5.29"/>
        <n v="4.33"/>
        <n v="7.81"/>
        <n v="4.09"/>
        <n v="3.72"/>
        <n v="2.23"/>
        <n v="1.49"/>
        <n v="11.96"/>
        <n v="5.98"/>
        <n v="4.3499999999999996"/>
        <n v="7.5"/>
        <n v="5"/>
        <n v="4.17"/>
        <n v="3.33"/>
        <n v="2.5"/>
        <n v="10.199999999999999"/>
        <n v="6.12"/>
        <n v="4.08"/>
        <n v="2.04"/>
        <n v="8.06"/>
        <n v="6.63"/>
        <n v="2.87"/>
        <n v="2.33"/>
        <n v="1.97"/>
        <n v="1.61"/>
        <n v="1.25"/>
        <n v="8.84"/>
        <n v="8.59"/>
        <n v="5.05"/>
        <n v="2.5299999999999998"/>
        <n v="12.16"/>
        <n v="9.4600000000000009"/>
        <n v="6.76"/>
        <n v="5.41"/>
      </sharedItems>
    </cacheField>
    <cacheField name="総数（個人）" numFmtId="0" sqlType="3">
      <sharedItems containsSemiMixedTypes="0" containsString="0" containsNumber="1" containsInteger="1" minValue="0" maxValue="2087" count="111">
        <n v="2087"/>
        <n v="1862"/>
        <n v="1026"/>
        <n v="769"/>
        <n v="433"/>
        <n v="449"/>
        <n v="499"/>
        <n v="544"/>
        <n v="466"/>
        <n v="536"/>
        <n v="504"/>
        <n v="283"/>
        <n v="363"/>
        <n v="246"/>
        <n v="332"/>
        <n v="219"/>
        <n v="365"/>
        <n v="179"/>
        <n v="239"/>
        <n v="557"/>
        <n v="375"/>
        <n v="325"/>
        <n v="207"/>
        <n v="241"/>
        <n v="233"/>
        <n v="167"/>
        <n v="112"/>
        <n v="80"/>
        <n v="66"/>
        <n v="138"/>
        <n v="46"/>
        <n v="77"/>
        <n v="48"/>
        <n v="57"/>
        <n v="42"/>
        <n v="19"/>
        <n v="24"/>
        <n v="55"/>
        <n v="34"/>
        <n v="129"/>
        <n v="106"/>
        <n v="85"/>
        <n v="75"/>
        <n v="39"/>
        <n v="52"/>
        <n v="47"/>
        <n v="29"/>
        <n v="30"/>
        <n v="16"/>
        <n v="26"/>
        <n v="20"/>
        <n v="11"/>
        <n v="17"/>
        <n v="23"/>
        <n v="8"/>
        <n v="18"/>
        <n v="235"/>
        <n v="195"/>
        <n v="93"/>
        <n v="54"/>
        <n v="61"/>
        <n v="50"/>
        <n v="44"/>
        <n v="45"/>
        <n v="25"/>
        <n v="37"/>
        <n v="28"/>
        <n v="35"/>
        <n v="126"/>
        <n v="113"/>
        <n v="90"/>
        <n v="33"/>
        <n v="31"/>
        <n v="13"/>
        <n v="21"/>
        <n v="9"/>
        <n v="5"/>
        <n v="14"/>
        <n v="15"/>
        <n v="7"/>
        <n v="10"/>
        <n v="12"/>
        <n v="6"/>
        <n v="115"/>
        <n v="110"/>
        <n v="51"/>
        <n v="36"/>
        <n v="22"/>
        <n v="4"/>
        <n v="168"/>
        <n v="150"/>
        <n v="71"/>
        <n v="49"/>
        <n v="40"/>
        <n v="41"/>
        <n v="43"/>
        <n v="67"/>
        <n v="2"/>
        <n v="3"/>
        <n v="215"/>
        <n v="196"/>
        <n v="88"/>
        <n v="63"/>
        <n v="56"/>
        <n v="53"/>
        <n v="74"/>
        <n v="27"/>
        <n v="87"/>
        <n v="38"/>
        <n v="1"/>
        <n v="0"/>
      </sharedItems>
    </cacheField>
    <cacheField name="構成比（個人）" numFmtId="0" sqlType="3">
      <sharedItems containsSemiMixedTypes="0" containsString="0" containsNumber="1" minValue="0" maxValue="15.71" count="257">
        <n v="10.48"/>
        <n v="9.35"/>
        <n v="5.15"/>
        <n v="3.86"/>
        <n v="2.17"/>
        <n v="2.25"/>
        <n v="2.5099999999999998"/>
        <n v="2.73"/>
        <n v="2.34"/>
        <n v="2.69"/>
        <n v="2.5299999999999998"/>
        <n v="1.42"/>
        <n v="1.82"/>
        <n v="1.24"/>
        <n v="1.67"/>
        <n v="1.1000000000000001"/>
        <n v="1.83"/>
        <n v="0.9"/>
        <n v="1.2"/>
        <n v="11.66"/>
        <n v="7.85"/>
        <n v="6.81"/>
        <n v="4.34"/>
        <n v="5.05"/>
        <n v="4.88"/>
        <n v="3.5"/>
        <n v="2.35"/>
        <n v="1.68"/>
        <n v="1.38"/>
        <n v="2.89"/>
        <n v="0.96"/>
        <n v="1.61"/>
        <n v="1.01"/>
        <n v="1.19"/>
        <n v="0.88"/>
        <n v="0.4"/>
        <n v="0.5"/>
        <n v="1.1499999999999999"/>
        <n v="0.71"/>
        <n v="10.36"/>
        <n v="8.51"/>
        <n v="6.83"/>
        <n v="6.02"/>
        <n v="3.13"/>
        <n v="4.18"/>
        <n v="3.78"/>
        <n v="2.33"/>
        <n v="2.41"/>
        <n v="1.29"/>
        <n v="2.09"/>
        <n v="1.37"/>
        <n v="1.85"/>
        <n v="1.53"/>
        <n v="0.64"/>
        <n v="1.45"/>
        <n v="11.45"/>
        <n v="9.5"/>
        <n v="4.53"/>
        <n v="2.63"/>
        <n v="2.97"/>
        <n v="2.68"/>
        <n v="2.44"/>
        <n v="2.14"/>
        <n v="2.19"/>
        <n v="1.27"/>
        <n v="2.0499999999999998"/>
        <n v="1.22"/>
        <n v="1.8"/>
        <n v="1.36"/>
        <n v="1.71"/>
        <n v="1.41"/>
        <n v="9.7899999999999991"/>
        <n v="8.7799999999999994"/>
        <n v="6.99"/>
        <n v="4.2699999999999996"/>
        <n v="3.42"/>
        <n v="2.56"/>
        <n v="1.86"/>
        <n v="1.79"/>
        <n v="1.94"/>
        <n v="2.64"/>
        <n v="1.48"/>
        <n v="1.4"/>
        <n v="1.32"/>
        <n v="0.62"/>
        <n v="1.63"/>
        <n v="11.46"/>
        <n v="9.5500000000000007"/>
        <n v="5.73"/>
        <n v="4.17"/>
        <n v="3.65"/>
        <n v="2.95"/>
        <n v="1.56"/>
        <n v="0.87"/>
        <n v="1.39"/>
        <n v="2.4300000000000002"/>
        <n v="2.6"/>
        <n v="1.91"/>
        <n v="1.74"/>
        <n v="2.08"/>
        <n v="1.04"/>
        <n v="8.85"/>
        <n v="8.4600000000000009"/>
        <n v="3.92"/>
        <n v="3.38"/>
        <n v="3"/>
        <n v="3.23"/>
        <n v="2.62"/>
        <n v="2.77"/>
        <n v="2.15"/>
        <n v="2"/>
        <n v="2.31"/>
        <n v="1.54"/>
        <n v="1.31"/>
        <n v="1.23"/>
        <n v="1.62"/>
        <n v="1.46"/>
        <n v="1.69"/>
        <n v="9.68"/>
        <n v="5.26"/>
        <n v="4.75"/>
        <n v="3.9"/>
        <n v="2.72"/>
        <n v="2.21"/>
        <n v="1.87"/>
        <n v="2.04"/>
        <n v="2.5499999999999998"/>
        <n v="0.85"/>
        <n v="0.68"/>
        <n v="1.7"/>
        <n v="9.81"/>
        <n v="8.76"/>
        <n v="4.5"/>
        <n v="4.1399999999999997"/>
        <n v="2.86"/>
        <n v="3.04"/>
        <n v="2.74"/>
        <n v="2.16"/>
        <n v="1.17"/>
        <n v="2.57"/>
        <n v="2.39"/>
        <n v="2.1"/>
        <n v="1.81"/>
        <n v="1.98"/>
        <n v="0.57999999999999996"/>
        <n v="12.25"/>
        <n v="9.51"/>
        <n v="3.47"/>
        <n v="4.2"/>
        <n v="0.37"/>
        <n v="3.66"/>
        <n v="1.65"/>
        <n v="3.29"/>
        <n v="2.93"/>
        <n v="2.0099999999999998"/>
        <n v="0.73"/>
        <n v="2.38"/>
        <n v="0.55000000000000004"/>
        <n v="11.73"/>
        <n v="10.69"/>
        <n v="4.8"/>
        <n v="2.4500000000000002"/>
        <n v="3.44"/>
        <n v="3.06"/>
        <n v="2.84"/>
        <n v="1.58"/>
        <n v="2.13"/>
        <n v="0.93"/>
        <n v="11.58"/>
        <n v="10.08"/>
        <n v="4.63"/>
        <n v="4.7699999999999996"/>
        <n v="3.68"/>
        <n v="2.3199999999999998"/>
        <n v="3.41"/>
        <n v="2.1800000000000002"/>
        <n v="1.77"/>
        <n v="1.5"/>
        <n v="1.0900000000000001"/>
        <n v="0.82"/>
        <n v="8.6999999999999993"/>
        <n v="8.19"/>
        <n v="4.01"/>
        <n v="3.01"/>
        <n v="3.18"/>
        <n v="1.84"/>
        <n v="1.51"/>
        <n v="1.34"/>
        <n v="0.84"/>
        <n v="12.32"/>
        <n v="10.06"/>
        <n v="5.38"/>
        <n v="3.26"/>
        <n v="3.54"/>
        <n v="2.83"/>
        <n v="2.12"/>
        <n v="0.56999999999999995"/>
        <n v="13.27"/>
        <n v="12.24"/>
        <n v="7.14"/>
        <n v="1.02"/>
        <n v="5.0999999999999996"/>
        <n v="4.08"/>
        <n v="0"/>
        <n v="8.89"/>
        <n v="11.11"/>
        <n v="6.67"/>
        <n v="4.4400000000000004"/>
        <n v="2.2200000000000002"/>
        <n v="10.59"/>
        <n v="8.24"/>
        <n v="5.88"/>
        <n v="3.53"/>
        <n v="1.18"/>
        <n v="10.51"/>
        <n v="3.6"/>
        <n v="0.3"/>
        <n v="2.7"/>
        <n v="4.97"/>
        <n v="3.73"/>
        <n v="4.3499999999999996"/>
        <n v="3.11"/>
        <n v="2.48"/>
        <n v="10.26"/>
        <n v="9.74"/>
        <n v="5.64"/>
        <n v="0.51"/>
        <n v="5.13"/>
        <n v="1.03"/>
        <n v="3.08"/>
        <n v="15.71"/>
        <n v="5.71"/>
        <n v="4.29"/>
        <n v="3.57"/>
        <n v="1.43"/>
        <n v="10.98"/>
        <n v="6.1"/>
        <n v="7.32"/>
        <n v="9.52"/>
        <n v="14.29"/>
        <n v="4.76"/>
        <n v="2.59"/>
        <n v="2.82"/>
        <n v="1.88"/>
        <n v="0.94"/>
        <n v="11.08"/>
        <n v="10.76"/>
        <n v="5.0599999999999996"/>
        <n v="3.16"/>
        <n v="1.9"/>
        <n v="2.85"/>
        <n v="0.95"/>
        <n v="15"/>
        <n v="11.67"/>
        <n v="8.33"/>
        <n v="5"/>
        <n v="3.33"/>
      </sharedItems>
    </cacheField>
    <cacheField name="総数（法人）" numFmtId="0" sqlType="3">
      <sharedItems containsSemiMixedTypes="0" containsString="0" containsNumber="1" containsInteger="1" minValue="0" maxValue="257" count="57">
        <n v="71"/>
        <n v="30"/>
        <n v="20"/>
        <n v="64"/>
        <n v="257"/>
        <n v="202"/>
        <n v="152"/>
        <n v="87"/>
        <n v="160"/>
        <n v="77"/>
        <n v="26"/>
        <n v="55"/>
        <n v="200"/>
        <n v="114"/>
        <n v="216"/>
        <n v="117"/>
        <n v="217"/>
        <n v="65"/>
        <n v="248"/>
        <n v="177"/>
        <n v="29"/>
        <n v="15"/>
        <n v="8"/>
        <n v="75"/>
        <n v="31"/>
        <n v="69"/>
        <n v="91"/>
        <n v="4"/>
        <n v="89"/>
        <n v="57"/>
        <n v="74"/>
        <n v="63"/>
        <n v="93"/>
        <n v="5"/>
        <n v="0"/>
        <n v="2"/>
        <n v="1"/>
        <n v="10"/>
        <n v="17"/>
        <n v="6"/>
        <n v="11"/>
        <n v="19"/>
        <n v="3"/>
        <n v="13"/>
        <n v="12"/>
        <n v="27"/>
        <n v="16"/>
        <n v="9"/>
        <n v="7"/>
        <n v="23"/>
        <n v="21"/>
        <n v="24"/>
        <n v="14"/>
        <n v="18"/>
        <n v="32"/>
        <n v="22"/>
        <n v="25"/>
      </sharedItems>
    </cacheField>
    <cacheField name="構成比（法人）" numFmtId="0" sqlType="3">
      <sharedItems containsSemiMixedTypes="0" containsString="0" containsNumber="1" minValue="0" maxValue="18.52" count="188">
        <n v="0.72"/>
        <n v="0.31"/>
        <n v="0.2"/>
        <n v="0.65"/>
        <n v="2.62"/>
        <n v="2.06"/>
        <n v="1.55"/>
        <n v="0.89"/>
        <n v="1.63"/>
        <n v="0.78"/>
        <n v="0.26"/>
        <n v="0.56000000000000005"/>
        <n v="2.04"/>
        <n v="1.1599999999999999"/>
        <n v="2.2000000000000002"/>
        <n v="1.19"/>
        <n v="2.21"/>
        <n v="0.66"/>
        <n v="2.5299999999999998"/>
        <n v="1.8"/>
        <n v="0.76"/>
        <n v="0.39"/>
        <n v="0.21"/>
        <n v="1.97"/>
        <n v="0.81"/>
        <n v="0.53"/>
        <n v="1.81"/>
        <n v="2.2799999999999998"/>
        <n v="2.39"/>
        <n v="0.11"/>
        <n v="2.34"/>
        <n v="1.5"/>
        <n v="1.94"/>
        <n v="1.65"/>
        <n v="2.02"/>
        <n v="2.44"/>
        <n v="1.44"/>
        <n v="0.86"/>
        <n v="0"/>
        <n v="0.34"/>
        <n v="2.59"/>
        <n v="0.17"/>
        <n v="1.72"/>
        <n v="0.69"/>
        <n v="2.93"/>
        <n v="1.03"/>
        <n v="1.9"/>
        <n v="3.28"/>
        <n v="0.52"/>
        <n v="2.2400000000000002"/>
        <n v="2.0699999999999998"/>
        <n v="1.38"/>
        <n v="0.64"/>
        <n v="3.48"/>
        <n v="0.9"/>
        <n v="1.29"/>
        <n v="0.77"/>
        <n v="2.96"/>
        <n v="2.71"/>
        <n v="1.93"/>
        <n v="3.09"/>
        <n v="1.08"/>
        <n v="0.13"/>
        <n v="1.88"/>
        <n v="0.67"/>
        <n v="1.61"/>
        <n v="2.42"/>
        <n v="1.48"/>
        <n v="1.21"/>
        <n v="3.23"/>
        <n v="0.27"/>
        <n v="2.15"/>
        <n v="2.31"/>
        <n v="0.46"/>
        <n v="1.85"/>
        <n v="1.39"/>
        <n v="2.78"/>
        <n v="5.09"/>
        <n v="6.02"/>
        <n v="4.17"/>
        <n v="0.93"/>
        <n v="3.24"/>
        <n v="1.1100000000000001"/>
        <n v="3.34"/>
        <n v="0.28000000000000003"/>
        <n v="2.23"/>
        <n v="1.67"/>
        <n v="2.5099999999999998"/>
        <n v="1.95"/>
        <n v="1.32"/>
        <n v="1.99"/>
        <n v="2.98"/>
        <n v="2.65"/>
        <n v="0.33"/>
        <n v="1.66"/>
        <n v="0.99"/>
        <n v="0.74"/>
        <n v="0.44"/>
        <n v="0.15"/>
        <n v="3.55"/>
        <n v="2.66"/>
        <n v="2.37"/>
        <n v="4.7300000000000004"/>
        <n v="0.3"/>
        <n v="0.59"/>
        <n v="1.18"/>
        <n v="3.11"/>
        <n v="1.33"/>
        <n v="3.25"/>
        <n v="5.83"/>
        <n v="9.2200000000000006"/>
        <n v="0.49"/>
        <n v="4.8499999999999996"/>
        <n v="2.91"/>
        <n v="0.97"/>
        <n v="3.88"/>
        <n v="0.94"/>
        <n v="0.54"/>
        <n v="2.4300000000000002"/>
        <n v="1.35"/>
        <n v="3.37"/>
        <n v="2.83"/>
        <n v="2.7"/>
        <n v="1.75"/>
        <n v="2.16"/>
        <n v="0.32"/>
        <n v="1.3"/>
        <n v="2.92"/>
        <n v="3.9"/>
        <n v="1.62"/>
        <n v="2.6"/>
        <n v="1.02"/>
        <n v="2.5499999999999998"/>
        <n v="4.59"/>
        <n v="0.51"/>
        <n v="4.08"/>
        <n v="1.53"/>
        <n v="3.06"/>
        <n v="0.38"/>
        <n v="3.05"/>
        <n v="4.96"/>
        <n v="3.82"/>
        <n v="4.2"/>
        <n v="1.1499999999999999"/>
        <n v="2.67"/>
        <n v="1.91"/>
        <n v="2.29"/>
        <n v="5.34"/>
        <n v="8.16"/>
        <n v="6.12"/>
        <n v="5.88"/>
        <n v="17.649999999999999"/>
        <n v="11.76"/>
        <n v="5"/>
        <n v="15"/>
        <n v="10"/>
        <n v="1.79"/>
        <n v="2.68"/>
        <n v="8.93"/>
        <n v="4.46"/>
        <n v="6.25"/>
        <n v="5.36"/>
        <n v="8.51"/>
        <n v="6.38"/>
        <n v="12.77"/>
        <n v="2.13"/>
        <n v="4.26"/>
        <n v="12.5"/>
        <n v="6.94"/>
        <n v="5.56"/>
        <n v="2.33"/>
        <n v="4.6500000000000004"/>
        <n v="6.98"/>
        <n v="9.3000000000000007"/>
        <n v="13.16"/>
        <n v="2.63"/>
        <n v="10.53"/>
        <n v="5.26"/>
        <n v="7.89"/>
        <n v="18.52"/>
        <n v="3.7"/>
        <n v="7.41"/>
        <n v="8.4"/>
        <n v="6.67"/>
        <n v="5.33"/>
        <n v="4"/>
        <n v="7.14"/>
        <n v="14.29"/>
      </sharedItems>
    </cacheField>
    <cacheField name="総数（法人以外の団体）" numFmtId="0" sqlType="3">
      <sharedItems containsSemiMixedTypes="0" containsString="0" containsNumber="1" containsInteger="1" minValue="0" maxValue="3" count="4">
        <n v="0"/>
        <n v="1"/>
        <n v="3"/>
        <n v="2"/>
      </sharedItems>
    </cacheField>
    <cacheField name="構成比（法人以外の団体）" numFmtId="0" sqlType="3">
      <sharedItems containsString="0" containsBlank="1" containsNumber="1" minValue="0" maxValue="100" count="11">
        <n v="0"/>
        <n v="1.25"/>
        <n v="3.75"/>
        <n v="2.5"/>
        <n v="6.25"/>
        <n v="9.09"/>
        <n v="50"/>
        <m/>
        <n v="20"/>
        <n v="33.33"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">
  <r>
    <x v="0"/>
    <x v="0"/>
    <x v="0"/>
    <x v="0"/>
    <x v="0"/>
    <x v="0"/>
    <x v="0"/>
    <x v="0"/>
    <x v="0"/>
    <x v="0"/>
    <n v="18"/>
    <n v="0.06"/>
    <n v="0"/>
    <n v="0"/>
    <n v="18"/>
    <n v="0.18"/>
    <x v="0"/>
    <x v="0"/>
  </r>
  <r>
    <x v="0"/>
    <x v="0"/>
    <x v="0"/>
    <x v="0"/>
    <x v="0"/>
    <x v="0"/>
    <x v="1"/>
    <x v="1"/>
    <x v="1"/>
    <x v="1"/>
    <n v="4161"/>
    <n v="13.96"/>
    <n v="2285"/>
    <n v="11.47"/>
    <n v="1876"/>
    <n v="19.100000000000001"/>
    <x v="0"/>
    <x v="0"/>
  </r>
  <r>
    <x v="0"/>
    <x v="0"/>
    <x v="0"/>
    <x v="0"/>
    <x v="0"/>
    <x v="0"/>
    <x v="2"/>
    <x v="2"/>
    <x v="2"/>
    <x v="2"/>
    <n v="2185"/>
    <n v="7.33"/>
    <n v="1227"/>
    <n v="6.16"/>
    <n v="951"/>
    <n v="9.68"/>
    <x v="1"/>
    <x v="1"/>
  </r>
  <r>
    <x v="0"/>
    <x v="0"/>
    <x v="0"/>
    <x v="0"/>
    <x v="0"/>
    <x v="0"/>
    <x v="3"/>
    <x v="3"/>
    <x v="3"/>
    <x v="3"/>
    <n v="19"/>
    <n v="0.06"/>
    <n v="0"/>
    <n v="0"/>
    <n v="18"/>
    <n v="0.18"/>
    <x v="2"/>
    <x v="2"/>
  </r>
  <r>
    <x v="0"/>
    <x v="0"/>
    <x v="0"/>
    <x v="0"/>
    <x v="0"/>
    <x v="0"/>
    <x v="4"/>
    <x v="4"/>
    <x v="4"/>
    <x v="4"/>
    <n v="175"/>
    <n v="0.59"/>
    <n v="22"/>
    <n v="0.11"/>
    <n v="150"/>
    <n v="1.53"/>
    <x v="3"/>
    <x v="3"/>
  </r>
  <r>
    <x v="0"/>
    <x v="0"/>
    <x v="0"/>
    <x v="0"/>
    <x v="0"/>
    <x v="0"/>
    <x v="5"/>
    <x v="5"/>
    <x v="5"/>
    <x v="5"/>
    <n v="251"/>
    <n v="0.84"/>
    <n v="98"/>
    <n v="0.49"/>
    <n v="147"/>
    <n v="1.5"/>
    <x v="4"/>
    <x v="4"/>
  </r>
  <r>
    <x v="0"/>
    <x v="0"/>
    <x v="0"/>
    <x v="0"/>
    <x v="0"/>
    <x v="0"/>
    <x v="6"/>
    <x v="6"/>
    <x v="6"/>
    <x v="6"/>
    <n v="8105"/>
    <n v="27.18"/>
    <n v="4737"/>
    <n v="23.78"/>
    <n v="3349"/>
    <n v="34.1"/>
    <x v="5"/>
    <x v="5"/>
  </r>
  <r>
    <x v="0"/>
    <x v="0"/>
    <x v="0"/>
    <x v="0"/>
    <x v="0"/>
    <x v="0"/>
    <x v="7"/>
    <x v="7"/>
    <x v="7"/>
    <x v="7"/>
    <n v="236"/>
    <n v="0.79"/>
    <n v="69"/>
    <n v="0.35"/>
    <n v="167"/>
    <n v="1.7"/>
    <x v="0"/>
    <x v="0"/>
  </r>
  <r>
    <x v="0"/>
    <x v="0"/>
    <x v="0"/>
    <x v="0"/>
    <x v="0"/>
    <x v="0"/>
    <x v="8"/>
    <x v="8"/>
    <x v="8"/>
    <x v="8"/>
    <n v="1416"/>
    <n v="4.75"/>
    <n v="752"/>
    <n v="3.78"/>
    <n v="659"/>
    <n v="6.71"/>
    <x v="6"/>
    <x v="6"/>
  </r>
  <r>
    <x v="0"/>
    <x v="0"/>
    <x v="0"/>
    <x v="0"/>
    <x v="0"/>
    <x v="0"/>
    <x v="9"/>
    <x v="9"/>
    <x v="9"/>
    <x v="9"/>
    <n v="1131"/>
    <n v="3.79"/>
    <n v="742"/>
    <n v="3.73"/>
    <n v="387"/>
    <n v="3.94"/>
    <x v="7"/>
    <x v="7"/>
  </r>
  <r>
    <x v="0"/>
    <x v="0"/>
    <x v="0"/>
    <x v="0"/>
    <x v="0"/>
    <x v="0"/>
    <x v="10"/>
    <x v="10"/>
    <x v="10"/>
    <x v="10"/>
    <n v="3931"/>
    <n v="13.18"/>
    <n v="3378"/>
    <n v="16.96"/>
    <n v="551"/>
    <n v="5.61"/>
    <x v="7"/>
    <x v="7"/>
  </r>
  <r>
    <x v="0"/>
    <x v="0"/>
    <x v="0"/>
    <x v="0"/>
    <x v="0"/>
    <x v="0"/>
    <x v="11"/>
    <x v="11"/>
    <x v="11"/>
    <x v="11"/>
    <n v="5127"/>
    <n v="17.2"/>
    <n v="4554"/>
    <n v="22.87"/>
    <n v="569"/>
    <n v="5.79"/>
    <x v="8"/>
    <x v="8"/>
  </r>
  <r>
    <x v="0"/>
    <x v="0"/>
    <x v="0"/>
    <x v="0"/>
    <x v="0"/>
    <x v="0"/>
    <x v="12"/>
    <x v="12"/>
    <x v="12"/>
    <x v="12"/>
    <n v="853"/>
    <n v="2.86"/>
    <n v="735"/>
    <n v="3.69"/>
    <n v="112"/>
    <n v="1.1399999999999999"/>
    <x v="4"/>
    <x v="4"/>
  </r>
  <r>
    <x v="0"/>
    <x v="0"/>
    <x v="0"/>
    <x v="0"/>
    <x v="0"/>
    <x v="0"/>
    <x v="13"/>
    <x v="13"/>
    <x v="13"/>
    <x v="13"/>
    <n v="1132"/>
    <n v="3.8"/>
    <n v="699"/>
    <n v="3.51"/>
    <n v="427"/>
    <n v="4.3499999999999996"/>
    <x v="4"/>
    <x v="4"/>
  </r>
  <r>
    <x v="0"/>
    <x v="0"/>
    <x v="0"/>
    <x v="0"/>
    <x v="0"/>
    <x v="0"/>
    <x v="14"/>
    <x v="14"/>
    <x v="14"/>
    <x v="14"/>
    <n v="1076"/>
    <n v="3.61"/>
    <n v="618"/>
    <n v="3.1"/>
    <n v="439"/>
    <n v="4.47"/>
    <x v="5"/>
    <x v="5"/>
  </r>
  <r>
    <x v="1"/>
    <x v="0"/>
    <x v="0"/>
    <x v="1"/>
    <x v="1"/>
    <x v="1"/>
    <x v="0"/>
    <x v="0"/>
    <x v="0"/>
    <x v="0"/>
    <n v="2"/>
    <n v="0.02"/>
    <n v="0"/>
    <n v="0"/>
    <n v="2"/>
    <n v="0.05"/>
    <x v="0"/>
    <x v="0"/>
  </r>
  <r>
    <x v="1"/>
    <x v="0"/>
    <x v="0"/>
    <x v="1"/>
    <x v="1"/>
    <x v="1"/>
    <x v="1"/>
    <x v="1"/>
    <x v="1"/>
    <x v="1"/>
    <n v="1087"/>
    <n v="12.64"/>
    <n v="344"/>
    <n v="7.2"/>
    <n v="743"/>
    <n v="19.510000000000002"/>
    <x v="0"/>
    <x v="0"/>
  </r>
  <r>
    <x v="1"/>
    <x v="0"/>
    <x v="0"/>
    <x v="1"/>
    <x v="1"/>
    <x v="1"/>
    <x v="2"/>
    <x v="2"/>
    <x v="2"/>
    <x v="2"/>
    <n v="340"/>
    <n v="3.95"/>
    <n v="132"/>
    <n v="2.76"/>
    <n v="207"/>
    <n v="5.44"/>
    <x v="2"/>
    <x v="6"/>
  </r>
  <r>
    <x v="1"/>
    <x v="0"/>
    <x v="0"/>
    <x v="1"/>
    <x v="1"/>
    <x v="1"/>
    <x v="3"/>
    <x v="3"/>
    <x v="3"/>
    <x v="3"/>
    <n v="5"/>
    <n v="0.06"/>
    <n v="0"/>
    <n v="0"/>
    <n v="5"/>
    <n v="0.13"/>
    <x v="0"/>
    <x v="0"/>
  </r>
  <r>
    <x v="1"/>
    <x v="0"/>
    <x v="0"/>
    <x v="1"/>
    <x v="1"/>
    <x v="1"/>
    <x v="4"/>
    <x v="4"/>
    <x v="4"/>
    <x v="4"/>
    <n v="83"/>
    <n v="0.97"/>
    <n v="6"/>
    <n v="0.13"/>
    <n v="77"/>
    <n v="2.02"/>
    <x v="0"/>
    <x v="0"/>
  </r>
  <r>
    <x v="1"/>
    <x v="0"/>
    <x v="0"/>
    <x v="1"/>
    <x v="1"/>
    <x v="1"/>
    <x v="5"/>
    <x v="5"/>
    <x v="5"/>
    <x v="5"/>
    <n v="95"/>
    <n v="1.1000000000000001"/>
    <n v="43"/>
    <n v="0.9"/>
    <n v="51"/>
    <n v="1.34"/>
    <x v="2"/>
    <x v="6"/>
  </r>
  <r>
    <x v="1"/>
    <x v="0"/>
    <x v="0"/>
    <x v="1"/>
    <x v="1"/>
    <x v="1"/>
    <x v="6"/>
    <x v="6"/>
    <x v="6"/>
    <x v="6"/>
    <n v="2249"/>
    <n v="26.15"/>
    <n v="945"/>
    <n v="19.79"/>
    <n v="1303"/>
    <n v="34.22"/>
    <x v="2"/>
    <x v="6"/>
  </r>
  <r>
    <x v="1"/>
    <x v="0"/>
    <x v="0"/>
    <x v="1"/>
    <x v="1"/>
    <x v="1"/>
    <x v="7"/>
    <x v="7"/>
    <x v="7"/>
    <x v="7"/>
    <n v="87"/>
    <n v="1.01"/>
    <n v="17"/>
    <n v="0.36"/>
    <n v="70"/>
    <n v="1.84"/>
    <x v="0"/>
    <x v="0"/>
  </r>
  <r>
    <x v="1"/>
    <x v="0"/>
    <x v="0"/>
    <x v="1"/>
    <x v="1"/>
    <x v="1"/>
    <x v="8"/>
    <x v="8"/>
    <x v="8"/>
    <x v="8"/>
    <n v="627"/>
    <n v="7.29"/>
    <n v="292"/>
    <n v="6.12"/>
    <n v="334"/>
    <n v="8.77"/>
    <x v="2"/>
    <x v="6"/>
  </r>
  <r>
    <x v="1"/>
    <x v="0"/>
    <x v="0"/>
    <x v="1"/>
    <x v="1"/>
    <x v="1"/>
    <x v="9"/>
    <x v="9"/>
    <x v="9"/>
    <x v="9"/>
    <n v="491"/>
    <n v="5.71"/>
    <n v="282"/>
    <n v="5.91"/>
    <n v="208"/>
    <n v="5.46"/>
    <x v="2"/>
    <x v="6"/>
  </r>
  <r>
    <x v="1"/>
    <x v="0"/>
    <x v="0"/>
    <x v="1"/>
    <x v="1"/>
    <x v="1"/>
    <x v="10"/>
    <x v="10"/>
    <x v="10"/>
    <x v="10"/>
    <n v="1170"/>
    <n v="13.61"/>
    <n v="974"/>
    <n v="20.399999999999999"/>
    <n v="196"/>
    <n v="5.15"/>
    <x v="0"/>
    <x v="0"/>
  </r>
  <r>
    <x v="1"/>
    <x v="0"/>
    <x v="0"/>
    <x v="1"/>
    <x v="1"/>
    <x v="1"/>
    <x v="11"/>
    <x v="11"/>
    <x v="11"/>
    <x v="11"/>
    <n v="1338"/>
    <n v="15.56"/>
    <n v="1115"/>
    <n v="23.35"/>
    <n v="223"/>
    <n v="5.86"/>
    <x v="0"/>
    <x v="0"/>
  </r>
  <r>
    <x v="1"/>
    <x v="0"/>
    <x v="0"/>
    <x v="1"/>
    <x v="1"/>
    <x v="1"/>
    <x v="12"/>
    <x v="12"/>
    <x v="12"/>
    <x v="12"/>
    <n v="361"/>
    <n v="4.2"/>
    <n v="313"/>
    <n v="6.55"/>
    <n v="46"/>
    <n v="1.21"/>
    <x v="7"/>
    <x v="9"/>
  </r>
  <r>
    <x v="1"/>
    <x v="0"/>
    <x v="0"/>
    <x v="1"/>
    <x v="1"/>
    <x v="1"/>
    <x v="13"/>
    <x v="13"/>
    <x v="13"/>
    <x v="13"/>
    <n v="359"/>
    <n v="4.17"/>
    <n v="205"/>
    <n v="4.29"/>
    <n v="149"/>
    <n v="3.91"/>
    <x v="6"/>
    <x v="10"/>
  </r>
  <r>
    <x v="1"/>
    <x v="0"/>
    <x v="0"/>
    <x v="1"/>
    <x v="1"/>
    <x v="1"/>
    <x v="14"/>
    <x v="14"/>
    <x v="14"/>
    <x v="14"/>
    <n v="305"/>
    <n v="3.55"/>
    <n v="107"/>
    <n v="2.2400000000000002"/>
    <n v="194"/>
    <n v="5.09"/>
    <x v="8"/>
    <x v="11"/>
  </r>
  <r>
    <x v="2"/>
    <x v="0"/>
    <x v="0"/>
    <x v="1"/>
    <x v="2"/>
    <x v="2"/>
    <x v="0"/>
    <x v="0"/>
    <x v="0"/>
    <x v="0"/>
    <n v="1"/>
    <n v="0.05"/>
    <n v="0"/>
    <n v="0"/>
    <n v="1"/>
    <n v="0.17"/>
    <x v="0"/>
    <x v="0"/>
  </r>
  <r>
    <x v="2"/>
    <x v="0"/>
    <x v="0"/>
    <x v="1"/>
    <x v="2"/>
    <x v="2"/>
    <x v="1"/>
    <x v="1"/>
    <x v="1"/>
    <x v="1"/>
    <n v="155"/>
    <n v="8.44"/>
    <n v="78"/>
    <n v="6.27"/>
    <n v="77"/>
    <n v="13.28"/>
    <x v="0"/>
    <x v="0"/>
  </r>
  <r>
    <x v="2"/>
    <x v="0"/>
    <x v="0"/>
    <x v="1"/>
    <x v="2"/>
    <x v="2"/>
    <x v="2"/>
    <x v="2"/>
    <x v="2"/>
    <x v="2"/>
    <n v="170"/>
    <n v="9.26"/>
    <n v="86"/>
    <n v="6.91"/>
    <n v="84"/>
    <n v="14.48"/>
    <x v="0"/>
    <x v="0"/>
  </r>
  <r>
    <x v="2"/>
    <x v="0"/>
    <x v="0"/>
    <x v="1"/>
    <x v="2"/>
    <x v="2"/>
    <x v="3"/>
    <x v="3"/>
    <x v="3"/>
    <x v="3"/>
    <n v="4"/>
    <n v="0.22"/>
    <n v="0"/>
    <n v="0"/>
    <n v="3"/>
    <n v="0.52"/>
    <x v="2"/>
    <x v="12"/>
  </r>
  <r>
    <x v="2"/>
    <x v="0"/>
    <x v="0"/>
    <x v="1"/>
    <x v="2"/>
    <x v="2"/>
    <x v="4"/>
    <x v="4"/>
    <x v="4"/>
    <x v="4"/>
    <n v="9"/>
    <n v="0.49"/>
    <n v="0"/>
    <n v="0"/>
    <n v="9"/>
    <n v="1.55"/>
    <x v="0"/>
    <x v="0"/>
  </r>
  <r>
    <x v="2"/>
    <x v="0"/>
    <x v="0"/>
    <x v="1"/>
    <x v="2"/>
    <x v="2"/>
    <x v="5"/>
    <x v="5"/>
    <x v="5"/>
    <x v="5"/>
    <n v="9"/>
    <n v="0.49"/>
    <n v="2"/>
    <n v="0.16"/>
    <n v="7"/>
    <n v="1.21"/>
    <x v="0"/>
    <x v="0"/>
  </r>
  <r>
    <x v="2"/>
    <x v="0"/>
    <x v="0"/>
    <x v="1"/>
    <x v="2"/>
    <x v="2"/>
    <x v="6"/>
    <x v="6"/>
    <x v="6"/>
    <x v="6"/>
    <n v="485"/>
    <n v="26.42"/>
    <n v="279"/>
    <n v="22.41"/>
    <n v="203"/>
    <n v="35"/>
    <x v="3"/>
    <x v="13"/>
  </r>
  <r>
    <x v="2"/>
    <x v="0"/>
    <x v="0"/>
    <x v="1"/>
    <x v="2"/>
    <x v="2"/>
    <x v="7"/>
    <x v="7"/>
    <x v="7"/>
    <x v="7"/>
    <n v="22"/>
    <n v="1.2"/>
    <n v="5"/>
    <n v="0.4"/>
    <n v="17"/>
    <n v="2.93"/>
    <x v="0"/>
    <x v="0"/>
  </r>
  <r>
    <x v="2"/>
    <x v="0"/>
    <x v="0"/>
    <x v="1"/>
    <x v="2"/>
    <x v="2"/>
    <x v="8"/>
    <x v="8"/>
    <x v="8"/>
    <x v="8"/>
    <n v="76"/>
    <n v="4.1399999999999997"/>
    <n v="31"/>
    <n v="2.4900000000000002"/>
    <n v="44"/>
    <n v="7.59"/>
    <x v="2"/>
    <x v="12"/>
  </r>
  <r>
    <x v="2"/>
    <x v="0"/>
    <x v="0"/>
    <x v="1"/>
    <x v="2"/>
    <x v="2"/>
    <x v="9"/>
    <x v="9"/>
    <x v="9"/>
    <x v="9"/>
    <n v="79"/>
    <n v="4.3"/>
    <n v="67"/>
    <n v="5.38"/>
    <n v="12"/>
    <n v="2.0699999999999998"/>
    <x v="0"/>
    <x v="0"/>
  </r>
  <r>
    <x v="2"/>
    <x v="0"/>
    <x v="0"/>
    <x v="1"/>
    <x v="2"/>
    <x v="2"/>
    <x v="10"/>
    <x v="10"/>
    <x v="10"/>
    <x v="10"/>
    <n v="319"/>
    <n v="17.37"/>
    <n v="282"/>
    <n v="22.65"/>
    <n v="37"/>
    <n v="6.38"/>
    <x v="0"/>
    <x v="0"/>
  </r>
  <r>
    <x v="2"/>
    <x v="0"/>
    <x v="0"/>
    <x v="1"/>
    <x v="2"/>
    <x v="2"/>
    <x v="11"/>
    <x v="11"/>
    <x v="11"/>
    <x v="11"/>
    <n v="299"/>
    <n v="16.29"/>
    <n v="261"/>
    <n v="20.96"/>
    <n v="38"/>
    <n v="6.55"/>
    <x v="0"/>
    <x v="0"/>
  </r>
  <r>
    <x v="2"/>
    <x v="0"/>
    <x v="0"/>
    <x v="1"/>
    <x v="2"/>
    <x v="2"/>
    <x v="12"/>
    <x v="12"/>
    <x v="12"/>
    <x v="12"/>
    <n v="59"/>
    <n v="3.21"/>
    <n v="51"/>
    <n v="4.0999999999999996"/>
    <n v="8"/>
    <n v="1.38"/>
    <x v="0"/>
    <x v="0"/>
  </r>
  <r>
    <x v="2"/>
    <x v="0"/>
    <x v="0"/>
    <x v="1"/>
    <x v="2"/>
    <x v="2"/>
    <x v="13"/>
    <x v="13"/>
    <x v="13"/>
    <x v="13"/>
    <n v="87"/>
    <n v="4.74"/>
    <n v="62"/>
    <n v="4.9800000000000004"/>
    <n v="24"/>
    <n v="4.1399999999999997"/>
    <x v="2"/>
    <x v="12"/>
  </r>
  <r>
    <x v="2"/>
    <x v="0"/>
    <x v="0"/>
    <x v="1"/>
    <x v="2"/>
    <x v="2"/>
    <x v="14"/>
    <x v="14"/>
    <x v="14"/>
    <x v="14"/>
    <n v="62"/>
    <n v="3.38"/>
    <n v="41"/>
    <n v="3.29"/>
    <n v="16"/>
    <n v="2.76"/>
    <x v="6"/>
    <x v="14"/>
  </r>
  <r>
    <x v="3"/>
    <x v="0"/>
    <x v="0"/>
    <x v="1"/>
    <x v="3"/>
    <x v="3"/>
    <x v="0"/>
    <x v="0"/>
    <x v="0"/>
    <x v="0"/>
    <n v="0"/>
    <n v="0"/>
    <n v="0"/>
    <n v="0"/>
    <n v="0"/>
    <n v="0"/>
    <x v="0"/>
    <x v="0"/>
  </r>
  <r>
    <x v="3"/>
    <x v="0"/>
    <x v="0"/>
    <x v="1"/>
    <x v="3"/>
    <x v="3"/>
    <x v="1"/>
    <x v="1"/>
    <x v="1"/>
    <x v="1"/>
    <n v="422"/>
    <n v="14.89"/>
    <n v="274"/>
    <n v="13.35"/>
    <n v="148"/>
    <n v="19.07"/>
    <x v="0"/>
    <x v="0"/>
  </r>
  <r>
    <x v="3"/>
    <x v="0"/>
    <x v="0"/>
    <x v="1"/>
    <x v="3"/>
    <x v="3"/>
    <x v="2"/>
    <x v="2"/>
    <x v="2"/>
    <x v="2"/>
    <n v="229"/>
    <n v="8.08"/>
    <n v="131"/>
    <n v="6.38"/>
    <n v="96"/>
    <n v="12.37"/>
    <x v="7"/>
    <x v="15"/>
  </r>
  <r>
    <x v="3"/>
    <x v="0"/>
    <x v="0"/>
    <x v="1"/>
    <x v="3"/>
    <x v="3"/>
    <x v="3"/>
    <x v="3"/>
    <x v="3"/>
    <x v="3"/>
    <n v="1"/>
    <n v="0.04"/>
    <n v="0"/>
    <n v="0"/>
    <n v="1"/>
    <n v="0.13"/>
    <x v="0"/>
    <x v="0"/>
  </r>
  <r>
    <x v="3"/>
    <x v="0"/>
    <x v="0"/>
    <x v="1"/>
    <x v="3"/>
    <x v="3"/>
    <x v="4"/>
    <x v="4"/>
    <x v="4"/>
    <x v="4"/>
    <n v="14"/>
    <n v="0.49"/>
    <n v="3"/>
    <n v="0.15"/>
    <n v="11"/>
    <n v="1.42"/>
    <x v="0"/>
    <x v="0"/>
  </r>
  <r>
    <x v="3"/>
    <x v="0"/>
    <x v="0"/>
    <x v="1"/>
    <x v="3"/>
    <x v="3"/>
    <x v="5"/>
    <x v="5"/>
    <x v="5"/>
    <x v="5"/>
    <n v="28"/>
    <n v="0.99"/>
    <n v="10"/>
    <n v="0.49"/>
    <n v="16"/>
    <n v="2.06"/>
    <x v="7"/>
    <x v="15"/>
  </r>
  <r>
    <x v="3"/>
    <x v="0"/>
    <x v="0"/>
    <x v="1"/>
    <x v="3"/>
    <x v="3"/>
    <x v="6"/>
    <x v="6"/>
    <x v="6"/>
    <x v="6"/>
    <n v="834"/>
    <n v="29.43"/>
    <n v="553"/>
    <n v="26.95"/>
    <n v="280"/>
    <n v="36.08"/>
    <x v="2"/>
    <x v="16"/>
  </r>
  <r>
    <x v="3"/>
    <x v="0"/>
    <x v="0"/>
    <x v="1"/>
    <x v="3"/>
    <x v="3"/>
    <x v="7"/>
    <x v="7"/>
    <x v="7"/>
    <x v="7"/>
    <n v="17"/>
    <n v="0.6"/>
    <n v="4"/>
    <n v="0.19"/>
    <n v="13"/>
    <n v="1.68"/>
    <x v="0"/>
    <x v="0"/>
  </r>
  <r>
    <x v="3"/>
    <x v="0"/>
    <x v="0"/>
    <x v="1"/>
    <x v="3"/>
    <x v="3"/>
    <x v="8"/>
    <x v="8"/>
    <x v="8"/>
    <x v="8"/>
    <n v="77"/>
    <n v="2.72"/>
    <n v="39"/>
    <n v="1.9"/>
    <n v="38"/>
    <n v="4.9000000000000004"/>
    <x v="0"/>
    <x v="0"/>
  </r>
  <r>
    <x v="3"/>
    <x v="0"/>
    <x v="0"/>
    <x v="1"/>
    <x v="3"/>
    <x v="3"/>
    <x v="9"/>
    <x v="9"/>
    <x v="9"/>
    <x v="9"/>
    <n v="94"/>
    <n v="3.32"/>
    <n v="70"/>
    <n v="3.41"/>
    <n v="24"/>
    <n v="3.09"/>
    <x v="0"/>
    <x v="0"/>
  </r>
  <r>
    <x v="3"/>
    <x v="0"/>
    <x v="0"/>
    <x v="1"/>
    <x v="3"/>
    <x v="3"/>
    <x v="10"/>
    <x v="10"/>
    <x v="10"/>
    <x v="10"/>
    <n v="355"/>
    <n v="12.53"/>
    <n v="301"/>
    <n v="14.67"/>
    <n v="54"/>
    <n v="6.96"/>
    <x v="0"/>
    <x v="0"/>
  </r>
  <r>
    <x v="3"/>
    <x v="0"/>
    <x v="0"/>
    <x v="1"/>
    <x v="3"/>
    <x v="3"/>
    <x v="11"/>
    <x v="11"/>
    <x v="11"/>
    <x v="11"/>
    <n v="527"/>
    <n v="18.600000000000001"/>
    <n v="500"/>
    <n v="24.37"/>
    <n v="27"/>
    <n v="3.48"/>
    <x v="0"/>
    <x v="0"/>
  </r>
  <r>
    <x v="3"/>
    <x v="0"/>
    <x v="0"/>
    <x v="1"/>
    <x v="3"/>
    <x v="3"/>
    <x v="12"/>
    <x v="12"/>
    <x v="12"/>
    <x v="12"/>
    <n v="51"/>
    <n v="1.8"/>
    <n v="43"/>
    <n v="2.1"/>
    <n v="8"/>
    <n v="1.03"/>
    <x v="0"/>
    <x v="0"/>
  </r>
  <r>
    <x v="3"/>
    <x v="0"/>
    <x v="0"/>
    <x v="1"/>
    <x v="3"/>
    <x v="3"/>
    <x v="13"/>
    <x v="13"/>
    <x v="13"/>
    <x v="13"/>
    <n v="90"/>
    <n v="3.18"/>
    <n v="65"/>
    <n v="3.17"/>
    <n v="25"/>
    <n v="3.22"/>
    <x v="0"/>
    <x v="0"/>
  </r>
  <r>
    <x v="3"/>
    <x v="0"/>
    <x v="0"/>
    <x v="1"/>
    <x v="3"/>
    <x v="3"/>
    <x v="14"/>
    <x v="14"/>
    <x v="14"/>
    <x v="14"/>
    <n v="95"/>
    <n v="3.35"/>
    <n v="59"/>
    <n v="2.88"/>
    <n v="35"/>
    <n v="4.51"/>
    <x v="2"/>
    <x v="16"/>
  </r>
  <r>
    <x v="4"/>
    <x v="0"/>
    <x v="0"/>
    <x v="1"/>
    <x v="4"/>
    <x v="4"/>
    <x v="0"/>
    <x v="0"/>
    <x v="0"/>
    <x v="0"/>
    <n v="1"/>
    <n v="0.05"/>
    <n v="0"/>
    <n v="0"/>
    <n v="1"/>
    <n v="0.13"/>
    <x v="0"/>
    <x v="0"/>
  </r>
  <r>
    <x v="4"/>
    <x v="0"/>
    <x v="0"/>
    <x v="1"/>
    <x v="4"/>
    <x v="4"/>
    <x v="1"/>
    <x v="1"/>
    <x v="1"/>
    <x v="1"/>
    <n v="239"/>
    <n v="11.74"/>
    <n v="121"/>
    <n v="9.4"/>
    <n v="118"/>
    <n v="15.86"/>
    <x v="0"/>
    <x v="0"/>
  </r>
  <r>
    <x v="4"/>
    <x v="0"/>
    <x v="0"/>
    <x v="1"/>
    <x v="4"/>
    <x v="4"/>
    <x v="2"/>
    <x v="2"/>
    <x v="2"/>
    <x v="2"/>
    <n v="130"/>
    <n v="6.39"/>
    <n v="63"/>
    <n v="4.9000000000000004"/>
    <n v="67"/>
    <n v="9.01"/>
    <x v="0"/>
    <x v="0"/>
  </r>
  <r>
    <x v="4"/>
    <x v="0"/>
    <x v="0"/>
    <x v="1"/>
    <x v="4"/>
    <x v="4"/>
    <x v="3"/>
    <x v="3"/>
    <x v="3"/>
    <x v="3"/>
    <n v="1"/>
    <n v="0.05"/>
    <n v="0"/>
    <n v="0"/>
    <n v="1"/>
    <n v="0.13"/>
    <x v="0"/>
    <x v="0"/>
  </r>
  <r>
    <x v="4"/>
    <x v="0"/>
    <x v="0"/>
    <x v="1"/>
    <x v="4"/>
    <x v="4"/>
    <x v="4"/>
    <x v="4"/>
    <x v="4"/>
    <x v="4"/>
    <n v="13"/>
    <n v="0.64"/>
    <n v="1"/>
    <n v="0.08"/>
    <n v="11"/>
    <n v="1.48"/>
    <x v="2"/>
    <x v="17"/>
  </r>
  <r>
    <x v="4"/>
    <x v="0"/>
    <x v="0"/>
    <x v="1"/>
    <x v="4"/>
    <x v="4"/>
    <x v="5"/>
    <x v="5"/>
    <x v="5"/>
    <x v="5"/>
    <n v="12"/>
    <n v="0.59"/>
    <n v="2"/>
    <n v="0.16"/>
    <n v="10"/>
    <n v="1.34"/>
    <x v="0"/>
    <x v="0"/>
  </r>
  <r>
    <x v="4"/>
    <x v="0"/>
    <x v="0"/>
    <x v="1"/>
    <x v="4"/>
    <x v="4"/>
    <x v="6"/>
    <x v="6"/>
    <x v="6"/>
    <x v="6"/>
    <n v="561"/>
    <n v="27.55"/>
    <n v="290"/>
    <n v="22.53"/>
    <n v="270"/>
    <n v="36.29"/>
    <x v="2"/>
    <x v="17"/>
  </r>
  <r>
    <x v="4"/>
    <x v="0"/>
    <x v="0"/>
    <x v="1"/>
    <x v="4"/>
    <x v="4"/>
    <x v="7"/>
    <x v="7"/>
    <x v="7"/>
    <x v="7"/>
    <n v="29"/>
    <n v="1.42"/>
    <n v="8"/>
    <n v="0.62"/>
    <n v="21"/>
    <n v="2.82"/>
    <x v="0"/>
    <x v="0"/>
  </r>
  <r>
    <x v="4"/>
    <x v="0"/>
    <x v="0"/>
    <x v="1"/>
    <x v="4"/>
    <x v="4"/>
    <x v="8"/>
    <x v="8"/>
    <x v="8"/>
    <x v="8"/>
    <n v="152"/>
    <n v="7.47"/>
    <n v="97"/>
    <n v="7.54"/>
    <n v="55"/>
    <n v="7.39"/>
    <x v="0"/>
    <x v="0"/>
  </r>
  <r>
    <x v="4"/>
    <x v="0"/>
    <x v="0"/>
    <x v="1"/>
    <x v="4"/>
    <x v="4"/>
    <x v="9"/>
    <x v="9"/>
    <x v="9"/>
    <x v="9"/>
    <n v="65"/>
    <n v="3.19"/>
    <n v="44"/>
    <n v="3.42"/>
    <n v="21"/>
    <n v="2.82"/>
    <x v="0"/>
    <x v="0"/>
  </r>
  <r>
    <x v="4"/>
    <x v="0"/>
    <x v="0"/>
    <x v="1"/>
    <x v="4"/>
    <x v="4"/>
    <x v="10"/>
    <x v="10"/>
    <x v="10"/>
    <x v="10"/>
    <n v="272"/>
    <n v="13.36"/>
    <n v="226"/>
    <n v="17.559999999999999"/>
    <n v="46"/>
    <n v="6.18"/>
    <x v="0"/>
    <x v="0"/>
  </r>
  <r>
    <x v="4"/>
    <x v="0"/>
    <x v="0"/>
    <x v="1"/>
    <x v="4"/>
    <x v="4"/>
    <x v="11"/>
    <x v="11"/>
    <x v="11"/>
    <x v="11"/>
    <n v="340"/>
    <n v="16.7"/>
    <n v="290"/>
    <n v="22.53"/>
    <n v="48"/>
    <n v="6.45"/>
    <x v="7"/>
    <x v="18"/>
  </r>
  <r>
    <x v="4"/>
    <x v="0"/>
    <x v="0"/>
    <x v="1"/>
    <x v="4"/>
    <x v="4"/>
    <x v="12"/>
    <x v="12"/>
    <x v="12"/>
    <x v="12"/>
    <n v="54"/>
    <n v="2.65"/>
    <n v="44"/>
    <n v="3.42"/>
    <n v="10"/>
    <n v="1.34"/>
    <x v="0"/>
    <x v="0"/>
  </r>
  <r>
    <x v="4"/>
    <x v="0"/>
    <x v="0"/>
    <x v="1"/>
    <x v="4"/>
    <x v="4"/>
    <x v="13"/>
    <x v="13"/>
    <x v="13"/>
    <x v="13"/>
    <n v="78"/>
    <n v="3.83"/>
    <n v="48"/>
    <n v="3.73"/>
    <n v="30"/>
    <n v="4.03"/>
    <x v="0"/>
    <x v="0"/>
  </r>
  <r>
    <x v="4"/>
    <x v="0"/>
    <x v="0"/>
    <x v="1"/>
    <x v="4"/>
    <x v="4"/>
    <x v="14"/>
    <x v="14"/>
    <x v="14"/>
    <x v="14"/>
    <n v="89"/>
    <n v="4.37"/>
    <n v="53"/>
    <n v="4.12"/>
    <n v="35"/>
    <n v="4.7"/>
    <x v="2"/>
    <x v="17"/>
  </r>
  <r>
    <x v="5"/>
    <x v="0"/>
    <x v="0"/>
    <x v="1"/>
    <x v="5"/>
    <x v="5"/>
    <x v="0"/>
    <x v="0"/>
    <x v="0"/>
    <x v="0"/>
    <n v="2"/>
    <n v="0.25"/>
    <n v="0"/>
    <n v="0"/>
    <n v="2"/>
    <n v="0.93"/>
    <x v="0"/>
    <x v="0"/>
  </r>
  <r>
    <x v="5"/>
    <x v="0"/>
    <x v="0"/>
    <x v="1"/>
    <x v="5"/>
    <x v="5"/>
    <x v="1"/>
    <x v="1"/>
    <x v="1"/>
    <x v="1"/>
    <n v="143"/>
    <n v="18.03"/>
    <n v="93"/>
    <n v="16.149999999999999"/>
    <n v="50"/>
    <n v="23.15"/>
    <x v="0"/>
    <x v="0"/>
  </r>
  <r>
    <x v="5"/>
    <x v="0"/>
    <x v="0"/>
    <x v="1"/>
    <x v="5"/>
    <x v="5"/>
    <x v="2"/>
    <x v="2"/>
    <x v="2"/>
    <x v="2"/>
    <n v="47"/>
    <n v="5.93"/>
    <n v="28"/>
    <n v="4.8600000000000003"/>
    <n v="18"/>
    <n v="8.33"/>
    <x v="2"/>
    <x v="19"/>
  </r>
  <r>
    <x v="5"/>
    <x v="0"/>
    <x v="0"/>
    <x v="1"/>
    <x v="5"/>
    <x v="5"/>
    <x v="3"/>
    <x v="3"/>
    <x v="3"/>
    <x v="3"/>
    <n v="2"/>
    <n v="0.25"/>
    <n v="0"/>
    <n v="0"/>
    <n v="2"/>
    <n v="0.93"/>
    <x v="0"/>
    <x v="0"/>
  </r>
  <r>
    <x v="5"/>
    <x v="0"/>
    <x v="0"/>
    <x v="1"/>
    <x v="5"/>
    <x v="5"/>
    <x v="4"/>
    <x v="4"/>
    <x v="4"/>
    <x v="4"/>
    <n v="2"/>
    <n v="0.25"/>
    <n v="1"/>
    <n v="0.17"/>
    <n v="1"/>
    <n v="0.46"/>
    <x v="0"/>
    <x v="0"/>
  </r>
  <r>
    <x v="5"/>
    <x v="0"/>
    <x v="0"/>
    <x v="1"/>
    <x v="5"/>
    <x v="5"/>
    <x v="5"/>
    <x v="5"/>
    <x v="5"/>
    <x v="5"/>
    <n v="14"/>
    <n v="1.77"/>
    <n v="3"/>
    <n v="0.52"/>
    <n v="11"/>
    <n v="5.09"/>
    <x v="0"/>
    <x v="0"/>
  </r>
  <r>
    <x v="5"/>
    <x v="0"/>
    <x v="0"/>
    <x v="1"/>
    <x v="5"/>
    <x v="5"/>
    <x v="6"/>
    <x v="6"/>
    <x v="6"/>
    <x v="6"/>
    <n v="238"/>
    <n v="30.01"/>
    <n v="160"/>
    <n v="27.78"/>
    <n v="78"/>
    <n v="36.11"/>
    <x v="0"/>
    <x v="0"/>
  </r>
  <r>
    <x v="5"/>
    <x v="0"/>
    <x v="0"/>
    <x v="1"/>
    <x v="5"/>
    <x v="5"/>
    <x v="7"/>
    <x v="7"/>
    <x v="7"/>
    <x v="7"/>
    <n v="4"/>
    <n v="0.5"/>
    <n v="1"/>
    <n v="0.17"/>
    <n v="3"/>
    <n v="1.39"/>
    <x v="0"/>
    <x v="0"/>
  </r>
  <r>
    <x v="5"/>
    <x v="0"/>
    <x v="0"/>
    <x v="1"/>
    <x v="5"/>
    <x v="5"/>
    <x v="8"/>
    <x v="8"/>
    <x v="8"/>
    <x v="8"/>
    <n v="10"/>
    <n v="1.26"/>
    <n v="4"/>
    <n v="0.69"/>
    <n v="6"/>
    <n v="2.78"/>
    <x v="0"/>
    <x v="0"/>
  </r>
  <r>
    <x v="5"/>
    <x v="0"/>
    <x v="0"/>
    <x v="1"/>
    <x v="5"/>
    <x v="5"/>
    <x v="9"/>
    <x v="9"/>
    <x v="9"/>
    <x v="9"/>
    <n v="15"/>
    <n v="1.89"/>
    <n v="13"/>
    <n v="2.2599999999999998"/>
    <n v="2"/>
    <n v="0.93"/>
    <x v="0"/>
    <x v="0"/>
  </r>
  <r>
    <x v="5"/>
    <x v="0"/>
    <x v="0"/>
    <x v="1"/>
    <x v="5"/>
    <x v="5"/>
    <x v="10"/>
    <x v="10"/>
    <x v="10"/>
    <x v="10"/>
    <n v="106"/>
    <n v="13.37"/>
    <n v="90"/>
    <n v="15.63"/>
    <n v="16"/>
    <n v="7.41"/>
    <x v="0"/>
    <x v="0"/>
  </r>
  <r>
    <x v="5"/>
    <x v="0"/>
    <x v="0"/>
    <x v="1"/>
    <x v="5"/>
    <x v="5"/>
    <x v="11"/>
    <x v="11"/>
    <x v="11"/>
    <x v="11"/>
    <n v="153"/>
    <n v="19.29"/>
    <n v="139"/>
    <n v="24.13"/>
    <n v="14"/>
    <n v="6.48"/>
    <x v="0"/>
    <x v="0"/>
  </r>
  <r>
    <x v="5"/>
    <x v="0"/>
    <x v="0"/>
    <x v="1"/>
    <x v="5"/>
    <x v="5"/>
    <x v="12"/>
    <x v="12"/>
    <x v="12"/>
    <x v="12"/>
    <n v="16"/>
    <n v="2.02"/>
    <n v="15"/>
    <n v="2.6"/>
    <n v="1"/>
    <n v="0.46"/>
    <x v="0"/>
    <x v="0"/>
  </r>
  <r>
    <x v="5"/>
    <x v="0"/>
    <x v="0"/>
    <x v="1"/>
    <x v="5"/>
    <x v="5"/>
    <x v="13"/>
    <x v="13"/>
    <x v="13"/>
    <x v="13"/>
    <n v="23"/>
    <n v="2.9"/>
    <n v="14"/>
    <n v="2.4300000000000002"/>
    <n v="9"/>
    <n v="4.17"/>
    <x v="0"/>
    <x v="0"/>
  </r>
  <r>
    <x v="5"/>
    <x v="0"/>
    <x v="0"/>
    <x v="1"/>
    <x v="5"/>
    <x v="5"/>
    <x v="14"/>
    <x v="14"/>
    <x v="14"/>
    <x v="14"/>
    <n v="18"/>
    <n v="2.27"/>
    <n v="15"/>
    <n v="2.6"/>
    <n v="3"/>
    <n v="1.39"/>
    <x v="0"/>
    <x v="0"/>
  </r>
  <r>
    <x v="6"/>
    <x v="0"/>
    <x v="0"/>
    <x v="1"/>
    <x v="6"/>
    <x v="6"/>
    <x v="0"/>
    <x v="0"/>
    <x v="0"/>
    <x v="0"/>
    <n v="0"/>
    <n v="0"/>
    <n v="0"/>
    <n v="0"/>
    <n v="0"/>
    <n v="0"/>
    <x v="0"/>
    <x v="0"/>
  </r>
  <r>
    <x v="6"/>
    <x v="0"/>
    <x v="0"/>
    <x v="1"/>
    <x v="6"/>
    <x v="6"/>
    <x v="1"/>
    <x v="1"/>
    <x v="1"/>
    <x v="1"/>
    <n v="202"/>
    <n v="12.14"/>
    <n v="144"/>
    <n v="11.08"/>
    <n v="58"/>
    <n v="16.16"/>
    <x v="0"/>
    <x v="0"/>
  </r>
  <r>
    <x v="6"/>
    <x v="0"/>
    <x v="0"/>
    <x v="1"/>
    <x v="6"/>
    <x v="6"/>
    <x v="2"/>
    <x v="2"/>
    <x v="2"/>
    <x v="2"/>
    <n v="249"/>
    <n v="14.96"/>
    <n v="192"/>
    <n v="14.77"/>
    <n v="56"/>
    <n v="15.6"/>
    <x v="2"/>
    <x v="17"/>
  </r>
  <r>
    <x v="6"/>
    <x v="0"/>
    <x v="0"/>
    <x v="1"/>
    <x v="6"/>
    <x v="6"/>
    <x v="3"/>
    <x v="3"/>
    <x v="3"/>
    <x v="3"/>
    <n v="0"/>
    <n v="0"/>
    <n v="0"/>
    <n v="0"/>
    <n v="0"/>
    <n v="0"/>
    <x v="0"/>
    <x v="0"/>
  </r>
  <r>
    <x v="6"/>
    <x v="0"/>
    <x v="0"/>
    <x v="1"/>
    <x v="6"/>
    <x v="6"/>
    <x v="4"/>
    <x v="4"/>
    <x v="4"/>
    <x v="4"/>
    <n v="6"/>
    <n v="0.36"/>
    <n v="2"/>
    <n v="0.15"/>
    <n v="4"/>
    <n v="1.1100000000000001"/>
    <x v="0"/>
    <x v="0"/>
  </r>
  <r>
    <x v="6"/>
    <x v="0"/>
    <x v="0"/>
    <x v="1"/>
    <x v="6"/>
    <x v="6"/>
    <x v="5"/>
    <x v="5"/>
    <x v="5"/>
    <x v="5"/>
    <n v="6"/>
    <n v="0.36"/>
    <n v="1"/>
    <n v="0.08"/>
    <n v="5"/>
    <n v="1.39"/>
    <x v="0"/>
    <x v="0"/>
  </r>
  <r>
    <x v="6"/>
    <x v="0"/>
    <x v="0"/>
    <x v="1"/>
    <x v="6"/>
    <x v="6"/>
    <x v="6"/>
    <x v="6"/>
    <x v="6"/>
    <x v="6"/>
    <n v="441"/>
    <n v="26.5"/>
    <n v="326"/>
    <n v="25.08"/>
    <n v="113"/>
    <n v="31.48"/>
    <x v="7"/>
    <x v="18"/>
  </r>
  <r>
    <x v="6"/>
    <x v="0"/>
    <x v="0"/>
    <x v="1"/>
    <x v="6"/>
    <x v="6"/>
    <x v="7"/>
    <x v="7"/>
    <x v="7"/>
    <x v="7"/>
    <n v="7"/>
    <n v="0.42"/>
    <n v="2"/>
    <n v="0.15"/>
    <n v="5"/>
    <n v="1.39"/>
    <x v="0"/>
    <x v="0"/>
  </r>
  <r>
    <x v="6"/>
    <x v="0"/>
    <x v="0"/>
    <x v="1"/>
    <x v="6"/>
    <x v="6"/>
    <x v="8"/>
    <x v="8"/>
    <x v="8"/>
    <x v="8"/>
    <n v="85"/>
    <n v="5.1100000000000003"/>
    <n v="64"/>
    <n v="4.92"/>
    <n v="21"/>
    <n v="5.85"/>
    <x v="0"/>
    <x v="0"/>
  </r>
  <r>
    <x v="6"/>
    <x v="0"/>
    <x v="0"/>
    <x v="1"/>
    <x v="6"/>
    <x v="6"/>
    <x v="9"/>
    <x v="9"/>
    <x v="9"/>
    <x v="9"/>
    <n v="46"/>
    <n v="2.76"/>
    <n v="36"/>
    <n v="2.77"/>
    <n v="10"/>
    <n v="2.79"/>
    <x v="0"/>
    <x v="0"/>
  </r>
  <r>
    <x v="6"/>
    <x v="0"/>
    <x v="0"/>
    <x v="1"/>
    <x v="6"/>
    <x v="6"/>
    <x v="10"/>
    <x v="10"/>
    <x v="10"/>
    <x v="10"/>
    <n v="211"/>
    <n v="12.68"/>
    <n v="188"/>
    <n v="14.46"/>
    <n v="23"/>
    <n v="6.41"/>
    <x v="0"/>
    <x v="0"/>
  </r>
  <r>
    <x v="6"/>
    <x v="0"/>
    <x v="0"/>
    <x v="1"/>
    <x v="6"/>
    <x v="6"/>
    <x v="11"/>
    <x v="11"/>
    <x v="11"/>
    <x v="11"/>
    <n v="271"/>
    <n v="16.29"/>
    <n v="248"/>
    <n v="19.079999999999998"/>
    <n v="22"/>
    <n v="6.13"/>
    <x v="2"/>
    <x v="17"/>
  </r>
  <r>
    <x v="6"/>
    <x v="0"/>
    <x v="0"/>
    <x v="1"/>
    <x v="6"/>
    <x v="6"/>
    <x v="12"/>
    <x v="12"/>
    <x v="12"/>
    <x v="12"/>
    <n v="31"/>
    <n v="1.86"/>
    <n v="28"/>
    <n v="2.15"/>
    <n v="3"/>
    <n v="0.84"/>
    <x v="0"/>
    <x v="0"/>
  </r>
  <r>
    <x v="6"/>
    <x v="0"/>
    <x v="0"/>
    <x v="1"/>
    <x v="6"/>
    <x v="6"/>
    <x v="13"/>
    <x v="13"/>
    <x v="13"/>
    <x v="13"/>
    <n v="56"/>
    <n v="3.37"/>
    <n v="30"/>
    <n v="2.31"/>
    <n v="26"/>
    <n v="7.24"/>
    <x v="0"/>
    <x v="0"/>
  </r>
  <r>
    <x v="6"/>
    <x v="0"/>
    <x v="0"/>
    <x v="1"/>
    <x v="6"/>
    <x v="6"/>
    <x v="14"/>
    <x v="14"/>
    <x v="14"/>
    <x v="14"/>
    <n v="53"/>
    <n v="3.19"/>
    <n v="39"/>
    <n v="3"/>
    <n v="13"/>
    <n v="3.62"/>
    <x v="2"/>
    <x v="17"/>
  </r>
  <r>
    <x v="7"/>
    <x v="0"/>
    <x v="0"/>
    <x v="1"/>
    <x v="7"/>
    <x v="7"/>
    <x v="0"/>
    <x v="0"/>
    <x v="0"/>
    <x v="0"/>
    <n v="1"/>
    <n v="0.11"/>
    <n v="0"/>
    <n v="0"/>
    <n v="1"/>
    <n v="0.33"/>
    <x v="0"/>
    <x v="0"/>
  </r>
  <r>
    <x v="7"/>
    <x v="0"/>
    <x v="0"/>
    <x v="1"/>
    <x v="7"/>
    <x v="7"/>
    <x v="1"/>
    <x v="1"/>
    <x v="1"/>
    <x v="1"/>
    <n v="113"/>
    <n v="12.65"/>
    <n v="61"/>
    <n v="10.36"/>
    <n v="52"/>
    <n v="17.22"/>
    <x v="0"/>
    <x v="0"/>
  </r>
  <r>
    <x v="7"/>
    <x v="0"/>
    <x v="0"/>
    <x v="1"/>
    <x v="7"/>
    <x v="7"/>
    <x v="2"/>
    <x v="2"/>
    <x v="2"/>
    <x v="2"/>
    <n v="69"/>
    <n v="7.73"/>
    <n v="32"/>
    <n v="5.43"/>
    <n v="37"/>
    <n v="12.25"/>
    <x v="0"/>
    <x v="0"/>
  </r>
  <r>
    <x v="7"/>
    <x v="0"/>
    <x v="0"/>
    <x v="1"/>
    <x v="7"/>
    <x v="7"/>
    <x v="3"/>
    <x v="3"/>
    <x v="3"/>
    <x v="3"/>
    <n v="2"/>
    <n v="0.22"/>
    <n v="0"/>
    <n v="0"/>
    <n v="2"/>
    <n v="0.66"/>
    <x v="0"/>
    <x v="0"/>
  </r>
  <r>
    <x v="7"/>
    <x v="0"/>
    <x v="0"/>
    <x v="1"/>
    <x v="7"/>
    <x v="7"/>
    <x v="4"/>
    <x v="4"/>
    <x v="4"/>
    <x v="4"/>
    <n v="3"/>
    <n v="0.34"/>
    <n v="0"/>
    <n v="0"/>
    <n v="3"/>
    <n v="0.99"/>
    <x v="0"/>
    <x v="0"/>
  </r>
  <r>
    <x v="7"/>
    <x v="0"/>
    <x v="0"/>
    <x v="1"/>
    <x v="7"/>
    <x v="7"/>
    <x v="5"/>
    <x v="5"/>
    <x v="5"/>
    <x v="5"/>
    <n v="8"/>
    <n v="0.9"/>
    <n v="2"/>
    <n v="0.34"/>
    <n v="6"/>
    <n v="1.99"/>
    <x v="0"/>
    <x v="0"/>
  </r>
  <r>
    <x v="7"/>
    <x v="0"/>
    <x v="0"/>
    <x v="1"/>
    <x v="7"/>
    <x v="7"/>
    <x v="6"/>
    <x v="6"/>
    <x v="6"/>
    <x v="6"/>
    <n v="261"/>
    <n v="29.23"/>
    <n v="155"/>
    <n v="26.32"/>
    <n v="105"/>
    <n v="34.770000000000003"/>
    <x v="2"/>
    <x v="20"/>
  </r>
  <r>
    <x v="7"/>
    <x v="0"/>
    <x v="0"/>
    <x v="1"/>
    <x v="7"/>
    <x v="7"/>
    <x v="7"/>
    <x v="7"/>
    <x v="7"/>
    <x v="7"/>
    <n v="6"/>
    <n v="0.67"/>
    <n v="2"/>
    <n v="0.34"/>
    <n v="4"/>
    <n v="1.32"/>
    <x v="0"/>
    <x v="0"/>
  </r>
  <r>
    <x v="7"/>
    <x v="0"/>
    <x v="0"/>
    <x v="1"/>
    <x v="7"/>
    <x v="7"/>
    <x v="8"/>
    <x v="8"/>
    <x v="8"/>
    <x v="8"/>
    <n v="56"/>
    <n v="6.27"/>
    <n v="40"/>
    <n v="6.79"/>
    <n v="16"/>
    <n v="5.3"/>
    <x v="0"/>
    <x v="0"/>
  </r>
  <r>
    <x v="7"/>
    <x v="0"/>
    <x v="0"/>
    <x v="1"/>
    <x v="7"/>
    <x v="7"/>
    <x v="9"/>
    <x v="9"/>
    <x v="9"/>
    <x v="9"/>
    <n v="27"/>
    <n v="3.02"/>
    <n v="17"/>
    <n v="2.89"/>
    <n v="10"/>
    <n v="3.31"/>
    <x v="0"/>
    <x v="0"/>
  </r>
  <r>
    <x v="7"/>
    <x v="0"/>
    <x v="0"/>
    <x v="1"/>
    <x v="7"/>
    <x v="7"/>
    <x v="10"/>
    <x v="10"/>
    <x v="10"/>
    <x v="10"/>
    <n v="111"/>
    <n v="12.43"/>
    <n v="94"/>
    <n v="15.96"/>
    <n v="17"/>
    <n v="5.63"/>
    <x v="0"/>
    <x v="0"/>
  </r>
  <r>
    <x v="7"/>
    <x v="0"/>
    <x v="0"/>
    <x v="1"/>
    <x v="7"/>
    <x v="7"/>
    <x v="11"/>
    <x v="11"/>
    <x v="11"/>
    <x v="11"/>
    <n v="155"/>
    <n v="17.36"/>
    <n v="132"/>
    <n v="22.41"/>
    <n v="23"/>
    <n v="7.62"/>
    <x v="0"/>
    <x v="0"/>
  </r>
  <r>
    <x v="7"/>
    <x v="0"/>
    <x v="0"/>
    <x v="1"/>
    <x v="7"/>
    <x v="7"/>
    <x v="12"/>
    <x v="12"/>
    <x v="12"/>
    <x v="12"/>
    <n v="18"/>
    <n v="2.02"/>
    <n v="11"/>
    <n v="1.87"/>
    <n v="6"/>
    <n v="1.99"/>
    <x v="2"/>
    <x v="20"/>
  </r>
  <r>
    <x v="7"/>
    <x v="0"/>
    <x v="0"/>
    <x v="1"/>
    <x v="7"/>
    <x v="7"/>
    <x v="13"/>
    <x v="13"/>
    <x v="13"/>
    <x v="13"/>
    <n v="35"/>
    <n v="3.92"/>
    <n v="27"/>
    <n v="4.58"/>
    <n v="8"/>
    <n v="2.65"/>
    <x v="0"/>
    <x v="0"/>
  </r>
  <r>
    <x v="7"/>
    <x v="0"/>
    <x v="0"/>
    <x v="1"/>
    <x v="7"/>
    <x v="7"/>
    <x v="14"/>
    <x v="14"/>
    <x v="14"/>
    <x v="14"/>
    <n v="28"/>
    <n v="3.14"/>
    <n v="16"/>
    <n v="2.72"/>
    <n v="12"/>
    <n v="3.97"/>
    <x v="0"/>
    <x v="0"/>
  </r>
  <r>
    <x v="8"/>
    <x v="0"/>
    <x v="0"/>
    <x v="1"/>
    <x v="8"/>
    <x v="8"/>
    <x v="0"/>
    <x v="0"/>
    <x v="0"/>
    <x v="0"/>
    <n v="2"/>
    <n v="0.08"/>
    <n v="0"/>
    <n v="0"/>
    <n v="2"/>
    <n v="0.3"/>
    <x v="0"/>
    <x v="0"/>
  </r>
  <r>
    <x v="8"/>
    <x v="0"/>
    <x v="0"/>
    <x v="1"/>
    <x v="8"/>
    <x v="8"/>
    <x v="1"/>
    <x v="1"/>
    <x v="1"/>
    <x v="1"/>
    <n v="369"/>
    <n v="15.43"/>
    <n v="239"/>
    <n v="13.95"/>
    <n v="130"/>
    <n v="19.23"/>
    <x v="0"/>
    <x v="0"/>
  </r>
  <r>
    <x v="8"/>
    <x v="0"/>
    <x v="0"/>
    <x v="1"/>
    <x v="8"/>
    <x v="8"/>
    <x v="2"/>
    <x v="2"/>
    <x v="2"/>
    <x v="2"/>
    <n v="183"/>
    <n v="7.65"/>
    <n v="106"/>
    <n v="6.19"/>
    <n v="77"/>
    <n v="11.39"/>
    <x v="0"/>
    <x v="0"/>
  </r>
  <r>
    <x v="8"/>
    <x v="0"/>
    <x v="0"/>
    <x v="1"/>
    <x v="8"/>
    <x v="8"/>
    <x v="3"/>
    <x v="3"/>
    <x v="3"/>
    <x v="3"/>
    <n v="0"/>
    <n v="0"/>
    <n v="0"/>
    <n v="0"/>
    <n v="0"/>
    <n v="0"/>
    <x v="0"/>
    <x v="0"/>
  </r>
  <r>
    <x v="8"/>
    <x v="0"/>
    <x v="0"/>
    <x v="1"/>
    <x v="8"/>
    <x v="8"/>
    <x v="4"/>
    <x v="4"/>
    <x v="4"/>
    <x v="4"/>
    <n v="12"/>
    <n v="0.5"/>
    <n v="3"/>
    <n v="0.18"/>
    <n v="9"/>
    <n v="1.33"/>
    <x v="0"/>
    <x v="0"/>
  </r>
  <r>
    <x v="8"/>
    <x v="0"/>
    <x v="0"/>
    <x v="1"/>
    <x v="8"/>
    <x v="8"/>
    <x v="5"/>
    <x v="5"/>
    <x v="5"/>
    <x v="5"/>
    <n v="12"/>
    <n v="0.5"/>
    <n v="4"/>
    <n v="0.23"/>
    <n v="8"/>
    <n v="1.18"/>
    <x v="0"/>
    <x v="0"/>
  </r>
  <r>
    <x v="8"/>
    <x v="0"/>
    <x v="0"/>
    <x v="1"/>
    <x v="8"/>
    <x v="8"/>
    <x v="6"/>
    <x v="6"/>
    <x v="6"/>
    <x v="6"/>
    <n v="654"/>
    <n v="27.34"/>
    <n v="424"/>
    <n v="24.75"/>
    <n v="229"/>
    <n v="33.880000000000003"/>
    <x v="2"/>
    <x v="15"/>
  </r>
  <r>
    <x v="8"/>
    <x v="0"/>
    <x v="0"/>
    <x v="1"/>
    <x v="8"/>
    <x v="8"/>
    <x v="7"/>
    <x v="7"/>
    <x v="7"/>
    <x v="7"/>
    <n v="20"/>
    <n v="0.84"/>
    <n v="7"/>
    <n v="0.41"/>
    <n v="13"/>
    <n v="1.92"/>
    <x v="0"/>
    <x v="0"/>
  </r>
  <r>
    <x v="8"/>
    <x v="0"/>
    <x v="0"/>
    <x v="1"/>
    <x v="8"/>
    <x v="8"/>
    <x v="8"/>
    <x v="8"/>
    <x v="8"/>
    <x v="8"/>
    <n v="77"/>
    <n v="3.22"/>
    <n v="47"/>
    <n v="2.74"/>
    <n v="28"/>
    <n v="4.1399999999999997"/>
    <x v="7"/>
    <x v="21"/>
  </r>
  <r>
    <x v="8"/>
    <x v="0"/>
    <x v="0"/>
    <x v="1"/>
    <x v="8"/>
    <x v="8"/>
    <x v="9"/>
    <x v="9"/>
    <x v="9"/>
    <x v="9"/>
    <n v="70"/>
    <n v="2.93"/>
    <n v="47"/>
    <n v="2.74"/>
    <n v="23"/>
    <n v="3.4"/>
    <x v="0"/>
    <x v="0"/>
  </r>
  <r>
    <x v="8"/>
    <x v="0"/>
    <x v="0"/>
    <x v="1"/>
    <x v="8"/>
    <x v="8"/>
    <x v="10"/>
    <x v="10"/>
    <x v="10"/>
    <x v="10"/>
    <n v="338"/>
    <n v="14.13"/>
    <n v="308"/>
    <n v="17.98"/>
    <n v="30"/>
    <n v="4.4400000000000004"/>
    <x v="0"/>
    <x v="0"/>
  </r>
  <r>
    <x v="8"/>
    <x v="0"/>
    <x v="0"/>
    <x v="1"/>
    <x v="8"/>
    <x v="8"/>
    <x v="11"/>
    <x v="11"/>
    <x v="11"/>
    <x v="11"/>
    <n v="403"/>
    <n v="16.850000000000001"/>
    <n v="360"/>
    <n v="21.02"/>
    <n v="43"/>
    <n v="6.36"/>
    <x v="0"/>
    <x v="0"/>
  </r>
  <r>
    <x v="8"/>
    <x v="0"/>
    <x v="0"/>
    <x v="1"/>
    <x v="8"/>
    <x v="8"/>
    <x v="12"/>
    <x v="12"/>
    <x v="12"/>
    <x v="12"/>
    <n v="73"/>
    <n v="3.05"/>
    <n v="68"/>
    <n v="3.97"/>
    <n v="5"/>
    <n v="0.74"/>
    <x v="0"/>
    <x v="0"/>
  </r>
  <r>
    <x v="8"/>
    <x v="0"/>
    <x v="0"/>
    <x v="1"/>
    <x v="8"/>
    <x v="8"/>
    <x v="13"/>
    <x v="13"/>
    <x v="13"/>
    <x v="13"/>
    <n v="82"/>
    <n v="3.43"/>
    <n v="38"/>
    <n v="2.2200000000000002"/>
    <n v="44"/>
    <n v="6.51"/>
    <x v="0"/>
    <x v="0"/>
  </r>
  <r>
    <x v="8"/>
    <x v="0"/>
    <x v="0"/>
    <x v="1"/>
    <x v="8"/>
    <x v="8"/>
    <x v="14"/>
    <x v="14"/>
    <x v="14"/>
    <x v="14"/>
    <n v="97"/>
    <n v="4.0599999999999996"/>
    <n v="62"/>
    <n v="3.62"/>
    <n v="35"/>
    <n v="5.18"/>
    <x v="0"/>
    <x v="0"/>
  </r>
  <r>
    <x v="9"/>
    <x v="0"/>
    <x v="0"/>
    <x v="1"/>
    <x v="9"/>
    <x v="9"/>
    <x v="0"/>
    <x v="0"/>
    <x v="0"/>
    <x v="0"/>
    <n v="3"/>
    <n v="0.4"/>
    <n v="0"/>
    <n v="0"/>
    <n v="3"/>
    <n v="1.46"/>
    <x v="0"/>
    <x v="22"/>
  </r>
  <r>
    <x v="9"/>
    <x v="0"/>
    <x v="0"/>
    <x v="1"/>
    <x v="9"/>
    <x v="9"/>
    <x v="1"/>
    <x v="1"/>
    <x v="1"/>
    <x v="1"/>
    <n v="161"/>
    <n v="21.38"/>
    <n v="87"/>
    <n v="15.9"/>
    <n v="74"/>
    <n v="35.92"/>
    <x v="0"/>
    <x v="22"/>
  </r>
  <r>
    <x v="9"/>
    <x v="0"/>
    <x v="0"/>
    <x v="1"/>
    <x v="9"/>
    <x v="9"/>
    <x v="2"/>
    <x v="2"/>
    <x v="2"/>
    <x v="2"/>
    <n v="43"/>
    <n v="5.71"/>
    <n v="20"/>
    <n v="3.66"/>
    <n v="23"/>
    <n v="11.17"/>
    <x v="0"/>
    <x v="22"/>
  </r>
  <r>
    <x v="9"/>
    <x v="0"/>
    <x v="0"/>
    <x v="1"/>
    <x v="9"/>
    <x v="9"/>
    <x v="3"/>
    <x v="3"/>
    <x v="3"/>
    <x v="3"/>
    <n v="0"/>
    <n v="0"/>
    <n v="0"/>
    <n v="0"/>
    <n v="0"/>
    <n v="0"/>
    <x v="0"/>
    <x v="22"/>
  </r>
  <r>
    <x v="9"/>
    <x v="0"/>
    <x v="0"/>
    <x v="1"/>
    <x v="9"/>
    <x v="9"/>
    <x v="4"/>
    <x v="4"/>
    <x v="4"/>
    <x v="4"/>
    <n v="0"/>
    <n v="0"/>
    <n v="0"/>
    <n v="0"/>
    <n v="0"/>
    <n v="0"/>
    <x v="0"/>
    <x v="22"/>
  </r>
  <r>
    <x v="9"/>
    <x v="0"/>
    <x v="0"/>
    <x v="1"/>
    <x v="9"/>
    <x v="9"/>
    <x v="5"/>
    <x v="5"/>
    <x v="5"/>
    <x v="5"/>
    <n v="7"/>
    <n v="0.93"/>
    <n v="5"/>
    <n v="0.91"/>
    <n v="2"/>
    <n v="0.97"/>
    <x v="0"/>
    <x v="22"/>
  </r>
  <r>
    <x v="9"/>
    <x v="0"/>
    <x v="0"/>
    <x v="1"/>
    <x v="9"/>
    <x v="9"/>
    <x v="6"/>
    <x v="6"/>
    <x v="6"/>
    <x v="6"/>
    <n v="185"/>
    <n v="24.57"/>
    <n v="133"/>
    <n v="24.31"/>
    <n v="52"/>
    <n v="25.24"/>
    <x v="0"/>
    <x v="22"/>
  </r>
  <r>
    <x v="9"/>
    <x v="0"/>
    <x v="0"/>
    <x v="1"/>
    <x v="9"/>
    <x v="9"/>
    <x v="7"/>
    <x v="7"/>
    <x v="7"/>
    <x v="7"/>
    <n v="4"/>
    <n v="0.53"/>
    <n v="1"/>
    <n v="0.18"/>
    <n v="3"/>
    <n v="1.46"/>
    <x v="0"/>
    <x v="22"/>
  </r>
  <r>
    <x v="9"/>
    <x v="0"/>
    <x v="0"/>
    <x v="1"/>
    <x v="9"/>
    <x v="9"/>
    <x v="8"/>
    <x v="8"/>
    <x v="8"/>
    <x v="8"/>
    <n v="23"/>
    <n v="3.05"/>
    <n v="17"/>
    <n v="3.11"/>
    <n v="6"/>
    <n v="2.91"/>
    <x v="0"/>
    <x v="22"/>
  </r>
  <r>
    <x v="9"/>
    <x v="0"/>
    <x v="0"/>
    <x v="1"/>
    <x v="9"/>
    <x v="9"/>
    <x v="9"/>
    <x v="9"/>
    <x v="9"/>
    <x v="9"/>
    <n v="17"/>
    <n v="2.2599999999999998"/>
    <n v="11"/>
    <n v="2.0099999999999998"/>
    <n v="6"/>
    <n v="2.91"/>
    <x v="0"/>
    <x v="22"/>
  </r>
  <r>
    <x v="9"/>
    <x v="0"/>
    <x v="0"/>
    <x v="1"/>
    <x v="9"/>
    <x v="9"/>
    <x v="10"/>
    <x v="10"/>
    <x v="10"/>
    <x v="10"/>
    <n v="76"/>
    <n v="10.09"/>
    <n v="63"/>
    <n v="11.52"/>
    <n v="13"/>
    <n v="6.31"/>
    <x v="0"/>
    <x v="22"/>
  </r>
  <r>
    <x v="9"/>
    <x v="0"/>
    <x v="0"/>
    <x v="1"/>
    <x v="9"/>
    <x v="9"/>
    <x v="11"/>
    <x v="11"/>
    <x v="11"/>
    <x v="11"/>
    <n v="142"/>
    <n v="18.86"/>
    <n v="138"/>
    <n v="25.23"/>
    <n v="4"/>
    <n v="1.94"/>
    <x v="0"/>
    <x v="22"/>
  </r>
  <r>
    <x v="9"/>
    <x v="0"/>
    <x v="0"/>
    <x v="1"/>
    <x v="9"/>
    <x v="9"/>
    <x v="12"/>
    <x v="12"/>
    <x v="12"/>
    <x v="12"/>
    <n v="32"/>
    <n v="4.25"/>
    <n v="31"/>
    <n v="5.67"/>
    <n v="1"/>
    <n v="0.49"/>
    <x v="0"/>
    <x v="22"/>
  </r>
  <r>
    <x v="9"/>
    <x v="0"/>
    <x v="0"/>
    <x v="1"/>
    <x v="9"/>
    <x v="9"/>
    <x v="13"/>
    <x v="13"/>
    <x v="13"/>
    <x v="13"/>
    <n v="38"/>
    <n v="5.05"/>
    <n v="27"/>
    <n v="4.9400000000000004"/>
    <n v="11"/>
    <n v="5.34"/>
    <x v="0"/>
    <x v="22"/>
  </r>
  <r>
    <x v="9"/>
    <x v="0"/>
    <x v="0"/>
    <x v="1"/>
    <x v="9"/>
    <x v="9"/>
    <x v="14"/>
    <x v="14"/>
    <x v="14"/>
    <x v="14"/>
    <n v="22"/>
    <n v="2.92"/>
    <n v="14"/>
    <n v="2.56"/>
    <n v="8"/>
    <n v="3.88"/>
    <x v="0"/>
    <x v="22"/>
  </r>
  <r>
    <x v="10"/>
    <x v="0"/>
    <x v="0"/>
    <x v="1"/>
    <x v="10"/>
    <x v="10"/>
    <x v="0"/>
    <x v="0"/>
    <x v="0"/>
    <x v="0"/>
    <n v="3"/>
    <n v="0.12"/>
    <n v="0"/>
    <n v="0"/>
    <n v="3"/>
    <n v="0.4"/>
    <x v="0"/>
    <x v="0"/>
  </r>
  <r>
    <x v="10"/>
    <x v="0"/>
    <x v="0"/>
    <x v="1"/>
    <x v="10"/>
    <x v="10"/>
    <x v="1"/>
    <x v="1"/>
    <x v="1"/>
    <x v="1"/>
    <n v="382"/>
    <n v="14.81"/>
    <n v="232"/>
    <n v="12.66"/>
    <n v="150"/>
    <n v="20.22"/>
    <x v="0"/>
    <x v="0"/>
  </r>
  <r>
    <x v="10"/>
    <x v="0"/>
    <x v="0"/>
    <x v="1"/>
    <x v="10"/>
    <x v="10"/>
    <x v="2"/>
    <x v="2"/>
    <x v="2"/>
    <x v="2"/>
    <n v="211"/>
    <n v="8.18"/>
    <n v="123"/>
    <n v="6.71"/>
    <n v="88"/>
    <n v="11.86"/>
    <x v="0"/>
    <x v="0"/>
  </r>
  <r>
    <x v="10"/>
    <x v="0"/>
    <x v="0"/>
    <x v="1"/>
    <x v="10"/>
    <x v="10"/>
    <x v="3"/>
    <x v="3"/>
    <x v="3"/>
    <x v="3"/>
    <n v="1"/>
    <n v="0.04"/>
    <n v="0"/>
    <n v="0"/>
    <n v="1"/>
    <n v="0.13"/>
    <x v="0"/>
    <x v="0"/>
  </r>
  <r>
    <x v="10"/>
    <x v="0"/>
    <x v="0"/>
    <x v="1"/>
    <x v="10"/>
    <x v="10"/>
    <x v="4"/>
    <x v="4"/>
    <x v="4"/>
    <x v="4"/>
    <n v="10"/>
    <n v="0.39"/>
    <n v="2"/>
    <n v="0.11"/>
    <n v="8"/>
    <n v="1.08"/>
    <x v="0"/>
    <x v="0"/>
  </r>
  <r>
    <x v="10"/>
    <x v="0"/>
    <x v="0"/>
    <x v="1"/>
    <x v="10"/>
    <x v="10"/>
    <x v="5"/>
    <x v="5"/>
    <x v="5"/>
    <x v="5"/>
    <n v="16"/>
    <n v="0.62"/>
    <n v="9"/>
    <n v="0.49"/>
    <n v="7"/>
    <n v="0.94"/>
    <x v="0"/>
    <x v="0"/>
  </r>
  <r>
    <x v="10"/>
    <x v="0"/>
    <x v="0"/>
    <x v="1"/>
    <x v="10"/>
    <x v="10"/>
    <x v="6"/>
    <x v="6"/>
    <x v="6"/>
    <x v="6"/>
    <n v="727"/>
    <n v="28.18"/>
    <n v="477"/>
    <n v="26.02"/>
    <n v="248"/>
    <n v="33.42"/>
    <x v="7"/>
    <x v="18"/>
  </r>
  <r>
    <x v="10"/>
    <x v="0"/>
    <x v="0"/>
    <x v="1"/>
    <x v="10"/>
    <x v="10"/>
    <x v="7"/>
    <x v="7"/>
    <x v="7"/>
    <x v="7"/>
    <n v="20"/>
    <n v="0.78"/>
    <n v="11"/>
    <n v="0.6"/>
    <n v="9"/>
    <n v="1.21"/>
    <x v="0"/>
    <x v="0"/>
  </r>
  <r>
    <x v="10"/>
    <x v="0"/>
    <x v="0"/>
    <x v="1"/>
    <x v="10"/>
    <x v="10"/>
    <x v="8"/>
    <x v="8"/>
    <x v="8"/>
    <x v="8"/>
    <n v="76"/>
    <n v="2.95"/>
    <n v="25"/>
    <n v="1.36"/>
    <n v="50"/>
    <n v="6.74"/>
    <x v="2"/>
    <x v="17"/>
  </r>
  <r>
    <x v="10"/>
    <x v="0"/>
    <x v="0"/>
    <x v="1"/>
    <x v="10"/>
    <x v="10"/>
    <x v="9"/>
    <x v="9"/>
    <x v="9"/>
    <x v="9"/>
    <n v="83"/>
    <n v="3.22"/>
    <n v="56"/>
    <n v="3.06"/>
    <n v="27"/>
    <n v="3.64"/>
    <x v="0"/>
    <x v="0"/>
  </r>
  <r>
    <x v="10"/>
    <x v="0"/>
    <x v="0"/>
    <x v="1"/>
    <x v="10"/>
    <x v="10"/>
    <x v="10"/>
    <x v="10"/>
    <x v="10"/>
    <x v="10"/>
    <n v="299"/>
    <n v="11.59"/>
    <n v="264"/>
    <n v="14.4"/>
    <n v="35"/>
    <n v="4.72"/>
    <x v="0"/>
    <x v="0"/>
  </r>
  <r>
    <x v="10"/>
    <x v="0"/>
    <x v="0"/>
    <x v="1"/>
    <x v="10"/>
    <x v="10"/>
    <x v="11"/>
    <x v="11"/>
    <x v="11"/>
    <x v="11"/>
    <n v="507"/>
    <n v="19.649999999999999"/>
    <n v="457"/>
    <n v="24.93"/>
    <n v="49"/>
    <n v="6.6"/>
    <x v="2"/>
    <x v="17"/>
  </r>
  <r>
    <x v="10"/>
    <x v="0"/>
    <x v="0"/>
    <x v="1"/>
    <x v="10"/>
    <x v="10"/>
    <x v="12"/>
    <x v="12"/>
    <x v="12"/>
    <x v="12"/>
    <n v="49"/>
    <n v="1.9"/>
    <n v="38"/>
    <n v="2.0699999999999998"/>
    <n v="11"/>
    <n v="1.48"/>
    <x v="0"/>
    <x v="0"/>
  </r>
  <r>
    <x v="10"/>
    <x v="0"/>
    <x v="0"/>
    <x v="1"/>
    <x v="10"/>
    <x v="10"/>
    <x v="13"/>
    <x v="13"/>
    <x v="13"/>
    <x v="13"/>
    <n v="89"/>
    <n v="3.45"/>
    <n v="63"/>
    <n v="3.44"/>
    <n v="26"/>
    <n v="3.5"/>
    <x v="0"/>
    <x v="0"/>
  </r>
  <r>
    <x v="10"/>
    <x v="0"/>
    <x v="0"/>
    <x v="1"/>
    <x v="10"/>
    <x v="10"/>
    <x v="14"/>
    <x v="14"/>
    <x v="14"/>
    <x v="14"/>
    <n v="107"/>
    <n v="4.1500000000000004"/>
    <n v="76"/>
    <n v="4.1500000000000004"/>
    <n v="30"/>
    <n v="4.04"/>
    <x v="2"/>
    <x v="17"/>
  </r>
  <r>
    <x v="11"/>
    <x v="0"/>
    <x v="0"/>
    <x v="1"/>
    <x v="11"/>
    <x v="11"/>
    <x v="0"/>
    <x v="0"/>
    <x v="0"/>
    <x v="0"/>
    <n v="2"/>
    <n v="0.19"/>
    <n v="0"/>
    <n v="0"/>
    <n v="2"/>
    <n v="0.65"/>
    <x v="0"/>
    <x v="0"/>
  </r>
  <r>
    <x v="11"/>
    <x v="0"/>
    <x v="0"/>
    <x v="1"/>
    <x v="11"/>
    <x v="11"/>
    <x v="1"/>
    <x v="1"/>
    <x v="1"/>
    <x v="1"/>
    <n v="140"/>
    <n v="13.4"/>
    <n v="75"/>
    <n v="10.220000000000001"/>
    <n v="65"/>
    <n v="21.1"/>
    <x v="0"/>
    <x v="0"/>
  </r>
  <r>
    <x v="11"/>
    <x v="0"/>
    <x v="0"/>
    <x v="1"/>
    <x v="11"/>
    <x v="11"/>
    <x v="2"/>
    <x v="2"/>
    <x v="2"/>
    <x v="2"/>
    <n v="83"/>
    <n v="7.94"/>
    <n v="46"/>
    <n v="6.27"/>
    <n v="37"/>
    <n v="12.01"/>
    <x v="0"/>
    <x v="0"/>
  </r>
  <r>
    <x v="11"/>
    <x v="0"/>
    <x v="0"/>
    <x v="1"/>
    <x v="11"/>
    <x v="11"/>
    <x v="3"/>
    <x v="3"/>
    <x v="3"/>
    <x v="3"/>
    <n v="1"/>
    <n v="0.1"/>
    <n v="0"/>
    <n v="0"/>
    <n v="1"/>
    <n v="0.32"/>
    <x v="0"/>
    <x v="0"/>
  </r>
  <r>
    <x v="11"/>
    <x v="0"/>
    <x v="0"/>
    <x v="1"/>
    <x v="11"/>
    <x v="11"/>
    <x v="4"/>
    <x v="4"/>
    <x v="4"/>
    <x v="4"/>
    <n v="5"/>
    <n v="0.48"/>
    <n v="1"/>
    <n v="0.14000000000000001"/>
    <n v="4"/>
    <n v="1.3"/>
    <x v="0"/>
    <x v="0"/>
  </r>
  <r>
    <x v="11"/>
    <x v="0"/>
    <x v="0"/>
    <x v="1"/>
    <x v="11"/>
    <x v="11"/>
    <x v="5"/>
    <x v="5"/>
    <x v="5"/>
    <x v="5"/>
    <n v="10"/>
    <n v="0.96"/>
    <n v="4"/>
    <n v="0.54"/>
    <n v="6"/>
    <n v="1.95"/>
    <x v="0"/>
    <x v="0"/>
  </r>
  <r>
    <x v="11"/>
    <x v="0"/>
    <x v="0"/>
    <x v="1"/>
    <x v="11"/>
    <x v="11"/>
    <x v="6"/>
    <x v="6"/>
    <x v="6"/>
    <x v="6"/>
    <n v="275"/>
    <n v="26.32"/>
    <n v="171"/>
    <n v="23.3"/>
    <n v="103"/>
    <n v="33.44"/>
    <x v="2"/>
    <x v="15"/>
  </r>
  <r>
    <x v="11"/>
    <x v="0"/>
    <x v="0"/>
    <x v="1"/>
    <x v="11"/>
    <x v="11"/>
    <x v="7"/>
    <x v="7"/>
    <x v="7"/>
    <x v="7"/>
    <n v="4"/>
    <n v="0.38"/>
    <n v="2"/>
    <n v="0.27"/>
    <n v="2"/>
    <n v="0.65"/>
    <x v="0"/>
    <x v="0"/>
  </r>
  <r>
    <x v="11"/>
    <x v="0"/>
    <x v="0"/>
    <x v="1"/>
    <x v="11"/>
    <x v="11"/>
    <x v="8"/>
    <x v="8"/>
    <x v="8"/>
    <x v="8"/>
    <n v="47"/>
    <n v="4.5"/>
    <n v="35"/>
    <n v="4.7699999999999996"/>
    <n v="12"/>
    <n v="3.9"/>
    <x v="0"/>
    <x v="0"/>
  </r>
  <r>
    <x v="11"/>
    <x v="0"/>
    <x v="0"/>
    <x v="1"/>
    <x v="11"/>
    <x v="11"/>
    <x v="9"/>
    <x v="9"/>
    <x v="9"/>
    <x v="9"/>
    <n v="25"/>
    <n v="2.39"/>
    <n v="14"/>
    <n v="1.91"/>
    <n v="11"/>
    <n v="3.57"/>
    <x v="0"/>
    <x v="0"/>
  </r>
  <r>
    <x v="11"/>
    <x v="0"/>
    <x v="0"/>
    <x v="1"/>
    <x v="11"/>
    <x v="11"/>
    <x v="10"/>
    <x v="10"/>
    <x v="10"/>
    <x v="10"/>
    <n v="141"/>
    <n v="13.49"/>
    <n v="125"/>
    <n v="17.03"/>
    <n v="15"/>
    <n v="4.87"/>
    <x v="2"/>
    <x v="15"/>
  </r>
  <r>
    <x v="11"/>
    <x v="0"/>
    <x v="0"/>
    <x v="1"/>
    <x v="11"/>
    <x v="11"/>
    <x v="11"/>
    <x v="11"/>
    <x v="11"/>
    <x v="11"/>
    <n v="194"/>
    <n v="18.559999999999999"/>
    <n v="176"/>
    <n v="23.98"/>
    <n v="18"/>
    <n v="5.84"/>
    <x v="0"/>
    <x v="0"/>
  </r>
  <r>
    <x v="11"/>
    <x v="0"/>
    <x v="0"/>
    <x v="1"/>
    <x v="11"/>
    <x v="11"/>
    <x v="12"/>
    <x v="12"/>
    <x v="12"/>
    <x v="12"/>
    <n v="18"/>
    <n v="1.72"/>
    <n v="15"/>
    <n v="2.04"/>
    <n v="2"/>
    <n v="0.65"/>
    <x v="2"/>
    <x v="15"/>
  </r>
  <r>
    <x v="11"/>
    <x v="0"/>
    <x v="0"/>
    <x v="1"/>
    <x v="11"/>
    <x v="11"/>
    <x v="13"/>
    <x v="13"/>
    <x v="13"/>
    <x v="13"/>
    <n v="52"/>
    <n v="4.9800000000000004"/>
    <n v="30"/>
    <n v="4.09"/>
    <n v="22"/>
    <n v="7.14"/>
    <x v="0"/>
    <x v="0"/>
  </r>
  <r>
    <x v="11"/>
    <x v="0"/>
    <x v="0"/>
    <x v="1"/>
    <x v="11"/>
    <x v="11"/>
    <x v="14"/>
    <x v="14"/>
    <x v="14"/>
    <x v="14"/>
    <n v="48"/>
    <n v="4.59"/>
    <n v="40"/>
    <n v="5.45"/>
    <n v="8"/>
    <n v="2.6"/>
    <x v="0"/>
    <x v="0"/>
  </r>
  <r>
    <x v="12"/>
    <x v="0"/>
    <x v="0"/>
    <x v="1"/>
    <x v="12"/>
    <x v="12"/>
    <x v="0"/>
    <x v="0"/>
    <x v="0"/>
    <x v="0"/>
    <n v="0"/>
    <n v="0"/>
    <n v="0"/>
    <n v="0"/>
    <n v="0"/>
    <n v="0"/>
    <x v="0"/>
    <x v="0"/>
  </r>
  <r>
    <x v="12"/>
    <x v="0"/>
    <x v="0"/>
    <x v="1"/>
    <x v="12"/>
    <x v="12"/>
    <x v="1"/>
    <x v="1"/>
    <x v="1"/>
    <x v="1"/>
    <n v="128"/>
    <n v="16.079999999999998"/>
    <n v="103"/>
    <n v="17.22"/>
    <n v="25"/>
    <n v="12.76"/>
    <x v="0"/>
    <x v="0"/>
  </r>
  <r>
    <x v="12"/>
    <x v="0"/>
    <x v="0"/>
    <x v="1"/>
    <x v="12"/>
    <x v="12"/>
    <x v="2"/>
    <x v="2"/>
    <x v="2"/>
    <x v="2"/>
    <n v="94"/>
    <n v="11.81"/>
    <n v="56"/>
    <n v="9.36"/>
    <n v="38"/>
    <n v="19.39"/>
    <x v="0"/>
    <x v="0"/>
  </r>
  <r>
    <x v="12"/>
    <x v="0"/>
    <x v="0"/>
    <x v="1"/>
    <x v="12"/>
    <x v="12"/>
    <x v="3"/>
    <x v="3"/>
    <x v="3"/>
    <x v="3"/>
    <n v="0"/>
    <n v="0"/>
    <n v="0"/>
    <n v="0"/>
    <n v="0"/>
    <n v="0"/>
    <x v="0"/>
    <x v="0"/>
  </r>
  <r>
    <x v="12"/>
    <x v="0"/>
    <x v="0"/>
    <x v="1"/>
    <x v="12"/>
    <x v="12"/>
    <x v="4"/>
    <x v="4"/>
    <x v="4"/>
    <x v="4"/>
    <n v="3"/>
    <n v="0.38"/>
    <n v="0"/>
    <n v="0"/>
    <n v="3"/>
    <n v="1.53"/>
    <x v="0"/>
    <x v="0"/>
  </r>
  <r>
    <x v="12"/>
    <x v="0"/>
    <x v="0"/>
    <x v="1"/>
    <x v="12"/>
    <x v="12"/>
    <x v="5"/>
    <x v="5"/>
    <x v="5"/>
    <x v="5"/>
    <n v="4"/>
    <n v="0.5"/>
    <n v="0"/>
    <n v="0"/>
    <n v="4"/>
    <n v="2.04"/>
    <x v="0"/>
    <x v="0"/>
  </r>
  <r>
    <x v="12"/>
    <x v="0"/>
    <x v="0"/>
    <x v="1"/>
    <x v="12"/>
    <x v="12"/>
    <x v="6"/>
    <x v="6"/>
    <x v="6"/>
    <x v="6"/>
    <n v="211"/>
    <n v="26.51"/>
    <n v="144"/>
    <n v="24.08"/>
    <n v="67"/>
    <n v="34.18"/>
    <x v="0"/>
    <x v="0"/>
  </r>
  <r>
    <x v="12"/>
    <x v="0"/>
    <x v="0"/>
    <x v="1"/>
    <x v="12"/>
    <x v="12"/>
    <x v="7"/>
    <x v="7"/>
    <x v="7"/>
    <x v="7"/>
    <n v="3"/>
    <n v="0.38"/>
    <n v="0"/>
    <n v="0"/>
    <n v="3"/>
    <n v="1.53"/>
    <x v="0"/>
    <x v="0"/>
  </r>
  <r>
    <x v="12"/>
    <x v="0"/>
    <x v="0"/>
    <x v="1"/>
    <x v="12"/>
    <x v="12"/>
    <x v="8"/>
    <x v="8"/>
    <x v="8"/>
    <x v="8"/>
    <n v="29"/>
    <n v="3.64"/>
    <n v="24"/>
    <n v="4.01"/>
    <n v="5"/>
    <n v="2.5499999999999998"/>
    <x v="0"/>
    <x v="0"/>
  </r>
  <r>
    <x v="12"/>
    <x v="0"/>
    <x v="0"/>
    <x v="1"/>
    <x v="12"/>
    <x v="12"/>
    <x v="9"/>
    <x v="9"/>
    <x v="9"/>
    <x v="9"/>
    <n v="25"/>
    <n v="3.14"/>
    <n v="18"/>
    <n v="3.01"/>
    <n v="7"/>
    <n v="3.57"/>
    <x v="0"/>
    <x v="0"/>
  </r>
  <r>
    <x v="12"/>
    <x v="0"/>
    <x v="0"/>
    <x v="1"/>
    <x v="12"/>
    <x v="12"/>
    <x v="10"/>
    <x v="10"/>
    <x v="10"/>
    <x v="10"/>
    <n v="106"/>
    <n v="13.32"/>
    <n v="92"/>
    <n v="15.38"/>
    <n v="14"/>
    <n v="7.14"/>
    <x v="0"/>
    <x v="0"/>
  </r>
  <r>
    <x v="12"/>
    <x v="0"/>
    <x v="0"/>
    <x v="1"/>
    <x v="12"/>
    <x v="12"/>
    <x v="11"/>
    <x v="11"/>
    <x v="11"/>
    <x v="11"/>
    <n v="126"/>
    <n v="15.83"/>
    <n v="117"/>
    <n v="19.57"/>
    <n v="9"/>
    <n v="4.59"/>
    <x v="0"/>
    <x v="0"/>
  </r>
  <r>
    <x v="12"/>
    <x v="0"/>
    <x v="0"/>
    <x v="1"/>
    <x v="12"/>
    <x v="12"/>
    <x v="12"/>
    <x v="12"/>
    <x v="12"/>
    <x v="12"/>
    <n v="24"/>
    <n v="3.02"/>
    <n v="22"/>
    <n v="3.68"/>
    <n v="2"/>
    <n v="1.02"/>
    <x v="0"/>
    <x v="0"/>
  </r>
  <r>
    <x v="12"/>
    <x v="0"/>
    <x v="0"/>
    <x v="1"/>
    <x v="12"/>
    <x v="12"/>
    <x v="13"/>
    <x v="13"/>
    <x v="13"/>
    <x v="13"/>
    <n v="21"/>
    <n v="2.64"/>
    <n v="14"/>
    <n v="2.34"/>
    <n v="7"/>
    <n v="3.57"/>
    <x v="0"/>
    <x v="0"/>
  </r>
  <r>
    <x v="12"/>
    <x v="0"/>
    <x v="0"/>
    <x v="1"/>
    <x v="12"/>
    <x v="12"/>
    <x v="14"/>
    <x v="14"/>
    <x v="14"/>
    <x v="14"/>
    <n v="22"/>
    <n v="2.76"/>
    <n v="8"/>
    <n v="1.34"/>
    <n v="12"/>
    <n v="6.12"/>
    <x v="7"/>
    <x v="19"/>
  </r>
  <r>
    <x v="13"/>
    <x v="0"/>
    <x v="0"/>
    <x v="1"/>
    <x v="13"/>
    <x v="13"/>
    <x v="0"/>
    <x v="0"/>
    <x v="0"/>
    <x v="0"/>
    <n v="1"/>
    <n v="0.1"/>
    <n v="0"/>
    <n v="0"/>
    <n v="1"/>
    <n v="0.38"/>
    <x v="0"/>
    <x v="0"/>
  </r>
  <r>
    <x v="13"/>
    <x v="0"/>
    <x v="0"/>
    <x v="1"/>
    <x v="13"/>
    <x v="13"/>
    <x v="1"/>
    <x v="1"/>
    <x v="1"/>
    <x v="1"/>
    <n v="116"/>
    <n v="11.92"/>
    <n v="80"/>
    <n v="11.33"/>
    <n v="36"/>
    <n v="13.74"/>
    <x v="0"/>
    <x v="0"/>
  </r>
  <r>
    <x v="13"/>
    <x v="0"/>
    <x v="0"/>
    <x v="1"/>
    <x v="13"/>
    <x v="13"/>
    <x v="2"/>
    <x v="2"/>
    <x v="2"/>
    <x v="2"/>
    <n v="80"/>
    <n v="8.2200000000000006"/>
    <n v="56"/>
    <n v="7.93"/>
    <n v="24"/>
    <n v="9.16"/>
    <x v="0"/>
    <x v="0"/>
  </r>
  <r>
    <x v="13"/>
    <x v="0"/>
    <x v="0"/>
    <x v="1"/>
    <x v="13"/>
    <x v="13"/>
    <x v="3"/>
    <x v="3"/>
    <x v="3"/>
    <x v="3"/>
    <n v="1"/>
    <n v="0.1"/>
    <n v="0"/>
    <n v="0"/>
    <n v="1"/>
    <n v="0.38"/>
    <x v="0"/>
    <x v="0"/>
  </r>
  <r>
    <x v="13"/>
    <x v="0"/>
    <x v="0"/>
    <x v="1"/>
    <x v="13"/>
    <x v="13"/>
    <x v="4"/>
    <x v="4"/>
    <x v="4"/>
    <x v="4"/>
    <n v="4"/>
    <n v="0.41"/>
    <n v="0"/>
    <n v="0"/>
    <n v="3"/>
    <n v="1.1499999999999999"/>
    <x v="2"/>
    <x v="17"/>
  </r>
  <r>
    <x v="13"/>
    <x v="0"/>
    <x v="0"/>
    <x v="1"/>
    <x v="13"/>
    <x v="13"/>
    <x v="5"/>
    <x v="5"/>
    <x v="5"/>
    <x v="5"/>
    <n v="8"/>
    <n v="0.82"/>
    <n v="3"/>
    <n v="0.42"/>
    <n v="4"/>
    <n v="1.53"/>
    <x v="2"/>
    <x v="17"/>
  </r>
  <r>
    <x v="13"/>
    <x v="0"/>
    <x v="0"/>
    <x v="1"/>
    <x v="13"/>
    <x v="13"/>
    <x v="6"/>
    <x v="6"/>
    <x v="6"/>
    <x v="6"/>
    <n v="246"/>
    <n v="25.28"/>
    <n v="145"/>
    <n v="20.54"/>
    <n v="101"/>
    <n v="38.549999999999997"/>
    <x v="0"/>
    <x v="0"/>
  </r>
  <r>
    <x v="13"/>
    <x v="0"/>
    <x v="0"/>
    <x v="1"/>
    <x v="13"/>
    <x v="13"/>
    <x v="7"/>
    <x v="7"/>
    <x v="7"/>
    <x v="7"/>
    <n v="4"/>
    <n v="0.41"/>
    <n v="3"/>
    <n v="0.42"/>
    <n v="1"/>
    <n v="0.38"/>
    <x v="0"/>
    <x v="0"/>
  </r>
  <r>
    <x v="13"/>
    <x v="0"/>
    <x v="0"/>
    <x v="1"/>
    <x v="13"/>
    <x v="13"/>
    <x v="8"/>
    <x v="8"/>
    <x v="8"/>
    <x v="8"/>
    <n v="38"/>
    <n v="3.91"/>
    <n v="17"/>
    <n v="2.41"/>
    <n v="21"/>
    <n v="8.02"/>
    <x v="0"/>
    <x v="0"/>
  </r>
  <r>
    <x v="13"/>
    <x v="0"/>
    <x v="0"/>
    <x v="1"/>
    <x v="13"/>
    <x v="13"/>
    <x v="9"/>
    <x v="9"/>
    <x v="9"/>
    <x v="9"/>
    <n v="30"/>
    <n v="3.08"/>
    <n v="22"/>
    <n v="3.12"/>
    <n v="7"/>
    <n v="2.67"/>
    <x v="2"/>
    <x v="17"/>
  </r>
  <r>
    <x v="13"/>
    <x v="0"/>
    <x v="0"/>
    <x v="1"/>
    <x v="13"/>
    <x v="13"/>
    <x v="10"/>
    <x v="10"/>
    <x v="10"/>
    <x v="10"/>
    <n v="181"/>
    <n v="18.600000000000001"/>
    <n v="155"/>
    <n v="21.95"/>
    <n v="26"/>
    <n v="9.92"/>
    <x v="0"/>
    <x v="0"/>
  </r>
  <r>
    <x v="13"/>
    <x v="0"/>
    <x v="0"/>
    <x v="1"/>
    <x v="13"/>
    <x v="13"/>
    <x v="11"/>
    <x v="11"/>
    <x v="11"/>
    <x v="11"/>
    <n v="195"/>
    <n v="20.04"/>
    <n v="181"/>
    <n v="25.64"/>
    <n v="14"/>
    <n v="5.34"/>
    <x v="0"/>
    <x v="0"/>
  </r>
  <r>
    <x v="13"/>
    <x v="0"/>
    <x v="0"/>
    <x v="1"/>
    <x v="13"/>
    <x v="13"/>
    <x v="12"/>
    <x v="12"/>
    <x v="12"/>
    <x v="12"/>
    <n v="14"/>
    <n v="1.44"/>
    <n v="9"/>
    <n v="1.27"/>
    <n v="4"/>
    <n v="1.53"/>
    <x v="2"/>
    <x v="17"/>
  </r>
  <r>
    <x v="13"/>
    <x v="0"/>
    <x v="0"/>
    <x v="1"/>
    <x v="13"/>
    <x v="13"/>
    <x v="13"/>
    <x v="13"/>
    <x v="13"/>
    <x v="13"/>
    <n v="26"/>
    <n v="2.67"/>
    <n v="16"/>
    <n v="2.27"/>
    <n v="10"/>
    <n v="3.82"/>
    <x v="0"/>
    <x v="0"/>
  </r>
  <r>
    <x v="13"/>
    <x v="0"/>
    <x v="0"/>
    <x v="1"/>
    <x v="13"/>
    <x v="13"/>
    <x v="14"/>
    <x v="14"/>
    <x v="14"/>
    <x v="14"/>
    <n v="29"/>
    <n v="2.98"/>
    <n v="19"/>
    <n v="2.69"/>
    <n v="9"/>
    <n v="3.44"/>
    <x v="2"/>
    <x v="17"/>
  </r>
  <r>
    <x v="14"/>
    <x v="0"/>
    <x v="0"/>
    <x v="2"/>
    <x v="14"/>
    <x v="14"/>
    <x v="0"/>
    <x v="0"/>
    <x v="0"/>
    <x v="0"/>
    <n v="0"/>
    <n v="0"/>
    <n v="0"/>
    <n v="0"/>
    <n v="0"/>
    <n v="0"/>
    <x v="0"/>
    <x v="0"/>
  </r>
  <r>
    <x v="14"/>
    <x v="0"/>
    <x v="0"/>
    <x v="2"/>
    <x v="14"/>
    <x v="14"/>
    <x v="1"/>
    <x v="1"/>
    <x v="1"/>
    <x v="1"/>
    <n v="20"/>
    <n v="13.51"/>
    <n v="9"/>
    <n v="9.18"/>
    <n v="11"/>
    <n v="22.45"/>
    <x v="0"/>
    <x v="0"/>
  </r>
  <r>
    <x v="14"/>
    <x v="0"/>
    <x v="0"/>
    <x v="2"/>
    <x v="14"/>
    <x v="14"/>
    <x v="2"/>
    <x v="2"/>
    <x v="2"/>
    <x v="2"/>
    <n v="4"/>
    <n v="2.7"/>
    <n v="0"/>
    <n v="0"/>
    <n v="4"/>
    <n v="8.16"/>
    <x v="0"/>
    <x v="0"/>
  </r>
  <r>
    <x v="14"/>
    <x v="0"/>
    <x v="0"/>
    <x v="2"/>
    <x v="14"/>
    <x v="14"/>
    <x v="3"/>
    <x v="3"/>
    <x v="3"/>
    <x v="3"/>
    <n v="0"/>
    <n v="0"/>
    <n v="0"/>
    <n v="0"/>
    <n v="0"/>
    <n v="0"/>
    <x v="0"/>
    <x v="0"/>
  </r>
  <r>
    <x v="14"/>
    <x v="0"/>
    <x v="0"/>
    <x v="2"/>
    <x v="14"/>
    <x v="14"/>
    <x v="4"/>
    <x v="4"/>
    <x v="4"/>
    <x v="4"/>
    <n v="1"/>
    <n v="0.68"/>
    <n v="1"/>
    <n v="1.02"/>
    <n v="0"/>
    <n v="0"/>
    <x v="0"/>
    <x v="0"/>
  </r>
  <r>
    <x v="14"/>
    <x v="0"/>
    <x v="0"/>
    <x v="2"/>
    <x v="14"/>
    <x v="14"/>
    <x v="5"/>
    <x v="5"/>
    <x v="5"/>
    <x v="5"/>
    <n v="2"/>
    <n v="1.35"/>
    <n v="0"/>
    <n v="0"/>
    <n v="2"/>
    <n v="4.08"/>
    <x v="0"/>
    <x v="0"/>
  </r>
  <r>
    <x v="14"/>
    <x v="0"/>
    <x v="0"/>
    <x v="2"/>
    <x v="14"/>
    <x v="14"/>
    <x v="6"/>
    <x v="6"/>
    <x v="6"/>
    <x v="6"/>
    <n v="45"/>
    <n v="30.41"/>
    <n v="30"/>
    <n v="30.61"/>
    <n v="14"/>
    <n v="28.57"/>
    <x v="2"/>
    <x v="19"/>
  </r>
  <r>
    <x v="14"/>
    <x v="0"/>
    <x v="0"/>
    <x v="2"/>
    <x v="14"/>
    <x v="14"/>
    <x v="7"/>
    <x v="7"/>
    <x v="7"/>
    <x v="7"/>
    <n v="2"/>
    <n v="1.35"/>
    <n v="1"/>
    <n v="1.02"/>
    <n v="1"/>
    <n v="2.04"/>
    <x v="0"/>
    <x v="0"/>
  </r>
  <r>
    <x v="14"/>
    <x v="0"/>
    <x v="0"/>
    <x v="2"/>
    <x v="14"/>
    <x v="14"/>
    <x v="8"/>
    <x v="8"/>
    <x v="8"/>
    <x v="8"/>
    <n v="7"/>
    <n v="4.7300000000000004"/>
    <n v="6"/>
    <n v="6.12"/>
    <n v="1"/>
    <n v="2.04"/>
    <x v="0"/>
    <x v="0"/>
  </r>
  <r>
    <x v="14"/>
    <x v="0"/>
    <x v="0"/>
    <x v="2"/>
    <x v="14"/>
    <x v="14"/>
    <x v="9"/>
    <x v="9"/>
    <x v="9"/>
    <x v="9"/>
    <n v="3"/>
    <n v="2.0299999999999998"/>
    <n v="1"/>
    <n v="1.02"/>
    <n v="2"/>
    <n v="4.08"/>
    <x v="0"/>
    <x v="0"/>
  </r>
  <r>
    <x v="14"/>
    <x v="0"/>
    <x v="0"/>
    <x v="2"/>
    <x v="14"/>
    <x v="14"/>
    <x v="10"/>
    <x v="10"/>
    <x v="10"/>
    <x v="10"/>
    <n v="22"/>
    <n v="14.86"/>
    <n v="19"/>
    <n v="19.39"/>
    <n v="3"/>
    <n v="6.12"/>
    <x v="0"/>
    <x v="0"/>
  </r>
  <r>
    <x v="14"/>
    <x v="0"/>
    <x v="0"/>
    <x v="2"/>
    <x v="14"/>
    <x v="14"/>
    <x v="11"/>
    <x v="11"/>
    <x v="11"/>
    <x v="11"/>
    <n v="26"/>
    <n v="17.57"/>
    <n v="25"/>
    <n v="25.51"/>
    <n v="1"/>
    <n v="2.04"/>
    <x v="0"/>
    <x v="0"/>
  </r>
  <r>
    <x v="14"/>
    <x v="0"/>
    <x v="0"/>
    <x v="2"/>
    <x v="14"/>
    <x v="14"/>
    <x v="12"/>
    <x v="12"/>
    <x v="12"/>
    <x v="12"/>
    <n v="4"/>
    <n v="2.7"/>
    <n v="4"/>
    <n v="4.08"/>
    <n v="0"/>
    <n v="0"/>
    <x v="0"/>
    <x v="0"/>
  </r>
  <r>
    <x v="14"/>
    <x v="0"/>
    <x v="0"/>
    <x v="2"/>
    <x v="14"/>
    <x v="14"/>
    <x v="13"/>
    <x v="13"/>
    <x v="13"/>
    <x v="13"/>
    <n v="5"/>
    <n v="3.38"/>
    <n v="2"/>
    <n v="2.04"/>
    <n v="3"/>
    <n v="6.12"/>
    <x v="0"/>
    <x v="0"/>
  </r>
  <r>
    <x v="14"/>
    <x v="0"/>
    <x v="0"/>
    <x v="2"/>
    <x v="14"/>
    <x v="14"/>
    <x v="14"/>
    <x v="14"/>
    <x v="14"/>
    <x v="14"/>
    <n v="7"/>
    <n v="4.7300000000000004"/>
    <n v="0"/>
    <n v="0"/>
    <n v="7"/>
    <n v="14.29"/>
    <x v="0"/>
    <x v="0"/>
  </r>
  <r>
    <x v="15"/>
    <x v="0"/>
    <x v="0"/>
    <x v="2"/>
    <x v="15"/>
    <x v="15"/>
    <x v="0"/>
    <x v="0"/>
    <x v="0"/>
    <x v="0"/>
    <n v="0"/>
    <n v="0"/>
    <n v="0"/>
    <n v="0"/>
    <n v="0"/>
    <n v="0"/>
    <x v="0"/>
    <x v="0"/>
  </r>
  <r>
    <x v="15"/>
    <x v="0"/>
    <x v="0"/>
    <x v="2"/>
    <x v="15"/>
    <x v="15"/>
    <x v="1"/>
    <x v="1"/>
    <x v="1"/>
    <x v="1"/>
    <n v="21"/>
    <n v="33.33"/>
    <n v="15"/>
    <n v="33.33"/>
    <n v="6"/>
    <n v="35.29"/>
    <x v="0"/>
    <x v="0"/>
  </r>
  <r>
    <x v="15"/>
    <x v="0"/>
    <x v="0"/>
    <x v="2"/>
    <x v="15"/>
    <x v="15"/>
    <x v="2"/>
    <x v="2"/>
    <x v="2"/>
    <x v="2"/>
    <n v="3"/>
    <n v="4.76"/>
    <n v="1"/>
    <n v="2.2200000000000002"/>
    <n v="2"/>
    <n v="11.76"/>
    <x v="0"/>
    <x v="0"/>
  </r>
  <r>
    <x v="15"/>
    <x v="0"/>
    <x v="0"/>
    <x v="2"/>
    <x v="15"/>
    <x v="15"/>
    <x v="3"/>
    <x v="3"/>
    <x v="3"/>
    <x v="3"/>
    <n v="0"/>
    <n v="0"/>
    <n v="0"/>
    <n v="0"/>
    <n v="0"/>
    <n v="0"/>
    <x v="0"/>
    <x v="0"/>
  </r>
  <r>
    <x v="15"/>
    <x v="0"/>
    <x v="0"/>
    <x v="2"/>
    <x v="15"/>
    <x v="15"/>
    <x v="4"/>
    <x v="4"/>
    <x v="4"/>
    <x v="4"/>
    <n v="1"/>
    <n v="1.59"/>
    <n v="1"/>
    <n v="2.2200000000000002"/>
    <n v="0"/>
    <n v="0"/>
    <x v="0"/>
    <x v="0"/>
  </r>
  <r>
    <x v="15"/>
    <x v="0"/>
    <x v="0"/>
    <x v="2"/>
    <x v="15"/>
    <x v="15"/>
    <x v="5"/>
    <x v="5"/>
    <x v="5"/>
    <x v="5"/>
    <n v="0"/>
    <n v="0"/>
    <n v="0"/>
    <n v="0"/>
    <n v="0"/>
    <n v="0"/>
    <x v="0"/>
    <x v="0"/>
  </r>
  <r>
    <x v="15"/>
    <x v="0"/>
    <x v="0"/>
    <x v="2"/>
    <x v="15"/>
    <x v="15"/>
    <x v="6"/>
    <x v="6"/>
    <x v="6"/>
    <x v="6"/>
    <n v="17"/>
    <n v="26.98"/>
    <n v="10"/>
    <n v="22.22"/>
    <n v="7"/>
    <n v="41.18"/>
    <x v="0"/>
    <x v="0"/>
  </r>
  <r>
    <x v="15"/>
    <x v="0"/>
    <x v="0"/>
    <x v="2"/>
    <x v="15"/>
    <x v="15"/>
    <x v="7"/>
    <x v="7"/>
    <x v="7"/>
    <x v="7"/>
    <n v="0"/>
    <n v="0"/>
    <n v="0"/>
    <n v="0"/>
    <n v="0"/>
    <n v="0"/>
    <x v="0"/>
    <x v="0"/>
  </r>
  <r>
    <x v="15"/>
    <x v="0"/>
    <x v="0"/>
    <x v="2"/>
    <x v="15"/>
    <x v="15"/>
    <x v="8"/>
    <x v="8"/>
    <x v="8"/>
    <x v="8"/>
    <n v="0"/>
    <n v="0"/>
    <n v="0"/>
    <n v="0"/>
    <n v="0"/>
    <n v="0"/>
    <x v="0"/>
    <x v="0"/>
  </r>
  <r>
    <x v="15"/>
    <x v="0"/>
    <x v="0"/>
    <x v="2"/>
    <x v="15"/>
    <x v="15"/>
    <x v="9"/>
    <x v="9"/>
    <x v="9"/>
    <x v="9"/>
    <n v="1"/>
    <n v="1.59"/>
    <n v="1"/>
    <n v="2.2200000000000002"/>
    <n v="0"/>
    <n v="0"/>
    <x v="0"/>
    <x v="0"/>
  </r>
  <r>
    <x v="15"/>
    <x v="0"/>
    <x v="0"/>
    <x v="2"/>
    <x v="15"/>
    <x v="15"/>
    <x v="10"/>
    <x v="10"/>
    <x v="10"/>
    <x v="10"/>
    <n v="5"/>
    <n v="7.94"/>
    <n v="3"/>
    <n v="6.67"/>
    <n v="2"/>
    <n v="11.76"/>
    <x v="0"/>
    <x v="0"/>
  </r>
  <r>
    <x v="15"/>
    <x v="0"/>
    <x v="0"/>
    <x v="2"/>
    <x v="15"/>
    <x v="15"/>
    <x v="11"/>
    <x v="11"/>
    <x v="11"/>
    <x v="11"/>
    <n v="10"/>
    <n v="15.87"/>
    <n v="10"/>
    <n v="22.22"/>
    <n v="0"/>
    <n v="0"/>
    <x v="0"/>
    <x v="0"/>
  </r>
  <r>
    <x v="15"/>
    <x v="0"/>
    <x v="0"/>
    <x v="2"/>
    <x v="15"/>
    <x v="15"/>
    <x v="12"/>
    <x v="12"/>
    <x v="12"/>
    <x v="12"/>
    <n v="0"/>
    <n v="0"/>
    <n v="0"/>
    <n v="0"/>
    <n v="0"/>
    <n v="0"/>
    <x v="0"/>
    <x v="0"/>
  </r>
  <r>
    <x v="15"/>
    <x v="0"/>
    <x v="0"/>
    <x v="2"/>
    <x v="15"/>
    <x v="15"/>
    <x v="13"/>
    <x v="13"/>
    <x v="13"/>
    <x v="13"/>
    <n v="2"/>
    <n v="3.17"/>
    <n v="2"/>
    <n v="4.4400000000000004"/>
    <n v="0"/>
    <n v="0"/>
    <x v="0"/>
    <x v="0"/>
  </r>
  <r>
    <x v="15"/>
    <x v="0"/>
    <x v="0"/>
    <x v="2"/>
    <x v="15"/>
    <x v="15"/>
    <x v="14"/>
    <x v="14"/>
    <x v="14"/>
    <x v="14"/>
    <n v="3"/>
    <n v="4.76"/>
    <n v="2"/>
    <n v="4.4400000000000004"/>
    <n v="0"/>
    <n v="0"/>
    <x v="2"/>
    <x v="19"/>
  </r>
  <r>
    <x v="16"/>
    <x v="0"/>
    <x v="0"/>
    <x v="2"/>
    <x v="16"/>
    <x v="16"/>
    <x v="0"/>
    <x v="0"/>
    <x v="0"/>
    <x v="0"/>
    <n v="0"/>
    <n v="0"/>
    <n v="0"/>
    <n v="0"/>
    <n v="0"/>
    <n v="0"/>
    <x v="0"/>
    <x v="0"/>
  </r>
  <r>
    <x v="16"/>
    <x v="0"/>
    <x v="0"/>
    <x v="2"/>
    <x v="16"/>
    <x v="16"/>
    <x v="1"/>
    <x v="1"/>
    <x v="1"/>
    <x v="1"/>
    <n v="19"/>
    <n v="17.59"/>
    <n v="17"/>
    <n v="20"/>
    <n v="2"/>
    <n v="10"/>
    <x v="0"/>
    <x v="0"/>
  </r>
  <r>
    <x v="16"/>
    <x v="0"/>
    <x v="0"/>
    <x v="2"/>
    <x v="16"/>
    <x v="16"/>
    <x v="2"/>
    <x v="2"/>
    <x v="2"/>
    <x v="2"/>
    <n v="11"/>
    <n v="10.19"/>
    <n v="5"/>
    <n v="5.88"/>
    <n v="5"/>
    <n v="25"/>
    <x v="2"/>
    <x v="15"/>
  </r>
  <r>
    <x v="16"/>
    <x v="0"/>
    <x v="0"/>
    <x v="2"/>
    <x v="16"/>
    <x v="16"/>
    <x v="3"/>
    <x v="3"/>
    <x v="3"/>
    <x v="3"/>
    <n v="0"/>
    <n v="0"/>
    <n v="0"/>
    <n v="0"/>
    <n v="0"/>
    <n v="0"/>
    <x v="0"/>
    <x v="0"/>
  </r>
  <r>
    <x v="16"/>
    <x v="0"/>
    <x v="0"/>
    <x v="2"/>
    <x v="16"/>
    <x v="16"/>
    <x v="4"/>
    <x v="4"/>
    <x v="4"/>
    <x v="4"/>
    <n v="0"/>
    <n v="0"/>
    <n v="0"/>
    <n v="0"/>
    <n v="0"/>
    <n v="0"/>
    <x v="0"/>
    <x v="0"/>
  </r>
  <r>
    <x v="16"/>
    <x v="0"/>
    <x v="0"/>
    <x v="2"/>
    <x v="16"/>
    <x v="16"/>
    <x v="5"/>
    <x v="5"/>
    <x v="5"/>
    <x v="5"/>
    <n v="0"/>
    <n v="0"/>
    <n v="0"/>
    <n v="0"/>
    <n v="0"/>
    <n v="0"/>
    <x v="0"/>
    <x v="0"/>
  </r>
  <r>
    <x v="16"/>
    <x v="0"/>
    <x v="0"/>
    <x v="2"/>
    <x v="16"/>
    <x v="16"/>
    <x v="6"/>
    <x v="6"/>
    <x v="6"/>
    <x v="6"/>
    <n v="31"/>
    <n v="28.7"/>
    <n v="20"/>
    <n v="23.53"/>
    <n v="9"/>
    <n v="45"/>
    <x v="7"/>
    <x v="21"/>
  </r>
  <r>
    <x v="16"/>
    <x v="0"/>
    <x v="0"/>
    <x v="2"/>
    <x v="16"/>
    <x v="16"/>
    <x v="7"/>
    <x v="7"/>
    <x v="7"/>
    <x v="7"/>
    <n v="0"/>
    <n v="0"/>
    <n v="0"/>
    <n v="0"/>
    <n v="0"/>
    <n v="0"/>
    <x v="0"/>
    <x v="0"/>
  </r>
  <r>
    <x v="16"/>
    <x v="0"/>
    <x v="0"/>
    <x v="2"/>
    <x v="16"/>
    <x v="16"/>
    <x v="8"/>
    <x v="8"/>
    <x v="8"/>
    <x v="8"/>
    <n v="0"/>
    <n v="0"/>
    <n v="0"/>
    <n v="0"/>
    <n v="0"/>
    <n v="0"/>
    <x v="0"/>
    <x v="0"/>
  </r>
  <r>
    <x v="16"/>
    <x v="0"/>
    <x v="0"/>
    <x v="2"/>
    <x v="16"/>
    <x v="16"/>
    <x v="9"/>
    <x v="9"/>
    <x v="9"/>
    <x v="9"/>
    <n v="3"/>
    <n v="2.78"/>
    <n v="2"/>
    <n v="2.35"/>
    <n v="1"/>
    <n v="5"/>
    <x v="0"/>
    <x v="0"/>
  </r>
  <r>
    <x v="16"/>
    <x v="0"/>
    <x v="0"/>
    <x v="2"/>
    <x v="16"/>
    <x v="16"/>
    <x v="10"/>
    <x v="10"/>
    <x v="10"/>
    <x v="10"/>
    <n v="14"/>
    <n v="12.96"/>
    <n v="14"/>
    <n v="16.47"/>
    <n v="0"/>
    <n v="0"/>
    <x v="0"/>
    <x v="0"/>
  </r>
  <r>
    <x v="16"/>
    <x v="0"/>
    <x v="0"/>
    <x v="2"/>
    <x v="16"/>
    <x v="16"/>
    <x v="11"/>
    <x v="11"/>
    <x v="11"/>
    <x v="11"/>
    <n v="20"/>
    <n v="18.52"/>
    <n v="19"/>
    <n v="22.35"/>
    <n v="1"/>
    <n v="5"/>
    <x v="0"/>
    <x v="0"/>
  </r>
  <r>
    <x v="16"/>
    <x v="0"/>
    <x v="0"/>
    <x v="2"/>
    <x v="16"/>
    <x v="16"/>
    <x v="12"/>
    <x v="12"/>
    <x v="12"/>
    <x v="12"/>
    <n v="3"/>
    <n v="2.78"/>
    <n v="3"/>
    <n v="3.53"/>
    <n v="0"/>
    <n v="0"/>
    <x v="0"/>
    <x v="0"/>
  </r>
  <r>
    <x v="16"/>
    <x v="0"/>
    <x v="0"/>
    <x v="2"/>
    <x v="16"/>
    <x v="16"/>
    <x v="13"/>
    <x v="13"/>
    <x v="13"/>
    <x v="13"/>
    <n v="2"/>
    <n v="1.85"/>
    <n v="2"/>
    <n v="2.35"/>
    <n v="0"/>
    <n v="0"/>
    <x v="0"/>
    <x v="0"/>
  </r>
  <r>
    <x v="16"/>
    <x v="0"/>
    <x v="0"/>
    <x v="2"/>
    <x v="16"/>
    <x v="16"/>
    <x v="14"/>
    <x v="14"/>
    <x v="14"/>
    <x v="14"/>
    <n v="5"/>
    <n v="4.63"/>
    <n v="3"/>
    <n v="3.53"/>
    <n v="2"/>
    <n v="10"/>
    <x v="0"/>
    <x v="0"/>
  </r>
  <r>
    <x v="17"/>
    <x v="0"/>
    <x v="0"/>
    <x v="2"/>
    <x v="17"/>
    <x v="17"/>
    <x v="0"/>
    <x v="0"/>
    <x v="0"/>
    <x v="0"/>
    <n v="0"/>
    <n v="0"/>
    <n v="0"/>
    <n v="0"/>
    <n v="0"/>
    <n v="0"/>
    <x v="0"/>
    <x v="22"/>
  </r>
  <r>
    <x v="17"/>
    <x v="0"/>
    <x v="0"/>
    <x v="2"/>
    <x v="17"/>
    <x v="17"/>
    <x v="1"/>
    <x v="1"/>
    <x v="1"/>
    <x v="1"/>
    <n v="93"/>
    <n v="20.9"/>
    <n v="64"/>
    <n v="19.22"/>
    <n v="29"/>
    <n v="25.89"/>
    <x v="0"/>
    <x v="22"/>
  </r>
  <r>
    <x v="17"/>
    <x v="0"/>
    <x v="0"/>
    <x v="2"/>
    <x v="17"/>
    <x v="17"/>
    <x v="2"/>
    <x v="2"/>
    <x v="2"/>
    <x v="2"/>
    <n v="38"/>
    <n v="8.5399999999999991"/>
    <n v="26"/>
    <n v="7.81"/>
    <n v="12"/>
    <n v="10.71"/>
    <x v="0"/>
    <x v="22"/>
  </r>
  <r>
    <x v="17"/>
    <x v="0"/>
    <x v="0"/>
    <x v="2"/>
    <x v="17"/>
    <x v="17"/>
    <x v="3"/>
    <x v="3"/>
    <x v="3"/>
    <x v="3"/>
    <n v="0"/>
    <n v="0"/>
    <n v="0"/>
    <n v="0"/>
    <n v="0"/>
    <n v="0"/>
    <x v="0"/>
    <x v="22"/>
  </r>
  <r>
    <x v="17"/>
    <x v="0"/>
    <x v="0"/>
    <x v="2"/>
    <x v="17"/>
    <x v="17"/>
    <x v="4"/>
    <x v="4"/>
    <x v="4"/>
    <x v="4"/>
    <n v="2"/>
    <n v="0.45"/>
    <n v="0"/>
    <n v="0"/>
    <n v="2"/>
    <n v="1.79"/>
    <x v="0"/>
    <x v="22"/>
  </r>
  <r>
    <x v="17"/>
    <x v="0"/>
    <x v="0"/>
    <x v="2"/>
    <x v="17"/>
    <x v="17"/>
    <x v="5"/>
    <x v="5"/>
    <x v="5"/>
    <x v="5"/>
    <n v="3"/>
    <n v="0.67"/>
    <n v="1"/>
    <n v="0.3"/>
    <n v="2"/>
    <n v="1.79"/>
    <x v="0"/>
    <x v="22"/>
  </r>
  <r>
    <x v="17"/>
    <x v="0"/>
    <x v="0"/>
    <x v="2"/>
    <x v="17"/>
    <x v="17"/>
    <x v="6"/>
    <x v="6"/>
    <x v="6"/>
    <x v="6"/>
    <n v="113"/>
    <n v="25.39"/>
    <n v="77"/>
    <n v="23.12"/>
    <n v="36"/>
    <n v="32.14"/>
    <x v="0"/>
    <x v="22"/>
  </r>
  <r>
    <x v="17"/>
    <x v="0"/>
    <x v="0"/>
    <x v="2"/>
    <x v="17"/>
    <x v="17"/>
    <x v="7"/>
    <x v="7"/>
    <x v="7"/>
    <x v="7"/>
    <n v="1"/>
    <n v="0.22"/>
    <n v="1"/>
    <n v="0.3"/>
    <n v="0"/>
    <n v="0"/>
    <x v="0"/>
    <x v="22"/>
  </r>
  <r>
    <x v="17"/>
    <x v="0"/>
    <x v="0"/>
    <x v="2"/>
    <x v="17"/>
    <x v="17"/>
    <x v="8"/>
    <x v="8"/>
    <x v="8"/>
    <x v="8"/>
    <n v="15"/>
    <n v="3.37"/>
    <n v="9"/>
    <n v="2.7"/>
    <n v="6"/>
    <n v="5.36"/>
    <x v="0"/>
    <x v="22"/>
  </r>
  <r>
    <x v="17"/>
    <x v="0"/>
    <x v="0"/>
    <x v="2"/>
    <x v="17"/>
    <x v="17"/>
    <x v="9"/>
    <x v="9"/>
    <x v="9"/>
    <x v="9"/>
    <n v="9"/>
    <n v="2.02"/>
    <n v="8"/>
    <n v="2.4"/>
    <n v="1"/>
    <n v="0.89"/>
    <x v="0"/>
    <x v="22"/>
  </r>
  <r>
    <x v="17"/>
    <x v="0"/>
    <x v="0"/>
    <x v="2"/>
    <x v="17"/>
    <x v="17"/>
    <x v="10"/>
    <x v="10"/>
    <x v="10"/>
    <x v="10"/>
    <n v="36"/>
    <n v="8.09"/>
    <n v="30"/>
    <n v="9.01"/>
    <n v="6"/>
    <n v="5.36"/>
    <x v="0"/>
    <x v="22"/>
  </r>
  <r>
    <x v="17"/>
    <x v="0"/>
    <x v="0"/>
    <x v="2"/>
    <x v="17"/>
    <x v="17"/>
    <x v="11"/>
    <x v="11"/>
    <x v="11"/>
    <x v="11"/>
    <n v="82"/>
    <n v="18.43"/>
    <n v="78"/>
    <n v="23.42"/>
    <n v="4"/>
    <n v="3.57"/>
    <x v="0"/>
    <x v="22"/>
  </r>
  <r>
    <x v="17"/>
    <x v="0"/>
    <x v="0"/>
    <x v="2"/>
    <x v="17"/>
    <x v="17"/>
    <x v="12"/>
    <x v="12"/>
    <x v="12"/>
    <x v="12"/>
    <n v="6"/>
    <n v="1.35"/>
    <n v="6"/>
    <n v="1.8"/>
    <n v="0"/>
    <n v="0"/>
    <x v="0"/>
    <x v="22"/>
  </r>
  <r>
    <x v="17"/>
    <x v="0"/>
    <x v="0"/>
    <x v="2"/>
    <x v="17"/>
    <x v="17"/>
    <x v="13"/>
    <x v="13"/>
    <x v="13"/>
    <x v="13"/>
    <n v="20"/>
    <n v="4.49"/>
    <n v="12"/>
    <n v="3.6"/>
    <n v="8"/>
    <n v="7.14"/>
    <x v="0"/>
    <x v="22"/>
  </r>
  <r>
    <x v="17"/>
    <x v="0"/>
    <x v="0"/>
    <x v="2"/>
    <x v="17"/>
    <x v="17"/>
    <x v="14"/>
    <x v="14"/>
    <x v="14"/>
    <x v="14"/>
    <n v="27"/>
    <n v="6.07"/>
    <n v="21"/>
    <n v="6.31"/>
    <n v="6"/>
    <n v="5.36"/>
    <x v="0"/>
    <x v="22"/>
  </r>
  <r>
    <x v="18"/>
    <x v="0"/>
    <x v="0"/>
    <x v="2"/>
    <x v="18"/>
    <x v="18"/>
    <x v="0"/>
    <x v="0"/>
    <x v="0"/>
    <x v="0"/>
    <n v="0"/>
    <n v="0"/>
    <n v="0"/>
    <n v="0"/>
    <n v="0"/>
    <n v="0"/>
    <x v="0"/>
    <x v="22"/>
  </r>
  <r>
    <x v="18"/>
    <x v="0"/>
    <x v="0"/>
    <x v="2"/>
    <x v="18"/>
    <x v="18"/>
    <x v="1"/>
    <x v="1"/>
    <x v="1"/>
    <x v="1"/>
    <n v="54"/>
    <n v="25.96"/>
    <n v="39"/>
    <n v="24.22"/>
    <n v="15"/>
    <n v="31.91"/>
    <x v="0"/>
    <x v="22"/>
  </r>
  <r>
    <x v="18"/>
    <x v="0"/>
    <x v="0"/>
    <x v="2"/>
    <x v="18"/>
    <x v="18"/>
    <x v="2"/>
    <x v="2"/>
    <x v="2"/>
    <x v="2"/>
    <n v="23"/>
    <n v="11.06"/>
    <n v="12"/>
    <n v="7.45"/>
    <n v="11"/>
    <n v="23.4"/>
    <x v="0"/>
    <x v="22"/>
  </r>
  <r>
    <x v="18"/>
    <x v="0"/>
    <x v="0"/>
    <x v="2"/>
    <x v="18"/>
    <x v="18"/>
    <x v="3"/>
    <x v="3"/>
    <x v="3"/>
    <x v="3"/>
    <n v="0"/>
    <n v="0"/>
    <n v="0"/>
    <n v="0"/>
    <n v="0"/>
    <n v="0"/>
    <x v="0"/>
    <x v="22"/>
  </r>
  <r>
    <x v="18"/>
    <x v="0"/>
    <x v="0"/>
    <x v="2"/>
    <x v="18"/>
    <x v="18"/>
    <x v="4"/>
    <x v="4"/>
    <x v="4"/>
    <x v="4"/>
    <n v="0"/>
    <n v="0"/>
    <n v="0"/>
    <n v="0"/>
    <n v="0"/>
    <n v="0"/>
    <x v="0"/>
    <x v="22"/>
  </r>
  <r>
    <x v="18"/>
    <x v="0"/>
    <x v="0"/>
    <x v="2"/>
    <x v="18"/>
    <x v="18"/>
    <x v="5"/>
    <x v="5"/>
    <x v="5"/>
    <x v="5"/>
    <n v="3"/>
    <n v="1.44"/>
    <n v="3"/>
    <n v="1.86"/>
    <n v="0"/>
    <n v="0"/>
    <x v="0"/>
    <x v="22"/>
  </r>
  <r>
    <x v="18"/>
    <x v="0"/>
    <x v="0"/>
    <x v="2"/>
    <x v="18"/>
    <x v="18"/>
    <x v="6"/>
    <x v="6"/>
    <x v="6"/>
    <x v="6"/>
    <n v="48"/>
    <n v="23.08"/>
    <n v="40"/>
    <n v="24.84"/>
    <n v="8"/>
    <n v="17.02"/>
    <x v="0"/>
    <x v="22"/>
  </r>
  <r>
    <x v="18"/>
    <x v="0"/>
    <x v="0"/>
    <x v="2"/>
    <x v="18"/>
    <x v="18"/>
    <x v="7"/>
    <x v="7"/>
    <x v="7"/>
    <x v="7"/>
    <n v="2"/>
    <n v="0.96"/>
    <n v="2"/>
    <n v="1.24"/>
    <n v="0"/>
    <n v="0"/>
    <x v="0"/>
    <x v="22"/>
  </r>
  <r>
    <x v="18"/>
    <x v="0"/>
    <x v="0"/>
    <x v="2"/>
    <x v="18"/>
    <x v="18"/>
    <x v="8"/>
    <x v="8"/>
    <x v="8"/>
    <x v="8"/>
    <n v="3"/>
    <n v="1.44"/>
    <n v="0"/>
    <n v="0"/>
    <n v="3"/>
    <n v="6.38"/>
    <x v="0"/>
    <x v="22"/>
  </r>
  <r>
    <x v="18"/>
    <x v="0"/>
    <x v="0"/>
    <x v="2"/>
    <x v="18"/>
    <x v="18"/>
    <x v="9"/>
    <x v="9"/>
    <x v="9"/>
    <x v="9"/>
    <n v="4"/>
    <n v="1.92"/>
    <n v="3"/>
    <n v="1.86"/>
    <n v="1"/>
    <n v="2.13"/>
    <x v="0"/>
    <x v="22"/>
  </r>
  <r>
    <x v="18"/>
    <x v="0"/>
    <x v="0"/>
    <x v="2"/>
    <x v="18"/>
    <x v="18"/>
    <x v="10"/>
    <x v="10"/>
    <x v="10"/>
    <x v="10"/>
    <n v="19"/>
    <n v="9.1300000000000008"/>
    <n v="18"/>
    <n v="11.18"/>
    <n v="1"/>
    <n v="2.13"/>
    <x v="0"/>
    <x v="22"/>
  </r>
  <r>
    <x v="18"/>
    <x v="0"/>
    <x v="0"/>
    <x v="2"/>
    <x v="18"/>
    <x v="18"/>
    <x v="11"/>
    <x v="11"/>
    <x v="11"/>
    <x v="11"/>
    <n v="30"/>
    <n v="14.42"/>
    <n v="27"/>
    <n v="16.77"/>
    <n v="3"/>
    <n v="6.38"/>
    <x v="0"/>
    <x v="22"/>
  </r>
  <r>
    <x v="18"/>
    <x v="0"/>
    <x v="0"/>
    <x v="2"/>
    <x v="18"/>
    <x v="18"/>
    <x v="12"/>
    <x v="12"/>
    <x v="12"/>
    <x v="12"/>
    <n v="1"/>
    <n v="0.48"/>
    <n v="1"/>
    <n v="0.62"/>
    <n v="0"/>
    <n v="0"/>
    <x v="0"/>
    <x v="22"/>
  </r>
  <r>
    <x v="18"/>
    <x v="0"/>
    <x v="0"/>
    <x v="2"/>
    <x v="18"/>
    <x v="18"/>
    <x v="13"/>
    <x v="13"/>
    <x v="13"/>
    <x v="13"/>
    <n v="9"/>
    <n v="4.33"/>
    <n v="6"/>
    <n v="3.73"/>
    <n v="3"/>
    <n v="6.38"/>
    <x v="0"/>
    <x v="22"/>
  </r>
  <r>
    <x v="18"/>
    <x v="0"/>
    <x v="0"/>
    <x v="2"/>
    <x v="18"/>
    <x v="18"/>
    <x v="14"/>
    <x v="14"/>
    <x v="14"/>
    <x v="14"/>
    <n v="12"/>
    <n v="5.77"/>
    <n v="10"/>
    <n v="6.21"/>
    <n v="2"/>
    <n v="4.26"/>
    <x v="0"/>
    <x v="22"/>
  </r>
  <r>
    <x v="19"/>
    <x v="0"/>
    <x v="0"/>
    <x v="2"/>
    <x v="19"/>
    <x v="19"/>
    <x v="0"/>
    <x v="0"/>
    <x v="0"/>
    <x v="0"/>
    <n v="0"/>
    <n v="0"/>
    <n v="0"/>
    <n v="0"/>
    <n v="0"/>
    <n v="0"/>
    <x v="0"/>
    <x v="0"/>
  </r>
  <r>
    <x v="19"/>
    <x v="0"/>
    <x v="0"/>
    <x v="2"/>
    <x v="19"/>
    <x v="19"/>
    <x v="1"/>
    <x v="1"/>
    <x v="1"/>
    <x v="1"/>
    <n v="36"/>
    <n v="13.38"/>
    <n v="18"/>
    <n v="9.23"/>
    <n v="18"/>
    <n v="25"/>
    <x v="0"/>
    <x v="0"/>
  </r>
  <r>
    <x v="19"/>
    <x v="0"/>
    <x v="0"/>
    <x v="2"/>
    <x v="19"/>
    <x v="19"/>
    <x v="2"/>
    <x v="2"/>
    <x v="2"/>
    <x v="2"/>
    <n v="30"/>
    <n v="11.15"/>
    <n v="22"/>
    <n v="11.28"/>
    <n v="8"/>
    <n v="11.11"/>
    <x v="0"/>
    <x v="0"/>
  </r>
  <r>
    <x v="19"/>
    <x v="0"/>
    <x v="0"/>
    <x v="2"/>
    <x v="19"/>
    <x v="19"/>
    <x v="3"/>
    <x v="3"/>
    <x v="3"/>
    <x v="3"/>
    <n v="0"/>
    <n v="0"/>
    <n v="0"/>
    <n v="0"/>
    <n v="0"/>
    <n v="0"/>
    <x v="0"/>
    <x v="0"/>
  </r>
  <r>
    <x v="19"/>
    <x v="0"/>
    <x v="0"/>
    <x v="2"/>
    <x v="19"/>
    <x v="19"/>
    <x v="4"/>
    <x v="4"/>
    <x v="4"/>
    <x v="4"/>
    <n v="0"/>
    <n v="0"/>
    <n v="0"/>
    <n v="0"/>
    <n v="0"/>
    <n v="0"/>
    <x v="0"/>
    <x v="0"/>
  </r>
  <r>
    <x v="19"/>
    <x v="0"/>
    <x v="0"/>
    <x v="2"/>
    <x v="19"/>
    <x v="19"/>
    <x v="5"/>
    <x v="5"/>
    <x v="5"/>
    <x v="5"/>
    <n v="1"/>
    <n v="0.37"/>
    <n v="1"/>
    <n v="0.51"/>
    <n v="0"/>
    <n v="0"/>
    <x v="0"/>
    <x v="0"/>
  </r>
  <r>
    <x v="19"/>
    <x v="0"/>
    <x v="0"/>
    <x v="2"/>
    <x v="19"/>
    <x v="19"/>
    <x v="6"/>
    <x v="6"/>
    <x v="6"/>
    <x v="6"/>
    <n v="91"/>
    <n v="33.83"/>
    <n v="63"/>
    <n v="32.31"/>
    <n v="27"/>
    <n v="37.5"/>
    <x v="2"/>
    <x v="20"/>
  </r>
  <r>
    <x v="19"/>
    <x v="0"/>
    <x v="0"/>
    <x v="2"/>
    <x v="19"/>
    <x v="19"/>
    <x v="7"/>
    <x v="7"/>
    <x v="7"/>
    <x v="7"/>
    <n v="2"/>
    <n v="0.74"/>
    <n v="1"/>
    <n v="0.51"/>
    <n v="1"/>
    <n v="1.39"/>
    <x v="0"/>
    <x v="0"/>
  </r>
  <r>
    <x v="19"/>
    <x v="0"/>
    <x v="0"/>
    <x v="2"/>
    <x v="19"/>
    <x v="19"/>
    <x v="8"/>
    <x v="8"/>
    <x v="8"/>
    <x v="8"/>
    <n v="2"/>
    <n v="0.74"/>
    <n v="1"/>
    <n v="0.51"/>
    <n v="1"/>
    <n v="1.39"/>
    <x v="0"/>
    <x v="0"/>
  </r>
  <r>
    <x v="19"/>
    <x v="0"/>
    <x v="0"/>
    <x v="2"/>
    <x v="19"/>
    <x v="19"/>
    <x v="9"/>
    <x v="9"/>
    <x v="9"/>
    <x v="9"/>
    <n v="10"/>
    <n v="3.72"/>
    <n v="6"/>
    <n v="3.08"/>
    <n v="4"/>
    <n v="5.56"/>
    <x v="0"/>
    <x v="0"/>
  </r>
  <r>
    <x v="19"/>
    <x v="0"/>
    <x v="0"/>
    <x v="2"/>
    <x v="19"/>
    <x v="19"/>
    <x v="10"/>
    <x v="10"/>
    <x v="10"/>
    <x v="10"/>
    <n v="24"/>
    <n v="8.92"/>
    <n v="23"/>
    <n v="11.79"/>
    <n v="0"/>
    <n v="0"/>
    <x v="2"/>
    <x v="20"/>
  </r>
  <r>
    <x v="19"/>
    <x v="0"/>
    <x v="0"/>
    <x v="2"/>
    <x v="19"/>
    <x v="19"/>
    <x v="11"/>
    <x v="11"/>
    <x v="11"/>
    <x v="11"/>
    <n v="52"/>
    <n v="19.329999999999998"/>
    <n v="45"/>
    <n v="23.08"/>
    <n v="7"/>
    <n v="9.7200000000000006"/>
    <x v="0"/>
    <x v="0"/>
  </r>
  <r>
    <x v="19"/>
    <x v="0"/>
    <x v="0"/>
    <x v="2"/>
    <x v="19"/>
    <x v="19"/>
    <x v="12"/>
    <x v="12"/>
    <x v="12"/>
    <x v="12"/>
    <n v="5"/>
    <n v="1.86"/>
    <n v="5"/>
    <n v="2.56"/>
    <n v="0"/>
    <n v="0"/>
    <x v="0"/>
    <x v="0"/>
  </r>
  <r>
    <x v="19"/>
    <x v="0"/>
    <x v="0"/>
    <x v="2"/>
    <x v="19"/>
    <x v="19"/>
    <x v="13"/>
    <x v="13"/>
    <x v="13"/>
    <x v="13"/>
    <n v="11"/>
    <n v="4.09"/>
    <n v="7"/>
    <n v="3.59"/>
    <n v="4"/>
    <n v="5.56"/>
    <x v="0"/>
    <x v="0"/>
  </r>
  <r>
    <x v="19"/>
    <x v="0"/>
    <x v="0"/>
    <x v="2"/>
    <x v="19"/>
    <x v="19"/>
    <x v="14"/>
    <x v="14"/>
    <x v="14"/>
    <x v="14"/>
    <n v="5"/>
    <n v="1.86"/>
    <n v="3"/>
    <n v="1.54"/>
    <n v="2"/>
    <n v="2.78"/>
    <x v="0"/>
    <x v="0"/>
  </r>
  <r>
    <x v="20"/>
    <x v="0"/>
    <x v="0"/>
    <x v="2"/>
    <x v="20"/>
    <x v="20"/>
    <x v="0"/>
    <x v="0"/>
    <x v="0"/>
    <x v="0"/>
    <n v="0"/>
    <n v="0"/>
    <n v="0"/>
    <n v="0"/>
    <n v="0"/>
    <n v="0"/>
    <x v="0"/>
    <x v="0"/>
  </r>
  <r>
    <x v="20"/>
    <x v="0"/>
    <x v="0"/>
    <x v="2"/>
    <x v="20"/>
    <x v="20"/>
    <x v="1"/>
    <x v="1"/>
    <x v="1"/>
    <x v="1"/>
    <n v="23"/>
    <n v="12.5"/>
    <n v="15"/>
    <n v="10.71"/>
    <n v="8"/>
    <n v="18.600000000000001"/>
    <x v="0"/>
    <x v="0"/>
  </r>
  <r>
    <x v="20"/>
    <x v="0"/>
    <x v="0"/>
    <x v="2"/>
    <x v="20"/>
    <x v="20"/>
    <x v="2"/>
    <x v="2"/>
    <x v="2"/>
    <x v="2"/>
    <n v="15"/>
    <n v="8.15"/>
    <n v="8"/>
    <n v="5.71"/>
    <n v="7"/>
    <n v="16.28"/>
    <x v="0"/>
    <x v="0"/>
  </r>
  <r>
    <x v="20"/>
    <x v="0"/>
    <x v="0"/>
    <x v="2"/>
    <x v="20"/>
    <x v="20"/>
    <x v="3"/>
    <x v="3"/>
    <x v="3"/>
    <x v="3"/>
    <n v="0"/>
    <n v="0"/>
    <n v="0"/>
    <n v="0"/>
    <n v="0"/>
    <n v="0"/>
    <x v="0"/>
    <x v="0"/>
  </r>
  <r>
    <x v="20"/>
    <x v="0"/>
    <x v="0"/>
    <x v="2"/>
    <x v="20"/>
    <x v="20"/>
    <x v="4"/>
    <x v="4"/>
    <x v="4"/>
    <x v="4"/>
    <n v="0"/>
    <n v="0"/>
    <n v="0"/>
    <n v="0"/>
    <n v="0"/>
    <n v="0"/>
    <x v="0"/>
    <x v="0"/>
  </r>
  <r>
    <x v="20"/>
    <x v="0"/>
    <x v="0"/>
    <x v="2"/>
    <x v="20"/>
    <x v="20"/>
    <x v="5"/>
    <x v="5"/>
    <x v="5"/>
    <x v="5"/>
    <n v="1"/>
    <n v="0.54"/>
    <n v="0"/>
    <n v="0"/>
    <n v="1"/>
    <n v="2.33"/>
    <x v="0"/>
    <x v="0"/>
  </r>
  <r>
    <x v="20"/>
    <x v="0"/>
    <x v="0"/>
    <x v="2"/>
    <x v="20"/>
    <x v="20"/>
    <x v="6"/>
    <x v="6"/>
    <x v="6"/>
    <x v="6"/>
    <n v="55"/>
    <n v="29.89"/>
    <n v="41"/>
    <n v="29.29"/>
    <n v="14"/>
    <n v="32.56"/>
    <x v="0"/>
    <x v="0"/>
  </r>
  <r>
    <x v="20"/>
    <x v="0"/>
    <x v="0"/>
    <x v="2"/>
    <x v="20"/>
    <x v="20"/>
    <x v="7"/>
    <x v="7"/>
    <x v="7"/>
    <x v="7"/>
    <n v="0"/>
    <n v="0"/>
    <n v="0"/>
    <n v="0"/>
    <n v="0"/>
    <n v="0"/>
    <x v="0"/>
    <x v="0"/>
  </r>
  <r>
    <x v="20"/>
    <x v="0"/>
    <x v="0"/>
    <x v="2"/>
    <x v="20"/>
    <x v="20"/>
    <x v="8"/>
    <x v="8"/>
    <x v="8"/>
    <x v="8"/>
    <n v="1"/>
    <n v="0.54"/>
    <n v="1"/>
    <n v="0.71"/>
    <n v="0"/>
    <n v="0"/>
    <x v="0"/>
    <x v="0"/>
  </r>
  <r>
    <x v="20"/>
    <x v="0"/>
    <x v="0"/>
    <x v="2"/>
    <x v="20"/>
    <x v="20"/>
    <x v="9"/>
    <x v="9"/>
    <x v="9"/>
    <x v="9"/>
    <n v="2"/>
    <n v="1.0900000000000001"/>
    <n v="2"/>
    <n v="1.43"/>
    <n v="0"/>
    <n v="0"/>
    <x v="0"/>
    <x v="0"/>
  </r>
  <r>
    <x v="20"/>
    <x v="0"/>
    <x v="0"/>
    <x v="2"/>
    <x v="20"/>
    <x v="20"/>
    <x v="10"/>
    <x v="10"/>
    <x v="10"/>
    <x v="10"/>
    <n v="27"/>
    <n v="14.67"/>
    <n v="22"/>
    <n v="15.71"/>
    <n v="5"/>
    <n v="11.63"/>
    <x v="0"/>
    <x v="0"/>
  </r>
  <r>
    <x v="20"/>
    <x v="0"/>
    <x v="0"/>
    <x v="2"/>
    <x v="20"/>
    <x v="20"/>
    <x v="11"/>
    <x v="11"/>
    <x v="11"/>
    <x v="11"/>
    <n v="36"/>
    <n v="19.57"/>
    <n v="34"/>
    <n v="24.29"/>
    <n v="2"/>
    <n v="4.6500000000000004"/>
    <x v="0"/>
    <x v="0"/>
  </r>
  <r>
    <x v="20"/>
    <x v="0"/>
    <x v="0"/>
    <x v="2"/>
    <x v="20"/>
    <x v="20"/>
    <x v="12"/>
    <x v="12"/>
    <x v="12"/>
    <x v="12"/>
    <n v="6"/>
    <n v="3.26"/>
    <n v="6"/>
    <n v="4.29"/>
    <n v="0"/>
    <n v="0"/>
    <x v="0"/>
    <x v="0"/>
  </r>
  <r>
    <x v="20"/>
    <x v="0"/>
    <x v="0"/>
    <x v="2"/>
    <x v="20"/>
    <x v="20"/>
    <x v="13"/>
    <x v="13"/>
    <x v="13"/>
    <x v="13"/>
    <n v="11"/>
    <n v="5.98"/>
    <n v="6"/>
    <n v="4.29"/>
    <n v="5"/>
    <n v="11.63"/>
    <x v="0"/>
    <x v="0"/>
  </r>
  <r>
    <x v="20"/>
    <x v="0"/>
    <x v="0"/>
    <x v="2"/>
    <x v="20"/>
    <x v="20"/>
    <x v="14"/>
    <x v="14"/>
    <x v="14"/>
    <x v="14"/>
    <n v="7"/>
    <n v="3.8"/>
    <n v="5"/>
    <n v="3.57"/>
    <n v="1"/>
    <n v="2.33"/>
    <x v="2"/>
    <x v="19"/>
  </r>
  <r>
    <x v="21"/>
    <x v="0"/>
    <x v="0"/>
    <x v="2"/>
    <x v="21"/>
    <x v="21"/>
    <x v="0"/>
    <x v="0"/>
    <x v="0"/>
    <x v="0"/>
    <n v="0"/>
    <n v="0"/>
    <n v="0"/>
    <n v="0"/>
    <n v="0"/>
    <n v="0"/>
    <x v="0"/>
    <x v="22"/>
  </r>
  <r>
    <x v="21"/>
    <x v="0"/>
    <x v="0"/>
    <x v="2"/>
    <x v="21"/>
    <x v="21"/>
    <x v="1"/>
    <x v="1"/>
    <x v="1"/>
    <x v="1"/>
    <n v="35"/>
    <n v="29.17"/>
    <n v="25"/>
    <n v="30.49"/>
    <n v="10"/>
    <n v="26.32"/>
    <x v="0"/>
    <x v="22"/>
  </r>
  <r>
    <x v="21"/>
    <x v="0"/>
    <x v="0"/>
    <x v="2"/>
    <x v="21"/>
    <x v="21"/>
    <x v="2"/>
    <x v="2"/>
    <x v="2"/>
    <x v="2"/>
    <n v="2"/>
    <n v="1.67"/>
    <n v="0"/>
    <n v="0"/>
    <n v="2"/>
    <n v="5.26"/>
    <x v="0"/>
    <x v="22"/>
  </r>
  <r>
    <x v="21"/>
    <x v="0"/>
    <x v="0"/>
    <x v="2"/>
    <x v="21"/>
    <x v="21"/>
    <x v="3"/>
    <x v="3"/>
    <x v="3"/>
    <x v="3"/>
    <n v="0"/>
    <n v="0"/>
    <n v="0"/>
    <n v="0"/>
    <n v="0"/>
    <n v="0"/>
    <x v="0"/>
    <x v="22"/>
  </r>
  <r>
    <x v="21"/>
    <x v="0"/>
    <x v="0"/>
    <x v="2"/>
    <x v="21"/>
    <x v="21"/>
    <x v="4"/>
    <x v="4"/>
    <x v="4"/>
    <x v="4"/>
    <n v="1"/>
    <n v="0.83"/>
    <n v="0"/>
    <n v="0"/>
    <n v="1"/>
    <n v="2.63"/>
    <x v="0"/>
    <x v="22"/>
  </r>
  <r>
    <x v="21"/>
    <x v="0"/>
    <x v="0"/>
    <x v="2"/>
    <x v="21"/>
    <x v="21"/>
    <x v="5"/>
    <x v="5"/>
    <x v="5"/>
    <x v="5"/>
    <n v="0"/>
    <n v="0"/>
    <n v="0"/>
    <n v="0"/>
    <n v="0"/>
    <n v="0"/>
    <x v="0"/>
    <x v="22"/>
  </r>
  <r>
    <x v="21"/>
    <x v="0"/>
    <x v="0"/>
    <x v="2"/>
    <x v="21"/>
    <x v="21"/>
    <x v="6"/>
    <x v="6"/>
    <x v="6"/>
    <x v="6"/>
    <n v="30"/>
    <n v="25"/>
    <n v="18"/>
    <n v="21.95"/>
    <n v="12"/>
    <n v="31.58"/>
    <x v="0"/>
    <x v="22"/>
  </r>
  <r>
    <x v="21"/>
    <x v="0"/>
    <x v="0"/>
    <x v="2"/>
    <x v="21"/>
    <x v="21"/>
    <x v="7"/>
    <x v="7"/>
    <x v="7"/>
    <x v="7"/>
    <n v="0"/>
    <n v="0"/>
    <n v="0"/>
    <n v="0"/>
    <n v="0"/>
    <n v="0"/>
    <x v="0"/>
    <x v="22"/>
  </r>
  <r>
    <x v="21"/>
    <x v="0"/>
    <x v="0"/>
    <x v="2"/>
    <x v="21"/>
    <x v="21"/>
    <x v="8"/>
    <x v="8"/>
    <x v="8"/>
    <x v="8"/>
    <n v="2"/>
    <n v="1.67"/>
    <n v="0"/>
    <n v="0"/>
    <n v="2"/>
    <n v="5.26"/>
    <x v="0"/>
    <x v="22"/>
  </r>
  <r>
    <x v="21"/>
    <x v="0"/>
    <x v="0"/>
    <x v="2"/>
    <x v="21"/>
    <x v="21"/>
    <x v="9"/>
    <x v="9"/>
    <x v="9"/>
    <x v="9"/>
    <n v="2"/>
    <n v="1.67"/>
    <n v="1"/>
    <n v="1.22"/>
    <n v="1"/>
    <n v="2.63"/>
    <x v="0"/>
    <x v="22"/>
  </r>
  <r>
    <x v="21"/>
    <x v="0"/>
    <x v="0"/>
    <x v="2"/>
    <x v="21"/>
    <x v="21"/>
    <x v="10"/>
    <x v="10"/>
    <x v="10"/>
    <x v="10"/>
    <n v="9"/>
    <n v="7.5"/>
    <n v="9"/>
    <n v="10.98"/>
    <n v="0"/>
    <n v="0"/>
    <x v="0"/>
    <x v="22"/>
  </r>
  <r>
    <x v="21"/>
    <x v="0"/>
    <x v="0"/>
    <x v="2"/>
    <x v="21"/>
    <x v="21"/>
    <x v="11"/>
    <x v="11"/>
    <x v="11"/>
    <x v="11"/>
    <n v="23"/>
    <n v="19.170000000000002"/>
    <n v="19"/>
    <n v="23.17"/>
    <n v="4"/>
    <n v="10.53"/>
    <x v="0"/>
    <x v="22"/>
  </r>
  <r>
    <x v="21"/>
    <x v="0"/>
    <x v="0"/>
    <x v="2"/>
    <x v="21"/>
    <x v="21"/>
    <x v="12"/>
    <x v="12"/>
    <x v="12"/>
    <x v="12"/>
    <n v="6"/>
    <n v="5"/>
    <n v="6"/>
    <n v="7.32"/>
    <n v="0"/>
    <n v="0"/>
    <x v="0"/>
    <x v="22"/>
  </r>
  <r>
    <x v="21"/>
    <x v="0"/>
    <x v="0"/>
    <x v="2"/>
    <x v="21"/>
    <x v="21"/>
    <x v="13"/>
    <x v="13"/>
    <x v="13"/>
    <x v="13"/>
    <n v="7"/>
    <n v="5.83"/>
    <n v="3"/>
    <n v="3.66"/>
    <n v="4"/>
    <n v="10.53"/>
    <x v="0"/>
    <x v="22"/>
  </r>
  <r>
    <x v="21"/>
    <x v="0"/>
    <x v="0"/>
    <x v="2"/>
    <x v="21"/>
    <x v="21"/>
    <x v="14"/>
    <x v="14"/>
    <x v="14"/>
    <x v="14"/>
    <n v="3"/>
    <n v="2.5"/>
    <n v="1"/>
    <n v="1.22"/>
    <n v="2"/>
    <n v="5.26"/>
    <x v="0"/>
    <x v="22"/>
  </r>
  <r>
    <x v="22"/>
    <x v="0"/>
    <x v="0"/>
    <x v="2"/>
    <x v="22"/>
    <x v="22"/>
    <x v="0"/>
    <x v="0"/>
    <x v="0"/>
    <x v="0"/>
    <n v="0"/>
    <n v="0"/>
    <n v="0"/>
    <n v="0"/>
    <n v="0"/>
    <n v="0"/>
    <x v="0"/>
    <x v="0"/>
  </r>
  <r>
    <x v="22"/>
    <x v="0"/>
    <x v="0"/>
    <x v="2"/>
    <x v="22"/>
    <x v="22"/>
    <x v="1"/>
    <x v="1"/>
    <x v="1"/>
    <x v="1"/>
    <n v="2"/>
    <n v="4.08"/>
    <n v="0"/>
    <n v="0"/>
    <n v="2"/>
    <n v="7.41"/>
    <x v="0"/>
    <x v="0"/>
  </r>
  <r>
    <x v="22"/>
    <x v="0"/>
    <x v="0"/>
    <x v="2"/>
    <x v="22"/>
    <x v="22"/>
    <x v="2"/>
    <x v="2"/>
    <x v="2"/>
    <x v="2"/>
    <n v="5"/>
    <n v="10.199999999999999"/>
    <n v="1"/>
    <n v="4.76"/>
    <n v="3"/>
    <n v="11.11"/>
    <x v="2"/>
    <x v="19"/>
  </r>
  <r>
    <x v="22"/>
    <x v="0"/>
    <x v="0"/>
    <x v="2"/>
    <x v="22"/>
    <x v="22"/>
    <x v="3"/>
    <x v="3"/>
    <x v="3"/>
    <x v="3"/>
    <n v="1"/>
    <n v="2.04"/>
    <n v="0"/>
    <n v="0"/>
    <n v="1"/>
    <n v="3.7"/>
    <x v="0"/>
    <x v="0"/>
  </r>
  <r>
    <x v="22"/>
    <x v="0"/>
    <x v="0"/>
    <x v="2"/>
    <x v="22"/>
    <x v="22"/>
    <x v="4"/>
    <x v="4"/>
    <x v="4"/>
    <x v="4"/>
    <n v="1"/>
    <n v="2.04"/>
    <n v="0"/>
    <n v="0"/>
    <n v="1"/>
    <n v="3.7"/>
    <x v="0"/>
    <x v="0"/>
  </r>
  <r>
    <x v="22"/>
    <x v="0"/>
    <x v="0"/>
    <x v="2"/>
    <x v="22"/>
    <x v="22"/>
    <x v="5"/>
    <x v="5"/>
    <x v="5"/>
    <x v="5"/>
    <n v="0"/>
    <n v="0"/>
    <n v="0"/>
    <n v="0"/>
    <n v="0"/>
    <n v="0"/>
    <x v="0"/>
    <x v="0"/>
  </r>
  <r>
    <x v="22"/>
    <x v="0"/>
    <x v="0"/>
    <x v="2"/>
    <x v="22"/>
    <x v="22"/>
    <x v="6"/>
    <x v="6"/>
    <x v="6"/>
    <x v="6"/>
    <n v="15"/>
    <n v="30.61"/>
    <n v="5"/>
    <n v="23.81"/>
    <n v="10"/>
    <n v="37.04"/>
    <x v="0"/>
    <x v="0"/>
  </r>
  <r>
    <x v="22"/>
    <x v="0"/>
    <x v="0"/>
    <x v="2"/>
    <x v="22"/>
    <x v="22"/>
    <x v="7"/>
    <x v="7"/>
    <x v="7"/>
    <x v="7"/>
    <n v="0"/>
    <n v="0"/>
    <n v="0"/>
    <n v="0"/>
    <n v="0"/>
    <n v="0"/>
    <x v="0"/>
    <x v="0"/>
  </r>
  <r>
    <x v="22"/>
    <x v="0"/>
    <x v="0"/>
    <x v="2"/>
    <x v="22"/>
    <x v="22"/>
    <x v="8"/>
    <x v="8"/>
    <x v="8"/>
    <x v="8"/>
    <n v="1"/>
    <n v="2.04"/>
    <n v="1"/>
    <n v="4.76"/>
    <n v="0"/>
    <n v="0"/>
    <x v="0"/>
    <x v="0"/>
  </r>
  <r>
    <x v="22"/>
    <x v="0"/>
    <x v="0"/>
    <x v="2"/>
    <x v="22"/>
    <x v="22"/>
    <x v="9"/>
    <x v="9"/>
    <x v="9"/>
    <x v="9"/>
    <n v="3"/>
    <n v="6.12"/>
    <n v="1"/>
    <n v="4.76"/>
    <n v="2"/>
    <n v="7.41"/>
    <x v="0"/>
    <x v="0"/>
  </r>
  <r>
    <x v="22"/>
    <x v="0"/>
    <x v="0"/>
    <x v="2"/>
    <x v="22"/>
    <x v="22"/>
    <x v="10"/>
    <x v="10"/>
    <x v="10"/>
    <x v="10"/>
    <n v="1"/>
    <n v="2.04"/>
    <n v="1"/>
    <n v="4.76"/>
    <n v="0"/>
    <n v="0"/>
    <x v="0"/>
    <x v="0"/>
  </r>
  <r>
    <x v="22"/>
    <x v="0"/>
    <x v="0"/>
    <x v="2"/>
    <x v="22"/>
    <x v="22"/>
    <x v="11"/>
    <x v="11"/>
    <x v="11"/>
    <x v="11"/>
    <n v="10"/>
    <n v="20.41"/>
    <n v="4"/>
    <n v="19.05"/>
    <n v="6"/>
    <n v="22.22"/>
    <x v="0"/>
    <x v="0"/>
  </r>
  <r>
    <x v="22"/>
    <x v="0"/>
    <x v="0"/>
    <x v="2"/>
    <x v="22"/>
    <x v="22"/>
    <x v="12"/>
    <x v="12"/>
    <x v="12"/>
    <x v="12"/>
    <n v="6"/>
    <n v="12.24"/>
    <n v="6"/>
    <n v="28.57"/>
    <n v="0"/>
    <n v="0"/>
    <x v="0"/>
    <x v="0"/>
  </r>
  <r>
    <x v="22"/>
    <x v="0"/>
    <x v="0"/>
    <x v="2"/>
    <x v="22"/>
    <x v="22"/>
    <x v="13"/>
    <x v="13"/>
    <x v="13"/>
    <x v="13"/>
    <n v="3"/>
    <n v="6.12"/>
    <n v="1"/>
    <n v="4.76"/>
    <n v="2"/>
    <n v="7.41"/>
    <x v="0"/>
    <x v="0"/>
  </r>
  <r>
    <x v="22"/>
    <x v="0"/>
    <x v="0"/>
    <x v="2"/>
    <x v="22"/>
    <x v="22"/>
    <x v="14"/>
    <x v="14"/>
    <x v="14"/>
    <x v="14"/>
    <n v="1"/>
    <n v="2.04"/>
    <n v="1"/>
    <n v="4.76"/>
    <n v="0"/>
    <n v="0"/>
    <x v="0"/>
    <x v="0"/>
  </r>
  <r>
    <x v="23"/>
    <x v="0"/>
    <x v="0"/>
    <x v="2"/>
    <x v="23"/>
    <x v="23"/>
    <x v="0"/>
    <x v="0"/>
    <x v="0"/>
    <x v="0"/>
    <n v="0"/>
    <n v="0"/>
    <n v="0"/>
    <n v="0"/>
    <n v="0"/>
    <n v="0"/>
    <x v="0"/>
    <x v="0"/>
  </r>
  <r>
    <x v="23"/>
    <x v="0"/>
    <x v="0"/>
    <x v="2"/>
    <x v="23"/>
    <x v="23"/>
    <x v="1"/>
    <x v="1"/>
    <x v="1"/>
    <x v="1"/>
    <n v="123"/>
    <n v="22.04"/>
    <n v="89"/>
    <n v="20.94"/>
    <n v="34"/>
    <n v="25.95"/>
    <x v="0"/>
    <x v="0"/>
  </r>
  <r>
    <x v="23"/>
    <x v="0"/>
    <x v="0"/>
    <x v="2"/>
    <x v="23"/>
    <x v="23"/>
    <x v="2"/>
    <x v="2"/>
    <x v="2"/>
    <x v="2"/>
    <n v="62"/>
    <n v="11.11"/>
    <n v="38"/>
    <n v="8.94"/>
    <n v="24"/>
    <n v="18.32"/>
    <x v="0"/>
    <x v="0"/>
  </r>
  <r>
    <x v="23"/>
    <x v="0"/>
    <x v="0"/>
    <x v="2"/>
    <x v="23"/>
    <x v="23"/>
    <x v="3"/>
    <x v="3"/>
    <x v="3"/>
    <x v="3"/>
    <n v="0"/>
    <n v="0"/>
    <n v="0"/>
    <n v="0"/>
    <n v="0"/>
    <n v="0"/>
    <x v="0"/>
    <x v="0"/>
  </r>
  <r>
    <x v="23"/>
    <x v="0"/>
    <x v="0"/>
    <x v="2"/>
    <x v="23"/>
    <x v="23"/>
    <x v="4"/>
    <x v="4"/>
    <x v="4"/>
    <x v="4"/>
    <n v="5"/>
    <n v="0.9"/>
    <n v="1"/>
    <n v="0.24"/>
    <n v="3"/>
    <n v="2.29"/>
    <x v="2"/>
    <x v="20"/>
  </r>
  <r>
    <x v="23"/>
    <x v="0"/>
    <x v="0"/>
    <x v="2"/>
    <x v="23"/>
    <x v="23"/>
    <x v="5"/>
    <x v="5"/>
    <x v="5"/>
    <x v="5"/>
    <n v="7"/>
    <n v="1.25"/>
    <n v="2"/>
    <n v="0.47"/>
    <n v="4"/>
    <n v="3.05"/>
    <x v="2"/>
    <x v="20"/>
  </r>
  <r>
    <x v="23"/>
    <x v="0"/>
    <x v="0"/>
    <x v="2"/>
    <x v="23"/>
    <x v="23"/>
    <x v="6"/>
    <x v="6"/>
    <x v="6"/>
    <x v="6"/>
    <n v="163"/>
    <n v="29.21"/>
    <n v="128"/>
    <n v="30.12"/>
    <n v="35"/>
    <n v="26.72"/>
    <x v="0"/>
    <x v="0"/>
  </r>
  <r>
    <x v="23"/>
    <x v="0"/>
    <x v="0"/>
    <x v="2"/>
    <x v="23"/>
    <x v="23"/>
    <x v="7"/>
    <x v="7"/>
    <x v="7"/>
    <x v="7"/>
    <n v="1"/>
    <n v="0.18"/>
    <n v="1"/>
    <n v="0.24"/>
    <n v="0"/>
    <n v="0"/>
    <x v="0"/>
    <x v="0"/>
  </r>
  <r>
    <x v="23"/>
    <x v="0"/>
    <x v="0"/>
    <x v="2"/>
    <x v="23"/>
    <x v="23"/>
    <x v="8"/>
    <x v="8"/>
    <x v="8"/>
    <x v="8"/>
    <n v="8"/>
    <n v="1.43"/>
    <n v="2"/>
    <n v="0.47"/>
    <n v="6"/>
    <n v="4.58"/>
    <x v="0"/>
    <x v="0"/>
  </r>
  <r>
    <x v="23"/>
    <x v="0"/>
    <x v="0"/>
    <x v="2"/>
    <x v="23"/>
    <x v="23"/>
    <x v="9"/>
    <x v="9"/>
    <x v="9"/>
    <x v="9"/>
    <n v="16"/>
    <n v="2.87"/>
    <n v="13"/>
    <n v="3.06"/>
    <n v="3"/>
    <n v="2.29"/>
    <x v="0"/>
    <x v="0"/>
  </r>
  <r>
    <x v="23"/>
    <x v="0"/>
    <x v="0"/>
    <x v="2"/>
    <x v="23"/>
    <x v="23"/>
    <x v="10"/>
    <x v="10"/>
    <x v="10"/>
    <x v="10"/>
    <n v="34"/>
    <n v="6.09"/>
    <n v="29"/>
    <n v="6.82"/>
    <n v="5"/>
    <n v="3.82"/>
    <x v="0"/>
    <x v="0"/>
  </r>
  <r>
    <x v="23"/>
    <x v="0"/>
    <x v="0"/>
    <x v="2"/>
    <x v="23"/>
    <x v="23"/>
    <x v="11"/>
    <x v="11"/>
    <x v="11"/>
    <x v="11"/>
    <n v="95"/>
    <n v="17.03"/>
    <n v="89"/>
    <n v="20.94"/>
    <n v="6"/>
    <n v="4.58"/>
    <x v="0"/>
    <x v="0"/>
  </r>
  <r>
    <x v="23"/>
    <x v="0"/>
    <x v="0"/>
    <x v="2"/>
    <x v="23"/>
    <x v="23"/>
    <x v="12"/>
    <x v="12"/>
    <x v="12"/>
    <x v="12"/>
    <n v="10"/>
    <n v="1.79"/>
    <n v="8"/>
    <n v="1.88"/>
    <n v="2"/>
    <n v="1.53"/>
    <x v="0"/>
    <x v="0"/>
  </r>
  <r>
    <x v="23"/>
    <x v="0"/>
    <x v="0"/>
    <x v="2"/>
    <x v="23"/>
    <x v="23"/>
    <x v="13"/>
    <x v="13"/>
    <x v="13"/>
    <x v="13"/>
    <n v="16"/>
    <n v="2.87"/>
    <n v="12"/>
    <n v="2.82"/>
    <n v="4"/>
    <n v="3.05"/>
    <x v="0"/>
    <x v="0"/>
  </r>
  <r>
    <x v="23"/>
    <x v="0"/>
    <x v="0"/>
    <x v="2"/>
    <x v="23"/>
    <x v="23"/>
    <x v="14"/>
    <x v="14"/>
    <x v="14"/>
    <x v="14"/>
    <n v="18"/>
    <n v="3.23"/>
    <n v="13"/>
    <n v="3.06"/>
    <n v="5"/>
    <n v="3.82"/>
    <x v="0"/>
    <x v="0"/>
  </r>
  <r>
    <x v="24"/>
    <x v="0"/>
    <x v="0"/>
    <x v="2"/>
    <x v="24"/>
    <x v="24"/>
    <x v="0"/>
    <x v="0"/>
    <x v="0"/>
    <x v="0"/>
    <n v="0"/>
    <n v="0"/>
    <n v="0"/>
    <n v="0"/>
    <n v="0"/>
    <n v="0"/>
    <x v="0"/>
    <x v="0"/>
  </r>
  <r>
    <x v="24"/>
    <x v="0"/>
    <x v="0"/>
    <x v="2"/>
    <x v="24"/>
    <x v="24"/>
    <x v="1"/>
    <x v="1"/>
    <x v="1"/>
    <x v="1"/>
    <n v="65"/>
    <n v="16.41"/>
    <n v="53"/>
    <n v="16.77"/>
    <n v="12"/>
    <n v="16"/>
    <x v="0"/>
    <x v="0"/>
  </r>
  <r>
    <x v="24"/>
    <x v="0"/>
    <x v="0"/>
    <x v="2"/>
    <x v="24"/>
    <x v="24"/>
    <x v="2"/>
    <x v="2"/>
    <x v="2"/>
    <x v="2"/>
    <n v="52"/>
    <n v="13.13"/>
    <n v="34"/>
    <n v="10.76"/>
    <n v="18"/>
    <n v="24"/>
    <x v="0"/>
    <x v="0"/>
  </r>
  <r>
    <x v="24"/>
    <x v="0"/>
    <x v="0"/>
    <x v="2"/>
    <x v="24"/>
    <x v="24"/>
    <x v="3"/>
    <x v="3"/>
    <x v="3"/>
    <x v="3"/>
    <n v="0"/>
    <n v="0"/>
    <n v="0"/>
    <n v="0"/>
    <n v="0"/>
    <n v="0"/>
    <x v="0"/>
    <x v="0"/>
  </r>
  <r>
    <x v="24"/>
    <x v="0"/>
    <x v="0"/>
    <x v="2"/>
    <x v="24"/>
    <x v="24"/>
    <x v="4"/>
    <x v="4"/>
    <x v="4"/>
    <x v="4"/>
    <n v="0"/>
    <n v="0"/>
    <n v="0"/>
    <n v="0"/>
    <n v="0"/>
    <n v="0"/>
    <x v="0"/>
    <x v="0"/>
  </r>
  <r>
    <x v="24"/>
    <x v="0"/>
    <x v="0"/>
    <x v="2"/>
    <x v="24"/>
    <x v="24"/>
    <x v="5"/>
    <x v="5"/>
    <x v="5"/>
    <x v="5"/>
    <n v="4"/>
    <n v="1.01"/>
    <n v="3"/>
    <n v="0.95"/>
    <n v="0"/>
    <n v="0"/>
    <x v="2"/>
    <x v="17"/>
  </r>
  <r>
    <x v="24"/>
    <x v="0"/>
    <x v="0"/>
    <x v="2"/>
    <x v="24"/>
    <x v="24"/>
    <x v="6"/>
    <x v="6"/>
    <x v="6"/>
    <x v="6"/>
    <n v="113"/>
    <n v="28.54"/>
    <n v="88"/>
    <n v="27.85"/>
    <n v="23"/>
    <n v="30.67"/>
    <x v="7"/>
    <x v="18"/>
  </r>
  <r>
    <x v="24"/>
    <x v="0"/>
    <x v="0"/>
    <x v="2"/>
    <x v="24"/>
    <x v="24"/>
    <x v="7"/>
    <x v="7"/>
    <x v="7"/>
    <x v="7"/>
    <n v="1"/>
    <n v="0.25"/>
    <n v="0"/>
    <n v="0"/>
    <n v="1"/>
    <n v="1.33"/>
    <x v="0"/>
    <x v="0"/>
  </r>
  <r>
    <x v="24"/>
    <x v="0"/>
    <x v="0"/>
    <x v="2"/>
    <x v="24"/>
    <x v="24"/>
    <x v="8"/>
    <x v="8"/>
    <x v="8"/>
    <x v="8"/>
    <n v="4"/>
    <n v="1.01"/>
    <n v="0"/>
    <n v="0"/>
    <n v="4"/>
    <n v="5.33"/>
    <x v="0"/>
    <x v="0"/>
  </r>
  <r>
    <x v="24"/>
    <x v="0"/>
    <x v="0"/>
    <x v="2"/>
    <x v="24"/>
    <x v="24"/>
    <x v="9"/>
    <x v="9"/>
    <x v="9"/>
    <x v="9"/>
    <n v="9"/>
    <n v="2.27"/>
    <n v="7"/>
    <n v="2.2200000000000002"/>
    <n v="2"/>
    <n v="2.67"/>
    <x v="0"/>
    <x v="0"/>
  </r>
  <r>
    <x v="24"/>
    <x v="0"/>
    <x v="0"/>
    <x v="2"/>
    <x v="24"/>
    <x v="24"/>
    <x v="10"/>
    <x v="10"/>
    <x v="10"/>
    <x v="10"/>
    <n v="44"/>
    <n v="11.11"/>
    <n v="38"/>
    <n v="12.03"/>
    <n v="6"/>
    <n v="8"/>
    <x v="0"/>
    <x v="0"/>
  </r>
  <r>
    <x v="24"/>
    <x v="0"/>
    <x v="0"/>
    <x v="2"/>
    <x v="24"/>
    <x v="24"/>
    <x v="11"/>
    <x v="11"/>
    <x v="11"/>
    <x v="11"/>
    <n v="78"/>
    <n v="19.7"/>
    <n v="76"/>
    <n v="24.05"/>
    <n v="2"/>
    <n v="2.67"/>
    <x v="0"/>
    <x v="0"/>
  </r>
  <r>
    <x v="24"/>
    <x v="0"/>
    <x v="0"/>
    <x v="2"/>
    <x v="24"/>
    <x v="24"/>
    <x v="12"/>
    <x v="12"/>
    <x v="12"/>
    <x v="12"/>
    <n v="5"/>
    <n v="1.26"/>
    <n v="2"/>
    <n v="0.63"/>
    <n v="2"/>
    <n v="2.67"/>
    <x v="2"/>
    <x v="17"/>
  </r>
  <r>
    <x v="24"/>
    <x v="0"/>
    <x v="0"/>
    <x v="2"/>
    <x v="24"/>
    <x v="24"/>
    <x v="13"/>
    <x v="13"/>
    <x v="13"/>
    <x v="13"/>
    <n v="9"/>
    <n v="2.27"/>
    <n v="6"/>
    <n v="1.9"/>
    <n v="3"/>
    <n v="4"/>
    <x v="0"/>
    <x v="0"/>
  </r>
  <r>
    <x v="24"/>
    <x v="0"/>
    <x v="0"/>
    <x v="2"/>
    <x v="24"/>
    <x v="24"/>
    <x v="14"/>
    <x v="14"/>
    <x v="14"/>
    <x v="14"/>
    <n v="12"/>
    <n v="3.03"/>
    <n v="9"/>
    <n v="2.85"/>
    <n v="2"/>
    <n v="2.67"/>
    <x v="2"/>
    <x v="17"/>
  </r>
  <r>
    <x v="25"/>
    <x v="0"/>
    <x v="0"/>
    <x v="2"/>
    <x v="25"/>
    <x v="25"/>
    <x v="0"/>
    <x v="0"/>
    <x v="0"/>
    <x v="0"/>
    <n v="0"/>
    <n v="0"/>
    <n v="0"/>
    <n v="0"/>
    <n v="0"/>
    <n v="0"/>
    <x v="0"/>
    <x v="22"/>
  </r>
  <r>
    <x v="25"/>
    <x v="0"/>
    <x v="0"/>
    <x v="2"/>
    <x v="25"/>
    <x v="25"/>
    <x v="1"/>
    <x v="1"/>
    <x v="1"/>
    <x v="1"/>
    <n v="13"/>
    <n v="17.57"/>
    <n v="10"/>
    <n v="16.670000000000002"/>
    <n v="3"/>
    <n v="21.43"/>
    <x v="0"/>
    <x v="22"/>
  </r>
  <r>
    <x v="25"/>
    <x v="0"/>
    <x v="0"/>
    <x v="2"/>
    <x v="25"/>
    <x v="25"/>
    <x v="2"/>
    <x v="2"/>
    <x v="2"/>
    <x v="2"/>
    <n v="12"/>
    <n v="16.22"/>
    <n v="9"/>
    <n v="15"/>
    <n v="3"/>
    <n v="21.43"/>
    <x v="0"/>
    <x v="22"/>
  </r>
  <r>
    <x v="25"/>
    <x v="0"/>
    <x v="0"/>
    <x v="2"/>
    <x v="25"/>
    <x v="25"/>
    <x v="3"/>
    <x v="3"/>
    <x v="3"/>
    <x v="3"/>
    <n v="0"/>
    <n v="0"/>
    <n v="0"/>
    <n v="0"/>
    <n v="0"/>
    <n v="0"/>
    <x v="0"/>
    <x v="22"/>
  </r>
  <r>
    <x v="25"/>
    <x v="0"/>
    <x v="0"/>
    <x v="2"/>
    <x v="25"/>
    <x v="25"/>
    <x v="4"/>
    <x v="4"/>
    <x v="4"/>
    <x v="4"/>
    <n v="0"/>
    <n v="0"/>
    <n v="0"/>
    <n v="0"/>
    <n v="0"/>
    <n v="0"/>
    <x v="0"/>
    <x v="22"/>
  </r>
  <r>
    <x v="25"/>
    <x v="0"/>
    <x v="0"/>
    <x v="2"/>
    <x v="25"/>
    <x v="25"/>
    <x v="5"/>
    <x v="5"/>
    <x v="5"/>
    <x v="5"/>
    <n v="1"/>
    <n v="1.35"/>
    <n v="0"/>
    <n v="0"/>
    <n v="1"/>
    <n v="7.14"/>
    <x v="0"/>
    <x v="22"/>
  </r>
  <r>
    <x v="25"/>
    <x v="0"/>
    <x v="0"/>
    <x v="2"/>
    <x v="25"/>
    <x v="25"/>
    <x v="6"/>
    <x v="6"/>
    <x v="6"/>
    <x v="6"/>
    <n v="17"/>
    <n v="22.97"/>
    <n v="15"/>
    <n v="25"/>
    <n v="2"/>
    <n v="14.29"/>
    <x v="0"/>
    <x v="22"/>
  </r>
  <r>
    <x v="25"/>
    <x v="0"/>
    <x v="0"/>
    <x v="2"/>
    <x v="25"/>
    <x v="25"/>
    <x v="7"/>
    <x v="7"/>
    <x v="7"/>
    <x v="7"/>
    <n v="0"/>
    <n v="0"/>
    <n v="0"/>
    <n v="0"/>
    <n v="0"/>
    <n v="0"/>
    <x v="0"/>
    <x v="22"/>
  </r>
  <r>
    <x v="25"/>
    <x v="0"/>
    <x v="0"/>
    <x v="2"/>
    <x v="25"/>
    <x v="25"/>
    <x v="8"/>
    <x v="8"/>
    <x v="8"/>
    <x v="8"/>
    <n v="0"/>
    <n v="0"/>
    <n v="0"/>
    <n v="0"/>
    <n v="0"/>
    <n v="0"/>
    <x v="0"/>
    <x v="22"/>
  </r>
  <r>
    <x v="25"/>
    <x v="0"/>
    <x v="0"/>
    <x v="2"/>
    <x v="25"/>
    <x v="25"/>
    <x v="9"/>
    <x v="9"/>
    <x v="9"/>
    <x v="9"/>
    <n v="2"/>
    <n v="2.7"/>
    <n v="0"/>
    <n v="0"/>
    <n v="2"/>
    <n v="14.29"/>
    <x v="0"/>
    <x v="22"/>
  </r>
  <r>
    <x v="25"/>
    <x v="0"/>
    <x v="0"/>
    <x v="2"/>
    <x v="25"/>
    <x v="25"/>
    <x v="10"/>
    <x v="10"/>
    <x v="10"/>
    <x v="10"/>
    <n v="11"/>
    <n v="14.86"/>
    <n v="10"/>
    <n v="16.670000000000002"/>
    <n v="1"/>
    <n v="7.14"/>
    <x v="0"/>
    <x v="22"/>
  </r>
  <r>
    <x v="25"/>
    <x v="0"/>
    <x v="0"/>
    <x v="2"/>
    <x v="25"/>
    <x v="25"/>
    <x v="11"/>
    <x v="11"/>
    <x v="11"/>
    <x v="11"/>
    <n v="15"/>
    <n v="20.27"/>
    <n v="14"/>
    <n v="23.33"/>
    <n v="1"/>
    <n v="7.14"/>
    <x v="0"/>
    <x v="22"/>
  </r>
  <r>
    <x v="25"/>
    <x v="0"/>
    <x v="0"/>
    <x v="2"/>
    <x v="25"/>
    <x v="25"/>
    <x v="12"/>
    <x v="12"/>
    <x v="12"/>
    <x v="12"/>
    <n v="1"/>
    <n v="1.35"/>
    <n v="0"/>
    <n v="0"/>
    <n v="1"/>
    <n v="7.14"/>
    <x v="0"/>
    <x v="22"/>
  </r>
  <r>
    <x v="25"/>
    <x v="0"/>
    <x v="0"/>
    <x v="2"/>
    <x v="25"/>
    <x v="25"/>
    <x v="13"/>
    <x v="13"/>
    <x v="13"/>
    <x v="13"/>
    <n v="1"/>
    <n v="1.35"/>
    <n v="1"/>
    <n v="1.67"/>
    <n v="0"/>
    <n v="0"/>
    <x v="0"/>
    <x v="22"/>
  </r>
  <r>
    <x v="25"/>
    <x v="0"/>
    <x v="0"/>
    <x v="2"/>
    <x v="25"/>
    <x v="25"/>
    <x v="14"/>
    <x v="14"/>
    <x v="14"/>
    <x v="14"/>
    <n v="1"/>
    <n v="1.35"/>
    <n v="1"/>
    <n v="1.67"/>
    <n v="0"/>
    <n v="0"/>
    <x v="0"/>
    <x v="2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8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1"/>
    <x v="1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2"/>
    <x v="2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3"/>
    <x v="3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3"/>
    <x v="3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4"/>
    <x v="4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3"/>
    <x v="3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3"/>
    <x v="3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3"/>
    <x v="3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5"/>
    <x v="5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3"/>
    <x v="3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1"/>
    <x v="1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3"/>
    <x v="3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0"/>
    <x v="0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6"/>
    <x v="6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3"/>
    <x v="3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5"/>
    <x v="5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3"/>
    <x v="3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3"/>
    <x v="3"/>
  </r>
  <r>
    <x v="1"/>
    <x v="0"/>
    <x v="0"/>
    <x v="1"/>
    <x v="1"/>
    <x v="1"/>
    <x v="0"/>
    <x v="0"/>
    <x v="0"/>
    <x v="0"/>
    <x v="0"/>
    <x v="20"/>
    <x v="20"/>
    <x v="20"/>
    <x v="20"/>
    <x v="20"/>
    <x v="20"/>
    <x v="3"/>
    <x v="3"/>
  </r>
  <r>
    <x v="1"/>
    <x v="0"/>
    <x v="0"/>
    <x v="1"/>
    <x v="1"/>
    <x v="1"/>
    <x v="1"/>
    <x v="1"/>
    <x v="1"/>
    <x v="1"/>
    <x v="1"/>
    <x v="21"/>
    <x v="21"/>
    <x v="21"/>
    <x v="21"/>
    <x v="21"/>
    <x v="21"/>
    <x v="3"/>
    <x v="3"/>
  </r>
  <r>
    <x v="1"/>
    <x v="0"/>
    <x v="0"/>
    <x v="1"/>
    <x v="1"/>
    <x v="1"/>
    <x v="2"/>
    <x v="2"/>
    <x v="2"/>
    <x v="2"/>
    <x v="2"/>
    <x v="22"/>
    <x v="22"/>
    <x v="22"/>
    <x v="22"/>
    <x v="22"/>
    <x v="22"/>
    <x v="0"/>
    <x v="4"/>
  </r>
  <r>
    <x v="1"/>
    <x v="0"/>
    <x v="0"/>
    <x v="1"/>
    <x v="1"/>
    <x v="1"/>
    <x v="6"/>
    <x v="6"/>
    <x v="6"/>
    <x v="6"/>
    <x v="3"/>
    <x v="23"/>
    <x v="23"/>
    <x v="23"/>
    <x v="23"/>
    <x v="23"/>
    <x v="23"/>
    <x v="0"/>
    <x v="4"/>
  </r>
  <r>
    <x v="1"/>
    <x v="0"/>
    <x v="0"/>
    <x v="1"/>
    <x v="1"/>
    <x v="1"/>
    <x v="5"/>
    <x v="5"/>
    <x v="5"/>
    <x v="5"/>
    <x v="4"/>
    <x v="24"/>
    <x v="24"/>
    <x v="24"/>
    <x v="24"/>
    <x v="24"/>
    <x v="24"/>
    <x v="3"/>
    <x v="3"/>
  </r>
  <r>
    <x v="1"/>
    <x v="0"/>
    <x v="0"/>
    <x v="1"/>
    <x v="1"/>
    <x v="1"/>
    <x v="3"/>
    <x v="3"/>
    <x v="3"/>
    <x v="3"/>
    <x v="5"/>
    <x v="25"/>
    <x v="25"/>
    <x v="13"/>
    <x v="25"/>
    <x v="25"/>
    <x v="25"/>
    <x v="3"/>
    <x v="3"/>
  </r>
  <r>
    <x v="1"/>
    <x v="0"/>
    <x v="0"/>
    <x v="1"/>
    <x v="1"/>
    <x v="1"/>
    <x v="4"/>
    <x v="4"/>
    <x v="4"/>
    <x v="4"/>
    <x v="6"/>
    <x v="26"/>
    <x v="26"/>
    <x v="25"/>
    <x v="26"/>
    <x v="26"/>
    <x v="26"/>
    <x v="3"/>
    <x v="3"/>
  </r>
  <r>
    <x v="1"/>
    <x v="0"/>
    <x v="0"/>
    <x v="1"/>
    <x v="1"/>
    <x v="1"/>
    <x v="10"/>
    <x v="10"/>
    <x v="10"/>
    <x v="10"/>
    <x v="7"/>
    <x v="27"/>
    <x v="27"/>
    <x v="26"/>
    <x v="27"/>
    <x v="27"/>
    <x v="27"/>
    <x v="1"/>
    <x v="7"/>
  </r>
  <r>
    <x v="1"/>
    <x v="0"/>
    <x v="0"/>
    <x v="1"/>
    <x v="1"/>
    <x v="1"/>
    <x v="8"/>
    <x v="8"/>
    <x v="8"/>
    <x v="8"/>
    <x v="8"/>
    <x v="28"/>
    <x v="28"/>
    <x v="27"/>
    <x v="28"/>
    <x v="19"/>
    <x v="28"/>
    <x v="3"/>
    <x v="3"/>
  </r>
  <r>
    <x v="1"/>
    <x v="0"/>
    <x v="0"/>
    <x v="1"/>
    <x v="1"/>
    <x v="1"/>
    <x v="9"/>
    <x v="9"/>
    <x v="9"/>
    <x v="9"/>
    <x v="9"/>
    <x v="29"/>
    <x v="29"/>
    <x v="28"/>
    <x v="29"/>
    <x v="28"/>
    <x v="29"/>
    <x v="3"/>
    <x v="3"/>
  </r>
  <r>
    <x v="1"/>
    <x v="0"/>
    <x v="0"/>
    <x v="1"/>
    <x v="1"/>
    <x v="1"/>
    <x v="7"/>
    <x v="7"/>
    <x v="7"/>
    <x v="7"/>
    <x v="10"/>
    <x v="30"/>
    <x v="30"/>
    <x v="29"/>
    <x v="30"/>
    <x v="29"/>
    <x v="30"/>
    <x v="3"/>
    <x v="3"/>
  </r>
  <r>
    <x v="1"/>
    <x v="0"/>
    <x v="0"/>
    <x v="1"/>
    <x v="1"/>
    <x v="1"/>
    <x v="12"/>
    <x v="12"/>
    <x v="12"/>
    <x v="12"/>
    <x v="11"/>
    <x v="31"/>
    <x v="31"/>
    <x v="30"/>
    <x v="31"/>
    <x v="30"/>
    <x v="31"/>
    <x v="0"/>
    <x v="4"/>
  </r>
  <r>
    <x v="1"/>
    <x v="0"/>
    <x v="0"/>
    <x v="1"/>
    <x v="1"/>
    <x v="1"/>
    <x v="11"/>
    <x v="11"/>
    <x v="11"/>
    <x v="11"/>
    <x v="12"/>
    <x v="32"/>
    <x v="32"/>
    <x v="31"/>
    <x v="32"/>
    <x v="31"/>
    <x v="32"/>
    <x v="3"/>
    <x v="3"/>
  </r>
  <r>
    <x v="1"/>
    <x v="0"/>
    <x v="0"/>
    <x v="1"/>
    <x v="1"/>
    <x v="1"/>
    <x v="16"/>
    <x v="16"/>
    <x v="16"/>
    <x v="16"/>
    <x v="13"/>
    <x v="33"/>
    <x v="33"/>
    <x v="32"/>
    <x v="33"/>
    <x v="32"/>
    <x v="33"/>
    <x v="3"/>
    <x v="3"/>
  </r>
  <r>
    <x v="1"/>
    <x v="0"/>
    <x v="0"/>
    <x v="1"/>
    <x v="1"/>
    <x v="1"/>
    <x v="13"/>
    <x v="13"/>
    <x v="13"/>
    <x v="13"/>
    <x v="14"/>
    <x v="34"/>
    <x v="34"/>
    <x v="33"/>
    <x v="34"/>
    <x v="14"/>
    <x v="34"/>
    <x v="3"/>
    <x v="3"/>
  </r>
  <r>
    <x v="1"/>
    <x v="0"/>
    <x v="0"/>
    <x v="1"/>
    <x v="1"/>
    <x v="1"/>
    <x v="19"/>
    <x v="19"/>
    <x v="19"/>
    <x v="19"/>
    <x v="15"/>
    <x v="35"/>
    <x v="35"/>
    <x v="34"/>
    <x v="35"/>
    <x v="33"/>
    <x v="35"/>
    <x v="3"/>
    <x v="3"/>
  </r>
  <r>
    <x v="1"/>
    <x v="0"/>
    <x v="0"/>
    <x v="1"/>
    <x v="1"/>
    <x v="1"/>
    <x v="17"/>
    <x v="17"/>
    <x v="17"/>
    <x v="17"/>
    <x v="16"/>
    <x v="36"/>
    <x v="36"/>
    <x v="35"/>
    <x v="36"/>
    <x v="34"/>
    <x v="36"/>
    <x v="4"/>
    <x v="8"/>
  </r>
  <r>
    <x v="1"/>
    <x v="0"/>
    <x v="0"/>
    <x v="1"/>
    <x v="1"/>
    <x v="1"/>
    <x v="18"/>
    <x v="18"/>
    <x v="18"/>
    <x v="18"/>
    <x v="17"/>
    <x v="37"/>
    <x v="37"/>
    <x v="36"/>
    <x v="19"/>
    <x v="35"/>
    <x v="37"/>
    <x v="3"/>
    <x v="3"/>
  </r>
  <r>
    <x v="1"/>
    <x v="0"/>
    <x v="0"/>
    <x v="1"/>
    <x v="1"/>
    <x v="1"/>
    <x v="20"/>
    <x v="20"/>
    <x v="20"/>
    <x v="20"/>
    <x v="18"/>
    <x v="38"/>
    <x v="38"/>
    <x v="27"/>
    <x v="28"/>
    <x v="36"/>
    <x v="38"/>
    <x v="3"/>
    <x v="3"/>
  </r>
  <r>
    <x v="1"/>
    <x v="0"/>
    <x v="0"/>
    <x v="1"/>
    <x v="1"/>
    <x v="1"/>
    <x v="21"/>
    <x v="21"/>
    <x v="21"/>
    <x v="21"/>
    <x v="19"/>
    <x v="39"/>
    <x v="39"/>
    <x v="37"/>
    <x v="37"/>
    <x v="37"/>
    <x v="39"/>
    <x v="3"/>
    <x v="3"/>
  </r>
  <r>
    <x v="2"/>
    <x v="0"/>
    <x v="0"/>
    <x v="1"/>
    <x v="2"/>
    <x v="2"/>
    <x v="1"/>
    <x v="1"/>
    <x v="1"/>
    <x v="1"/>
    <x v="0"/>
    <x v="29"/>
    <x v="40"/>
    <x v="38"/>
    <x v="38"/>
    <x v="38"/>
    <x v="40"/>
    <x v="3"/>
    <x v="3"/>
  </r>
  <r>
    <x v="2"/>
    <x v="0"/>
    <x v="0"/>
    <x v="1"/>
    <x v="2"/>
    <x v="2"/>
    <x v="0"/>
    <x v="0"/>
    <x v="0"/>
    <x v="0"/>
    <x v="1"/>
    <x v="40"/>
    <x v="41"/>
    <x v="39"/>
    <x v="39"/>
    <x v="39"/>
    <x v="41"/>
    <x v="3"/>
    <x v="3"/>
  </r>
  <r>
    <x v="2"/>
    <x v="0"/>
    <x v="0"/>
    <x v="1"/>
    <x v="2"/>
    <x v="2"/>
    <x v="2"/>
    <x v="2"/>
    <x v="2"/>
    <x v="2"/>
    <x v="2"/>
    <x v="35"/>
    <x v="42"/>
    <x v="40"/>
    <x v="2"/>
    <x v="40"/>
    <x v="42"/>
    <x v="3"/>
    <x v="3"/>
  </r>
  <r>
    <x v="2"/>
    <x v="0"/>
    <x v="0"/>
    <x v="1"/>
    <x v="2"/>
    <x v="2"/>
    <x v="3"/>
    <x v="3"/>
    <x v="3"/>
    <x v="3"/>
    <x v="3"/>
    <x v="41"/>
    <x v="43"/>
    <x v="41"/>
    <x v="40"/>
    <x v="41"/>
    <x v="43"/>
    <x v="1"/>
    <x v="9"/>
  </r>
  <r>
    <x v="2"/>
    <x v="0"/>
    <x v="0"/>
    <x v="1"/>
    <x v="2"/>
    <x v="2"/>
    <x v="11"/>
    <x v="11"/>
    <x v="11"/>
    <x v="11"/>
    <x v="4"/>
    <x v="42"/>
    <x v="28"/>
    <x v="42"/>
    <x v="41"/>
    <x v="42"/>
    <x v="44"/>
    <x v="3"/>
    <x v="3"/>
  </r>
  <r>
    <x v="2"/>
    <x v="0"/>
    <x v="0"/>
    <x v="1"/>
    <x v="2"/>
    <x v="2"/>
    <x v="7"/>
    <x v="7"/>
    <x v="7"/>
    <x v="7"/>
    <x v="5"/>
    <x v="43"/>
    <x v="44"/>
    <x v="43"/>
    <x v="42"/>
    <x v="31"/>
    <x v="45"/>
    <x v="3"/>
    <x v="3"/>
  </r>
  <r>
    <x v="2"/>
    <x v="0"/>
    <x v="0"/>
    <x v="1"/>
    <x v="2"/>
    <x v="2"/>
    <x v="4"/>
    <x v="4"/>
    <x v="4"/>
    <x v="4"/>
    <x v="6"/>
    <x v="44"/>
    <x v="45"/>
    <x v="44"/>
    <x v="43"/>
    <x v="43"/>
    <x v="46"/>
    <x v="3"/>
    <x v="3"/>
  </r>
  <r>
    <x v="2"/>
    <x v="0"/>
    <x v="0"/>
    <x v="1"/>
    <x v="2"/>
    <x v="2"/>
    <x v="10"/>
    <x v="10"/>
    <x v="10"/>
    <x v="10"/>
    <x v="7"/>
    <x v="45"/>
    <x v="46"/>
    <x v="45"/>
    <x v="44"/>
    <x v="44"/>
    <x v="47"/>
    <x v="3"/>
    <x v="3"/>
  </r>
  <r>
    <x v="2"/>
    <x v="0"/>
    <x v="0"/>
    <x v="1"/>
    <x v="2"/>
    <x v="2"/>
    <x v="5"/>
    <x v="5"/>
    <x v="5"/>
    <x v="5"/>
    <x v="8"/>
    <x v="46"/>
    <x v="47"/>
    <x v="46"/>
    <x v="45"/>
    <x v="45"/>
    <x v="48"/>
    <x v="3"/>
    <x v="3"/>
  </r>
  <r>
    <x v="2"/>
    <x v="0"/>
    <x v="0"/>
    <x v="1"/>
    <x v="2"/>
    <x v="2"/>
    <x v="6"/>
    <x v="6"/>
    <x v="6"/>
    <x v="6"/>
    <x v="9"/>
    <x v="47"/>
    <x v="8"/>
    <x v="47"/>
    <x v="46"/>
    <x v="46"/>
    <x v="49"/>
    <x v="0"/>
    <x v="10"/>
  </r>
  <r>
    <x v="2"/>
    <x v="0"/>
    <x v="0"/>
    <x v="1"/>
    <x v="2"/>
    <x v="2"/>
    <x v="22"/>
    <x v="22"/>
    <x v="22"/>
    <x v="22"/>
    <x v="10"/>
    <x v="48"/>
    <x v="48"/>
    <x v="48"/>
    <x v="47"/>
    <x v="47"/>
    <x v="50"/>
    <x v="3"/>
    <x v="3"/>
  </r>
  <r>
    <x v="2"/>
    <x v="0"/>
    <x v="0"/>
    <x v="1"/>
    <x v="2"/>
    <x v="2"/>
    <x v="9"/>
    <x v="9"/>
    <x v="9"/>
    <x v="9"/>
    <x v="11"/>
    <x v="49"/>
    <x v="49"/>
    <x v="49"/>
    <x v="48"/>
    <x v="48"/>
    <x v="51"/>
    <x v="3"/>
    <x v="3"/>
  </r>
  <r>
    <x v="2"/>
    <x v="0"/>
    <x v="0"/>
    <x v="1"/>
    <x v="2"/>
    <x v="2"/>
    <x v="12"/>
    <x v="12"/>
    <x v="12"/>
    <x v="12"/>
    <x v="12"/>
    <x v="50"/>
    <x v="50"/>
    <x v="43"/>
    <x v="42"/>
    <x v="49"/>
    <x v="52"/>
    <x v="3"/>
    <x v="3"/>
  </r>
  <r>
    <x v="2"/>
    <x v="0"/>
    <x v="0"/>
    <x v="1"/>
    <x v="2"/>
    <x v="2"/>
    <x v="8"/>
    <x v="8"/>
    <x v="8"/>
    <x v="8"/>
    <x v="13"/>
    <x v="51"/>
    <x v="51"/>
    <x v="50"/>
    <x v="49"/>
    <x v="50"/>
    <x v="53"/>
    <x v="3"/>
    <x v="3"/>
  </r>
  <r>
    <x v="2"/>
    <x v="0"/>
    <x v="0"/>
    <x v="1"/>
    <x v="2"/>
    <x v="2"/>
    <x v="13"/>
    <x v="13"/>
    <x v="13"/>
    <x v="13"/>
    <x v="14"/>
    <x v="52"/>
    <x v="52"/>
    <x v="51"/>
    <x v="50"/>
    <x v="51"/>
    <x v="54"/>
    <x v="3"/>
    <x v="3"/>
  </r>
  <r>
    <x v="2"/>
    <x v="0"/>
    <x v="0"/>
    <x v="1"/>
    <x v="2"/>
    <x v="2"/>
    <x v="18"/>
    <x v="18"/>
    <x v="18"/>
    <x v="18"/>
    <x v="15"/>
    <x v="53"/>
    <x v="53"/>
    <x v="52"/>
    <x v="51"/>
    <x v="52"/>
    <x v="55"/>
    <x v="3"/>
    <x v="3"/>
  </r>
  <r>
    <x v="2"/>
    <x v="0"/>
    <x v="0"/>
    <x v="1"/>
    <x v="2"/>
    <x v="2"/>
    <x v="20"/>
    <x v="20"/>
    <x v="20"/>
    <x v="20"/>
    <x v="15"/>
    <x v="53"/>
    <x v="53"/>
    <x v="49"/>
    <x v="48"/>
    <x v="53"/>
    <x v="56"/>
    <x v="3"/>
    <x v="3"/>
  </r>
  <r>
    <x v="2"/>
    <x v="0"/>
    <x v="0"/>
    <x v="1"/>
    <x v="2"/>
    <x v="2"/>
    <x v="14"/>
    <x v="14"/>
    <x v="14"/>
    <x v="14"/>
    <x v="15"/>
    <x v="53"/>
    <x v="53"/>
    <x v="53"/>
    <x v="24"/>
    <x v="54"/>
    <x v="57"/>
    <x v="0"/>
    <x v="10"/>
  </r>
  <r>
    <x v="2"/>
    <x v="0"/>
    <x v="0"/>
    <x v="1"/>
    <x v="2"/>
    <x v="2"/>
    <x v="17"/>
    <x v="17"/>
    <x v="17"/>
    <x v="17"/>
    <x v="18"/>
    <x v="54"/>
    <x v="17"/>
    <x v="54"/>
    <x v="52"/>
    <x v="55"/>
    <x v="58"/>
    <x v="0"/>
    <x v="10"/>
  </r>
  <r>
    <x v="2"/>
    <x v="0"/>
    <x v="0"/>
    <x v="1"/>
    <x v="2"/>
    <x v="2"/>
    <x v="23"/>
    <x v="23"/>
    <x v="23"/>
    <x v="23"/>
    <x v="19"/>
    <x v="55"/>
    <x v="54"/>
    <x v="35"/>
    <x v="53"/>
    <x v="38"/>
    <x v="40"/>
    <x v="3"/>
    <x v="3"/>
  </r>
  <r>
    <x v="3"/>
    <x v="0"/>
    <x v="0"/>
    <x v="1"/>
    <x v="3"/>
    <x v="3"/>
    <x v="0"/>
    <x v="0"/>
    <x v="0"/>
    <x v="0"/>
    <x v="0"/>
    <x v="56"/>
    <x v="55"/>
    <x v="55"/>
    <x v="54"/>
    <x v="56"/>
    <x v="59"/>
    <x v="3"/>
    <x v="3"/>
  </r>
  <r>
    <x v="3"/>
    <x v="0"/>
    <x v="0"/>
    <x v="1"/>
    <x v="3"/>
    <x v="3"/>
    <x v="1"/>
    <x v="1"/>
    <x v="1"/>
    <x v="1"/>
    <x v="1"/>
    <x v="57"/>
    <x v="56"/>
    <x v="56"/>
    <x v="55"/>
    <x v="45"/>
    <x v="60"/>
    <x v="3"/>
    <x v="3"/>
  </r>
  <r>
    <x v="3"/>
    <x v="0"/>
    <x v="0"/>
    <x v="1"/>
    <x v="3"/>
    <x v="3"/>
    <x v="2"/>
    <x v="2"/>
    <x v="2"/>
    <x v="2"/>
    <x v="2"/>
    <x v="31"/>
    <x v="57"/>
    <x v="57"/>
    <x v="56"/>
    <x v="57"/>
    <x v="61"/>
    <x v="3"/>
    <x v="3"/>
  </r>
  <r>
    <x v="3"/>
    <x v="0"/>
    <x v="0"/>
    <x v="1"/>
    <x v="3"/>
    <x v="3"/>
    <x v="3"/>
    <x v="3"/>
    <x v="3"/>
    <x v="3"/>
    <x v="3"/>
    <x v="58"/>
    <x v="58"/>
    <x v="58"/>
    <x v="57"/>
    <x v="58"/>
    <x v="62"/>
    <x v="0"/>
    <x v="11"/>
  </r>
  <r>
    <x v="3"/>
    <x v="0"/>
    <x v="0"/>
    <x v="1"/>
    <x v="3"/>
    <x v="3"/>
    <x v="4"/>
    <x v="4"/>
    <x v="4"/>
    <x v="4"/>
    <x v="4"/>
    <x v="59"/>
    <x v="59"/>
    <x v="59"/>
    <x v="58"/>
    <x v="45"/>
    <x v="60"/>
    <x v="3"/>
    <x v="3"/>
  </r>
  <r>
    <x v="3"/>
    <x v="0"/>
    <x v="0"/>
    <x v="1"/>
    <x v="3"/>
    <x v="3"/>
    <x v="5"/>
    <x v="5"/>
    <x v="5"/>
    <x v="5"/>
    <x v="5"/>
    <x v="60"/>
    <x v="60"/>
    <x v="60"/>
    <x v="59"/>
    <x v="59"/>
    <x v="63"/>
    <x v="3"/>
    <x v="3"/>
  </r>
  <r>
    <x v="3"/>
    <x v="0"/>
    <x v="0"/>
    <x v="1"/>
    <x v="3"/>
    <x v="3"/>
    <x v="7"/>
    <x v="7"/>
    <x v="7"/>
    <x v="7"/>
    <x v="6"/>
    <x v="61"/>
    <x v="28"/>
    <x v="61"/>
    <x v="60"/>
    <x v="45"/>
    <x v="60"/>
    <x v="3"/>
    <x v="3"/>
  </r>
  <r>
    <x v="3"/>
    <x v="0"/>
    <x v="0"/>
    <x v="1"/>
    <x v="3"/>
    <x v="3"/>
    <x v="9"/>
    <x v="9"/>
    <x v="9"/>
    <x v="9"/>
    <x v="7"/>
    <x v="62"/>
    <x v="61"/>
    <x v="62"/>
    <x v="61"/>
    <x v="60"/>
    <x v="64"/>
    <x v="3"/>
    <x v="3"/>
  </r>
  <r>
    <x v="3"/>
    <x v="0"/>
    <x v="0"/>
    <x v="1"/>
    <x v="3"/>
    <x v="3"/>
    <x v="8"/>
    <x v="8"/>
    <x v="8"/>
    <x v="8"/>
    <x v="8"/>
    <x v="63"/>
    <x v="62"/>
    <x v="63"/>
    <x v="62"/>
    <x v="61"/>
    <x v="65"/>
    <x v="3"/>
    <x v="3"/>
  </r>
  <r>
    <x v="3"/>
    <x v="0"/>
    <x v="0"/>
    <x v="1"/>
    <x v="3"/>
    <x v="3"/>
    <x v="11"/>
    <x v="11"/>
    <x v="11"/>
    <x v="11"/>
    <x v="9"/>
    <x v="64"/>
    <x v="63"/>
    <x v="61"/>
    <x v="60"/>
    <x v="62"/>
    <x v="66"/>
    <x v="3"/>
    <x v="3"/>
  </r>
  <r>
    <x v="3"/>
    <x v="0"/>
    <x v="0"/>
    <x v="1"/>
    <x v="3"/>
    <x v="3"/>
    <x v="6"/>
    <x v="6"/>
    <x v="6"/>
    <x v="6"/>
    <x v="10"/>
    <x v="65"/>
    <x v="52"/>
    <x v="64"/>
    <x v="47"/>
    <x v="63"/>
    <x v="67"/>
    <x v="3"/>
    <x v="3"/>
  </r>
  <r>
    <x v="3"/>
    <x v="0"/>
    <x v="0"/>
    <x v="1"/>
    <x v="3"/>
    <x v="3"/>
    <x v="15"/>
    <x v="15"/>
    <x v="15"/>
    <x v="15"/>
    <x v="11"/>
    <x v="66"/>
    <x v="12"/>
    <x v="65"/>
    <x v="63"/>
    <x v="56"/>
    <x v="59"/>
    <x v="0"/>
    <x v="11"/>
  </r>
  <r>
    <x v="3"/>
    <x v="0"/>
    <x v="0"/>
    <x v="1"/>
    <x v="3"/>
    <x v="3"/>
    <x v="10"/>
    <x v="10"/>
    <x v="10"/>
    <x v="10"/>
    <x v="12"/>
    <x v="48"/>
    <x v="64"/>
    <x v="66"/>
    <x v="64"/>
    <x v="44"/>
    <x v="68"/>
    <x v="3"/>
    <x v="3"/>
  </r>
  <r>
    <x v="3"/>
    <x v="0"/>
    <x v="0"/>
    <x v="1"/>
    <x v="3"/>
    <x v="3"/>
    <x v="13"/>
    <x v="13"/>
    <x v="13"/>
    <x v="13"/>
    <x v="13"/>
    <x v="67"/>
    <x v="65"/>
    <x v="67"/>
    <x v="65"/>
    <x v="38"/>
    <x v="69"/>
    <x v="3"/>
    <x v="3"/>
  </r>
  <r>
    <x v="3"/>
    <x v="0"/>
    <x v="0"/>
    <x v="1"/>
    <x v="3"/>
    <x v="3"/>
    <x v="14"/>
    <x v="14"/>
    <x v="14"/>
    <x v="14"/>
    <x v="14"/>
    <x v="50"/>
    <x v="66"/>
    <x v="16"/>
    <x v="66"/>
    <x v="44"/>
    <x v="68"/>
    <x v="3"/>
    <x v="3"/>
  </r>
  <r>
    <x v="3"/>
    <x v="0"/>
    <x v="0"/>
    <x v="1"/>
    <x v="3"/>
    <x v="3"/>
    <x v="12"/>
    <x v="12"/>
    <x v="12"/>
    <x v="12"/>
    <x v="15"/>
    <x v="68"/>
    <x v="67"/>
    <x v="68"/>
    <x v="67"/>
    <x v="54"/>
    <x v="70"/>
    <x v="3"/>
    <x v="3"/>
  </r>
  <r>
    <x v="3"/>
    <x v="0"/>
    <x v="0"/>
    <x v="1"/>
    <x v="3"/>
    <x v="3"/>
    <x v="24"/>
    <x v="24"/>
    <x v="24"/>
    <x v="24"/>
    <x v="16"/>
    <x v="69"/>
    <x v="68"/>
    <x v="69"/>
    <x v="51"/>
    <x v="53"/>
    <x v="71"/>
    <x v="3"/>
    <x v="3"/>
  </r>
  <r>
    <x v="3"/>
    <x v="0"/>
    <x v="0"/>
    <x v="1"/>
    <x v="3"/>
    <x v="3"/>
    <x v="18"/>
    <x v="18"/>
    <x v="18"/>
    <x v="18"/>
    <x v="16"/>
    <x v="69"/>
    <x v="68"/>
    <x v="50"/>
    <x v="68"/>
    <x v="43"/>
    <x v="72"/>
    <x v="3"/>
    <x v="3"/>
  </r>
  <r>
    <x v="3"/>
    <x v="0"/>
    <x v="0"/>
    <x v="1"/>
    <x v="3"/>
    <x v="3"/>
    <x v="19"/>
    <x v="19"/>
    <x v="19"/>
    <x v="19"/>
    <x v="18"/>
    <x v="70"/>
    <x v="69"/>
    <x v="35"/>
    <x v="69"/>
    <x v="64"/>
    <x v="73"/>
    <x v="3"/>
    <x v="3"/>
  </r>
  <r>
    <x v="3"/>
    <x v="0"/>
    <x v="0"/>
    <x v="1"/>
    <x v="3"/>
    <x v="3"/>
    <x v="25"/>
    <x v="25"/>
    <x v="25"/>
    <x v="25"/>
    <x v="19"/>
    <x v="71"/>
    <x v="70"/>
    <x v="70"/>
    <x v="70"/>
    <x v="44"/>
    <x v="68"/>
    <x v="3"/>
    <x v="3"/>
  </r>
  <r>
    <x v="3"/>
    <x v="0"/>
    <x v="0"/>
    <x v="1"/>
    <x v="3"/>
    <x v="3"/>
    <x v="16"/>
    <x v="16"/>
    <x v="16"/>
    <x v="16"/>
    <x v="19"/>
    <x v="71"/>
    <x v="70"/>
    <x v="54"/>
    <x v="52"/>
    <x v="65"/>
    <x v="74"/>
    <x v="3"/>
    <x v="3"/>
  </r>
  <r>
    <x v="4"/>
    <x v="0"/>
    <x v="0"/>
    <x v="1"/>
    <x v="4"/>
    <x v="4"/>
    <x v="0"/>
    <x v="0"/>
    <x v="0"/>
    <x v="0"/>
    <x v="0"/>
    <x v="72"/>
    <x v="71"/>
    <x v="71"/>
    <x v="71"/>
    <x v="64"/>
    <x v="75"/>
    <x v="0"/>
    <x v="12"/>
  </r>
  <r>
    <x v="4"/>
    <x v="0"/>
    <x v="0"/>
    <x v="1"/>
    <x v="4"/>
    <x v="4"/>
    <x v="1"/>
    <x v="1"/>
    <x v="1"/>
    <x v="1"/>
    <x v="1"/>
    <x v="73"/>
    <x v="72"/>
    <x v="72"/>
    <x v="72"/>
    <x v="41"/>
    <x v="76"/>
    <x v="3"/>
    <x v="3"/>
  </r>
  <r>
    <x v="4"/>
    <x v="0"/>
    <x v="0"/>
    <x v="1"/>
    <x v="4"/>
    <x v="4"/>
    <x v="2"/>
    <x v="2"/>
    <x v="2"/>
    <x v="2"/>
    <x v="2"/>
    <x v="74"/>
    <x v="73"/>
    <x v="73"/>
    <x v="73"/>
    <x v="66"/>
    <x v="77"/>
    <x v="3"/>
    <x v="3"/>
  </r>
  <r>
    <x v="4"/>
    <x v="0"/>
    <x v="0"/>
    <x v="1"/>
    <x v="4"/>
    <x v="4"/>
    <x v="3"/>
    <x v="3"/>
    <x v="3"/>
    <x v="3"/>
    <x v="3"/>
    <x v="75"/>
    <x v="74"/>
    <x v="74"/>
    <x v="74"/>
    <x v="67"/>
    <x v="78"/>
    <x v="0"/>
    <x v="12"/>
  </r>
  <r>
    <x v="4"/>
    <x v="0"/>
    <x v="0"/>
    <x v="1"/>
    <x v="4"/>
    <x v="4"/>
    <x v="6"/>
    <x v="6"/>
    <x v="6"/>
    <x v="6"/>
    <x v="4"/>
    <x v="76"/>
    <x v="75"/>
    <x v="75"/>
    <x v="75"/>
    <x v="68"/>
    <x v="79"/>
    <x v="3"/>
    <x v="3"/>
  </r>
  <r>
    <x v="4"/>
    <x v="0"/>
    <x v="0"/>
    <x v="1"/>
    <x v="4"/>
    <x v="4"/>
    <x v="5"/>
    <x v="5"/>
    <x v="5"/>
    <x v="5"/>
    <x v="5"/>
    <x v="77"/>
    <x v="76"/>
    <x v="76"/>
    <x v="76"/>
    <x v="69"/>
    <x v="80"/>
    <x v="3"/>
    <x v="3"/>
  </r>
  <r>
    <x v="4"/>
    <x v="0"/>
    <x v="0"/>
    <x v="1"/>
    <x v="4"/>
    <x v="4"/>
    <x v="4"/>
    <x v="4"/>
    <x v="4"/>
    <x v="4"/>
    <x v="6"/>
    <x v="78"/>
    <x v="77"/>
    <x v="27"/>
    <x v="77"/>
    <x v="70"/>
    <x v="9"/>
    <x v="3"/>
    <x v="3"/>
  </r>
  <r>
    <x v="4"/>
    <x v="0"/>
    <x v="0"/>
    <x v="1"/>
    <x v="4"/>
    <x v="4"/>
    <x v="7"/>
    <x v="7"/>
    <x v="7"/>
    <x v="7"/>
    <x v="7"/>
    <x v="43"/>
    <x v="8"/>
    <x v="76"/>
    <x v="76"/>
    <x v="55"/>
    <x v="81"/>
    <x v="3"/>
    <x v="3"/>
  </r>
  <r>
    <x v="4"/>
    <x v="0"/>
    <x v="0"/>
    <x v="1"/>
    <x v="4"/>
    <x v="4"/>
    <x v="10"/>
    <x v="10"/>
    <x v="10"/>
    <x v="10"/>
    <x v="8"/>
    <x v="65"/>
    <x v="78"/>
    <x v="77"/>
    <x v="78"/>
    <x v="51"/>
    <x v="82"/>
    <x v="3"/>
    <x v="3"/>
  </r>
  <r>
    <x v="4"/>
    <x v="0"/>
    <x v="0"/>
    <x v="1"/>
    <x v="4"/>
    <x v="4"/>
    <x v="8"/>
    <x v="8"/>
    <x v="8"/>
    <x v="8"/>
    <x v="9"/>
    <x v="79"/>
    <x v="11"/>
    <x v="48"/>
    <x v="79"/>
    <x v="71"/>
    <x v="83"/>
    <x v="3"/>
    <x v="3"/>
  </r>
  <r>
    <x v="4"/>
    <x v="0"/>
    <x v="0"/>
    <x v="1"/>
    <x v="4"/>
    <x v="4"/>
    <x v="11"/>
    <x v="11"/>
    <x v="11"/>
    <x v="11"/>
    <x v="10"/>
    <x v="80"/>
    <x v="79"/>
    <x v="78"/>
    <x v="80"/>
    <x v="72"/>
    <x v="84"/>
    <x v="3"/>
    <x v="3"/>
  </r>
  <r>
    <x v="4"/>
    <x v="0"/>
    <x v="0"/>
    <x v="1"/>
    <x v="4"/>
    <x v="4"/>
    <x v="9"/>
    <x v="9"/>
    <x v="9"/>
    <x v="9"/>
    <x v="11"/>
    <x v="67"/>
    <x v="80"/>
    <x v="70"/>
    <x v="81"/>
    <x v="47"/>
    <x v="85"/>
    <x v="3"/>
    <x v="3"/>
  </r>
  <r>
    <x v="4"/>
    <x v="0"/>
    <x v="0"/>
    <x v="1"/>
    <x v="4"/>
    <x v="4"/>
    <x v="14"/>
    <x v="14"/>
    <x v="14"/>
    <x v="14"/>
    <x v="12"/>
    <x v="81"/>
    <x v="12"/>
    <x v="79"/>
    <x v="46"/>
    <x v="53"/>
    <x v="27"/>
    <x v="3"/>
    <x v="3"/>
  </r>
  <r>
    <x v="4"/>
    <x v="0"/>
    <x v="0"/>
    <x v="1"/>
    <x v="4"/>
    <x v="4"/>
    <x v="12"/>
    <x v="12"/>
    <x v="12"/>
    <x v="12"/>
    <x v="13"/>
    <x v="82"/>
    <x v="81"/>
    <x v="36"/>
    <x v="64"/>
    <x v="73"/>
    <x v="86"/>
    <x v="3"/>
    <x v="3"/>
  </r>
  <r>
    <x v="4"/>
    <x v="0"/>
    <x v="0"/>
    <x v="1"/>
    <x v="4"/>
    <x v="4"/>
    <x v="16"/>
    <x v="16"/>
    <x v="16"/>
    <x v="16"/>
    <x v="14"/>
    <x v="83"/>
    <x v="36"/>
    <x v="35"/>
    <x v="82"/>
    <x v="39"/>
    <x v="87"/>
    <x v="3"/>
    <x v="3"/>
  </r>
  <r>
    <x v="4"/>
    <x v="0"/>
    <x v="0"/>
    <x v="1"/>
    <x v="4"/>
    <x v="4"/>
    <x v="18"/>
    <x v="18"/>
    <x v="18"/>
    <x v="18"/>
    <x v="15"/>
    <x v="70"/>
    <x v="66"/>
    <x v="80"/>
    <x v="83"/>
    <x v="55"/>
    <x v="81"/>
    <x v="3"/>
    <x v="3"/>
  </r>
  <r>
    <x v="4"/>
    <x v="0"/>
    <x v="0"/>
    <x v="1"/>
    <x v="4"/>
    <x v="4"/>
    <x v="13"/>
    <x v="13"/>
    <x v="13"/>
    <x v="13"/>
    <x v="16"/>
    <x v="53"/>
    <x v="15"/>
    <x v="70"/>
    <x v="81"/>
    <x v="74"/>
    <x v="88"/>
    <x v="3"/>
    <x v="3"/>
  </r>
  <r>
    <x v="4"/>
    <x v="0"/>
    <x v="0"/>
    <x v="1"/>
    <x v="4"/>
    <x v="4"/>
    <x v="15"/>
    <x v="15"/>
    <x v="15"/>
    <x v="15"/>
    <x v="17"/>
    <x v="84"/>
    <x v="82"/>
    <x v="50"/>
    <x v="84"/>
    <x v="52"/>
    <x v="89"/>
    <x v="3"/>
    <x v="3"/>
  </r>
  <r>
    <x v="4"/>
    <x v="0"/>
    <x v="0"/>
    <x v="1"/>
    <x v="4"/>
    <x v="4"/>
    <x v="25"/>
    <x v="25"/>
    <x v="25"/>
    <x v="25"/>
    <x v="17"/>
    <x v="84"/>
    <x v="82"/>
    <x v="80"/>
    <x v="83"/>
    <x v="31"/>
    <x v="90"/>
    <x v="3"/>
    <x v="3"/>
  </r>
  <r>
    <x v="4"/>
    <x v="0"/>
    <x v="0"/>
    <x v="1"/>
    <x v="4"/>
    <x v="4"/>
    <x v="23"/>
    <x v="23"/>
    <x v="23"/>
    <x v="23"/>
    <x v="17"/>
    <x v="84"/>
    <x v="82"/>
    <x v="81"/>
    <x v="85"/>
    <x v="63"/>
    <x v="91"/>
    <x v="3"/>
    <x v="3"/>
  </r>
  <r>
    <x v="4"/>
    <x v="0"/>
    <x v="0"/>
    <x v="1"/>
    <x v="4"/>
    <x v="4"/>
    <x v="20"/>
    <x v="20"/>
    <x v="20"/>
    <x v="20"/>
    <x v="17"/>
    <x v="84"/>
    <x v="82"/>
    <x v="82"/>
    <x v="86"/>
    <x v="51"/>
    <x v="82"/>
    <x v="3"/>
    <x v="3"/>
  </r>
  <r>
    <x v="5"/>
    <x v="0"/>
    <x v="0"/>
    <x v="1"/>
    <x v="5"/>
    <x v="5"/>
    <x v="0"/>
    <x v="0"/>
    <x v="0"/>
    <x v="0"/>
    <x v="0"/>
    <x v="85"/>
    <x v="83"/>
    <x v="83"/>
    <x v="87"/>
    <x v="53"/>
    <x v="85"/>
    <x v="3"/>
    <x v="3"/>
  </r>
  <r>
    <x v="5"/>
    <x v="0"/>
    <x v="0"/>
    <x v="1"/>
    <x v="5"/>
    <x v="5"/>
    <x v="3"/>
    <x v="3"/>
    <x v="3"/>
    <x v="3"/>
    <x v="1"/>
    <x v="86"/>
    <x v="84"/>
    <x v="84"/>
    <x v="88"/>
    <x v="74"/>
    <x v="92"/>
    <x v="3"/>
    <x v="3"/>
  </r>
  <r>
    <x v="5"/>
    <x v="0"/>
    <x v="0"/>
    <x v="1"/>
    <x v="5"/>
    <x v="5"/>
    <x v="1"/>
    <x v="1"/>
    <x v="1"/>
    <x v="1"/>
    <x v="2"/>
    <x v="87"/>
    <x v="85"/>
    <x v="60"/>
    <x v="89"/>
    <x v="75"/>
    <x v="93"/>
    <x v="3"/>
    <x v="3"/>
  </r>
  <r>
    <x v="5"/>
    <x v="0"/>
    <x v="0"/>
    <x v="1"/>
    <x v="5"/>
    <x v="5"/>
    <x v="2"/>
    <x v="2"/>
    <x v="2"/>
    <x v="2"/>
    <x v="3"/>
    <x v="88"/>
    <x v="86"/>
    <x v="77"/>
    <x v="90"/>
    <x v="47"/>
    <x v="94"/>
    <x v="3"/>
    <x v="3"/>
  </r>
  <r>
    <x v="5"/>
    <x v="0"/>
    <x v="0"/>
    <x v="1"/>
    <x v="5"/>
    <x v="5"/>
    <x v="4"/>
    <x v="4"/>
    <x v="4"/>
    <x v="4"/>
    <x v="4"/>
    <x v="46"/>
    <x v="87"/>
    <x v="66"/>
    <x v="91"/>
    <x v="76"/>
    <x v="95"/>
    <x v="3"/>
    <x v="3"/>
  </r>
  <r>
    <x v="5"/>
    <x v="0"/>
    <x v="0"/>
    <x v="1"/>
    <x v="5"/>
    <x v="5"/>
    <x v="5"/>
    <x v="5"/>
    <x v="5"/>
    <x v="5"/>
    <x v="5"/>
    <x v="47"/>
    <x v="88"/>
    <x v="16"/>
    <x v="92"/>
    <x v="63"/>
    <x v="96"/>
    <x v="3"/>
    <x v="3"/>
  </r>
  <r>
    <x v="5"/>
    <x v="0"/>
    <x v="0"/>
    <x v="1"/>
    <x v="5"/>
    <x v="5"/>
    <x v="8"/>
    <x v="8"/>
    <x v="8"/>
    <x v="8"/>
    <x v="6"/>
    <x v="84"/>
    <x v="89"/>
    <x v="85"/>
    <x v="93"/>
    <x v="77"/>
    <x v="97"/>
    <x v="3"/>
    <x v="3"/>
  </r>
  <r>
    <x v="5"/>
    <x v="0"/>
    <x v="0"/>
    <x v="1"/>
    <x v="5"/>
    <x v="5"/>
    <x v="9"/>
    <x v="9"/>
    <x v="9"/>
    <x v="9"/>
    <x v="7"/>
    <x v="54"/>
    <x v="90"/>
    <x v="70"/>
    <x v="94"/>
    <x v="62"/>
    <x v="98"/>
    <x v="3"/>
    <x v="3"/>
  </r>
  <r>
    <x v="5"/>
    <x v="0"/>
    <x v="0"/>
    <x v="1"/>
    <x v="5"/>
    <x v="5"/>
    <x v="7"/>
    <x v="7"/>
    <x v="7"/>
    <x v="7"/>
    <x v="8"/>
    <x v="55"/>
    <x v="91"/>
    <x v="85"/>
    <x v="93"/>
    <x v="73"/>
    <x v="99"/>
    <x v="3"/>
    <x v="3"/>
  </r>
  <r>
    <x v="5"/>
    <x v="0"/>
    <x v="0"/>
    <x v="1"/>
    <x v="5"/>
    <x v="5"/>
    <x v="10"/>
    <x v="10"/>
    <x v="10"/>
    <x v="10"/>
    <x v="9"/>
    <x v="89"/>
    <x v="51"/>
    <x v="85"/>
    <x v="93"/>
    <x v="49"/>
    <x v="100"/>
    <x v="3"/>
    <x v="3"/>
  </r>
  <r>
    <x v="5"/>
    <x v="0"/>
    <x v="0"/>
    <x v="1"/>
    <x v="5"/>
    <x v="5"/>
    <x v="11"/>
    <x v="11"/>
    <x v="11"/>
    <x v="11"/>
    <x v="9"/>
    <x v="89"/>
    <x v="51"/>
    <x v="52"/>
    <x v="95"/>
    <x v="42"/>
    <x v="101"/>
    <x v="3"/>
    <x v="3"/>
  </r>
  <r>
    <x v="5"/>
    <x v="0"/>
    <x v="0"/>
    <x v="1"/>
    <x v="5"/>
    <x v="5"/>
    <x v="26"/>
    <x v="26"/>
    <x v="26"/>
    <x v="26"/>
    <x v="11"/>
    <x v="90"/>
    <x v="92"/>
    <x v="17"/>
    <x v="96"/>
    <x v="44"/>
    <x v="102"/>
    <x v="3"/>
    <x v="3"/>
  </r>
  <r>
    <x v="5"/>
    <x v="0"/>
    <x v="0"/>
    <x v="1"/>
    <x v="5"/>
    <x v="5"/>
    <x v="14"/>
    <x v="14"/>
    <x v="14"/>
    <x v="14"/>
    <x v="12"/>
    <x v="91"/>
    <x v="93"/>
    <x v="86"/>
    <x v="8"/>
    <x v="42"/>
    <x v="101"/>
    <x v="3"/>
    <x v="3"/>
  </r>
  <r>
    <x v="5"/>
    <x v="0"/>
    <x v="0"/>
    <x v="1"/>
    <x v="5"/>
    <x v="5"/>
    <x v="18"/>
    <x v="18"/>
    <x v="18"/>
    <x v="18"/>
    <x v="13"/>
    <x v="92"/>
    <x v="94"/>
    <x v="87"/>
    <x v="97"/>
    <x v="44"/>
    <x v="102"/>
    <x v="3"/>
    <x v="3"/>
  </r>
  <r>
    <x v="5"/>
    <x v="0"/>
    <x v="0"/>
    <x v="1"/>
    <x v="5"/>
    <x v="5"/>
    <x v="27"/>
    <x v="27"/>
    <x v="27"/>
    <x v="27"/>
    <x v="14"/>
    <x v="93"/>
    <x v="95"/>
    <x v="17"/>
    <x v="96"/>
    <x v="54"/>
    <x v="103"/>
    <x v="3"/>
    <x v="3"/>
  </r>
  <r>
    <x v="5"/>
    <x v="0"/>
    <x v="0"/>
    <x v="1"/>
    <x v="5"/>
    <x v="5"/>
    <x v="15"/>
    <x v="15"/>
    <x v="15"/>
    <x v="15"/>
    <x v="15"/>
    <x v="94"/>
    <x v="68"/>
    <x v="87"/>
    <x v="97"/>
    <x v="75"/>
    <x v="93"/>
    <x v="0"/>
    <x v="13"/>
  </r>
  <r>
    <x v="5"/>
    <x v="0"/>
    <x v="0"/>
    <x v="1"/>
    <x v="5"/>
    <x v="5"/>
    <x v="12"/>
    <x v="12"/>
    <x v="12"/>
    <x v="12"/>
    <x v="15"/>
    <x v="94"/>
    <x v="68"/>
    <x v="80"/>
    <x v="98"/>
    <x v="78"/>
    <x v="104"/>
    <x v="3"/>
    <x v="3"/>
  </r>
  <r>
    <x v="5"/>
    <x v="0"/>
    <x v="0"/>
    <x v="1"/>
    <x v="5"/>
    <x v="5"/>
    <x v="19"/>
    <x v="19"/>
    <x v="19"/>
    <x v="19"/>
    <x v="17"/>
    <x v="95"/>
    <x v="96"/>
    <x v="87"/>
    <x v="97"/>
    <x v="75"/>
    <x v="93"/>
    <x v="3"/>
    <x v="3"/>
  </r>
  <r>
    <x v="5"/>
    <x v="0"/>
    <x v="0"/>
    <x v="1"/>
    <x v="5"/>
    <x v="5"/>
    <x v="28"/>
    <x v="28"/>
    <x v="28"/>
    <x v="28"/>
    <x v="18"/>
    <x v="96"/>
    <x v="70"/>
    <x v="88"/>
    <x v="49"/>
    <x v="49"/>
    <x v="100"/>
    <x v="3"/>
    <x v="3"/>
  </r>
  <r>
    <x v="5"/>
    <x v="0"/>
    <x v="0"/>
    <x v="1"/>
    <x v="5"/>
    <x v="5"/>
    <x v="25"/>
    <x v="25"/>
    <x v="25"/>
    <x v="25"/>
    <x v="18"/>
    <x v="96"/>
    <x v="70"/>
    <x v="87"/>
    <x v="97"/>
    <x v="72"/>
    <x v="105"/>
    <x v="3"/>
    <x v="3"/>
  </r>
  <r>
    <x v="5"/>
    <x v="0"/>
    <x v="0"/>
    <x v="1"/>
    <x v="5"/>
    <x v="5"/>
    <x v="20"/>
    <x v="20"/>
    <x v="20"/>
    <x v="20"/>
    <x v="18"/>
    <x v="96"/>
    <x v="70"/>
    <x v="35"/>
    <x v="99"/>
    <x v="42"/>
    <x v="101"/>
    <x v="3"/>
    <x v="3"/>
  </r>
  <r>
    <x v="5"/>
    <x v="0"/>
    <x v="0"/>
    <x v="1"/>
    <x v="5"/>
    <x v="5"/>
    <x v="17"/>
    <x v="17"/>
    <x v="17"/>
    <x v="17"/>
    <x v="18"/>
    <x v="96"/>
    <x v="70"/>
    <x v="54"/>
    <x v="52"/>
    <x v="73"/>
    <x v="99"/>
    <x v="3"/>
    <x v="3"/>
  </r>
  <r>
    <x v="6"/>
    <x v="0"/>
    <x v="0"/>
    <x v="1"/>
    <x v="6"/>
    <x v="6"/>
    <x v="0"/>
    <x v="0"/>
    <x v="0"/>
    <x v="0"/>
    <x v="0"/>
    <x v="97"/>
    <x v="97"/>
    <x v="89"/>
    <x v="100"/>
    <x v="77"/>
    <x v="76"/>
    <x v="3"/>
    <x v="3"/>
  </r>
  <r>
    <x v="6"/>
    <x v="0"/>
    <x v="0"/>
    <x v="1"/>
    <x v="6"/>
    <x v="6"/>
    <x v="1"/>
    <x v="1"/>
    <x v="1"/>
    <x v="1"/>
    <x v="1"/>
    <x v="98"/>
    <x v="98"/>
    <x v="90"/>
    <x v="101"/>
    <x v="76"/>
    <x v="106"/>
    <x v="3"/>
    <x v="3"/>
  </r>
  <r>
    <x v="6"/>
    <x v="0"/>
    <x v="0"/>
    <x v="1"/>
    <x v="6"/>
    <x v="6"/>
    <x v="2"/>
    <x v="2"/>
    <x v="2"/>
    <x v="2"/>
    <x v="2"/>
    <x v="99"/>
    <x v="99"/>
    <x v="91"/>
    <x v="102"/>
    <x v="68"/>
    <x v="107"/>
    <x v="3"/>
    <x v="3"/>
  </r>
  <r>
    <x v="6"/>
    <x v="0"/>
    <x v="0"/>
    <x v="1"/>
    <x v="6"/>
    <x v="6"/>
    <x v="3"/>
    <x v="3"/>
    <x v="3"/>
    <x v="3"/>
    <x v="3"/>
    <x v="100"/>
    <x v="100"/>
    <x v="92"/>
    <x v="103"/>
    <x v="52"/>
    <x v="108"/>
    <x v="1"/>
    <x v="14"/>
  </r>
  <r>
    <x v="6"/>
    <x v="0"/>
    <x v="0"/>
    <x v="1"/>
    <x v="6"/>
    <x v="6"/>
    <x v="5"/>
    <x v="5"/>
    <x v="5"/>
    <x v="5"/>
    <x v="4"/>
    <x v="101"/>
    <x v="101"/>
    <x v="63"/>
    <x v="10"/>
    <x v="45"/>
    <x v="109"/>
    <x v="3"/>
    <x v="3"/>
  </r>
  <r>
    <x v="6"/>
    <x v="0"/>
    <x v="0"/>
    <x v="1"/>
    <x v="6"/>
    <x v="6"/>
    <x v="4"/>
    <x v="4"/>
    <x v="4"/>
    <x v="4"/>
    <x v="5"/>
    <x v="102"/>
    <x v="102"/>
    <x v="93"/>
    <x v="104"/>
    <x v="53"/>
    <x v="110"/>
    <x v="3"/>
    <x v="3"/>
  </r>
  <r>
    <x v="6"/>
    <x v="0"/>
    <x v="0"/>
    <x v="1"/>
    <x v="6"/>
    <x v="6"/>
    <x v="6"/>
    <x v="6"/>
    <x v="6"/>
    <x v="6"/>
    <x v="6"/>
    <x v="103"/>
    <x v="103"/>
    <x v="27"/>
    <x v="105"/>
    <x v="79"/>
    <x v="111"/>
    <x v="3"/>
    <x v="3"/>
  </r>
  <r>
    <x v="6"/>
    <x v="0"/>
    <x v="0"/>
    <x v="1"/>
    <x v="6"/>
    <x v="6"/>
    <x v="15"/>
    <x v="15"/>
    <x v="15"/>
    <x v="15"/>
    <x v="7"/>
    <x v="104"/>
    <x v="104"/>
    <x v="76"/>
    <x v="106"/>
    <x v="48"/>
    <x v="112"/>
    <x v="3"/>
    <x v="3"/>
  </r>
  <r>
    <x v="6"/>
    <x v="0"/>
    <x v="0"/>
    <x v="1"/>
    <x v="6"/>
    <x v="6"/>
    <x v="29"/>
    <x v="29"/>
    <x v="29"/>
    <x v="29"/>
    <x v="8"/>
    <x v="105"/>
    <x v="105"/>
    <x v="94"/>
    <x v="107"/>
    <x v="75"/>
    <x v="103"/>
    <x v="3"/>
    <x v="3"/>
  </r>
  <r>
    <x v="6"/>
    <x v="0"/>
    <x v="0"/>
    <x v="1"/>
    <x v="6"/>
    <x v="6"/>
    <x v="7"/>
    <x v="7"/>
    <x v="7"/>
    <x v="7"/>
    <x v="9"/>
    <x v="80"/>
    <x v="106"/>
    <x v="34"/>
    <x v="108"/>
    <x v="74"/>
    <x v="113"/>
    <x v="3"/>
    <x v="3"/>
  </r>
  <r>
    <x v="6"/>
    <x v="0"/>
    <x v="0"/>
    <x v="1"/>
    <x v="6"/>
    <x v="6"/>
    <x v="9"/>
    <x v="9"/>
    <x v="9"/>
    <x v="9"/>
    <x v="10"/>
    <x v="50"/>
    <x v="107"/>
    <x v="79"/>
    <x v="109"/>
    <x v="77"/>
    <x v="76"/>
    <x v="3"/>
    <x v="3"/>
  </r>
  <r>
    <x v="6"/>
    <x v="0"/>
    <x v="0"/>
    <x v="1"/>
    <x v="6"/>
    <x v="6"/>
    <x v="8"/>
    <x v="8"/>
    <x v="8"/>
    <x v="8"/>
    <x v="11"/>
    <x v="68"/>
    <x v="79"/>
    <x v="53"/>
    <x v="110"/>
    <x v="76"/>
    <x v="106"/>
    <x v="3"/>
    <x v="3"/>
  </r>
  <r>
    <x v="6"/>
    <x v="0"/>
    <x v="0"/>
    <x v="1"/>
    <x v="6"/>
    <x v="6"/>
    <x v="14"/>
    <x v="14"/>
    <x v="14"/>
    <x v="14"/>
    <x v="12"/>
    <x v="106"/>
    <x v="108"/>
    <x v="47"/>
    <x v="111"/>
    <x v="44"/>
    <x v="114"/>
    <x v="3"/>
    <x v="3"/>
  </r>
  <r>
    <x v="6"/>
    <x v="0"/>
    <x v="0"/>
    <x v="1"/>
    <x v="6"/>
    <x v="6"/>
    <x v="11"/>
    <x v="11"/>
    <x v="11"/>
    <x v="11"/>
    <x v="13"/>
    <x v="83"/>
    <x v="109"/>
    <x v="95"/>
    <x v="112"/>
    <x v="54"/>
    <x v="115"/>
    <x v="3"/>
    <x v="3"/>
  </r>
  <r>
    <x v="6"/>
    <x v="0"/>
    <x v="0"/>
    <x v="1"/>
    <x v="6"/>
    <x v="6"/>
    <x v="10"/>
    <x v="10"/>
    <x v="10"/>
    <x v="10"/>
    <x v="14"/>
    <x v="70"/>
    <x v="110"/>
    <x v="47"/>
    <x v="111"/>
    <x v="54"/>
    <x v="115"/>
    <x v="3"/>
    <x v="3"/>
  </r>
  <r>
    <x v="6"/>
    <x v="0"/>
    <x v="0"/>
    <x v="1"/>
    <x v="6"/>
    <x v="6"/>
    <x v="28"/>
    <x v="28"/>
    <x v="28"/>
    <x v="28"/>
    <x v="15"/>
    <x v="84"/>
    <x v="111"/>
    <x v="46"/>
    <x v="67"/>
    <x v="75"/>
    <x v="103"/>
    <x v="3"/>
    <x v="3"/>
  </r>
  <r>
    <x v="6"/>
    <x v="0"/>
    <x v="0"/>
    <x v="1"/>
    <x v="6"/>
    <x v="6"/>
    <x v="30"/>
    <x v="30"/>
    <x v="30"/>
    <x v="30"/>
    <x v="16"/>
    <x v="107"/>
    <x v="37"/>
    <x v="69"/>
    <x v="113"/>
    <x v="54"/>
    <x v="115"/>
    <x v="3"/>
    <x v="3"/>
  </r>
  <r>
    <x v="6"/>
    <x v="0"/>
    <x v="0"/>
    <x v="1"/>
    <x v="6"/>
    <x v="6"/>
    <x v="12"/>
    <x v="12"/>
    <x v="12"/>
    <x v="12"/>
    <x v="17"/>
    <x v="54"/>
    <x v="112"/>
    <x v="82"/>
    <x v="114"/>
    <x v="72"/>
    <x v="116"/>
    <x v="3"/>
    <x v="3"/>
  </r>
  <r>
    <x v="6"/>
    <x v="0"/>
    <x v="0"/>
    <x v="1"/>
    <x v="6"/>
    <x v="6"/>
    <x v="17"/>
    <x v="17"/>
    <x v="17"/>
    <x v="17"/>
    <x v="17"/>
    <x v="54"/>
    <x v="112"/>
    <x v="54"/>
    <x v="52"/>
    <x v="48"/>
    <x v="112"/>
    <x v="3"/>
    <x v="3"/>
  </r>
  <r>
    <x v="6"/>
    <x v="0"/>
    <x v="0"/>
    <x v="1"/>
    <x v="6"/>
    <x v="6"/>
    <x v="13"/>
    <x v="13"/>
    <x v="13"/>
    <x v="13"/>
    <x v="19"/>
    <x v="55"/>
    <x v="113"/>
    <x v="70"/>
    <x v="15"/>
    <x v="75"/>
    <x v="103"/>
    <x v="3"/>
    <x v="3"/>
  </r>
  <r>
    <x v="7"/>
    <x v="0"/>
    <x v="0"/>
    <x v="1"/>
    <x v="7"/>
    <x v="7"/>
    <x v="0"/>
    <x v="0"/>
    <x v="0"/>
    <x v="0"/>
    <x v="0"/>
    <x v="85"/>
    <x v="114"/>
    <x v="96"/>
    <x v="115"/>
    <x v="76"/>
    <x v="79"/>
    <x v="3"/>
    <x v="3"/>
  </r>
  <r>
    <x v="7"/>
    <x v="0"/>
    <x v="0"/>
    <x v="1"/>
    <x v="7"/>
    <x v="7"/>
    <x v="1"/>
    <x v="1"/>
    <x v="1"/>
    <x v="1"/>
    <x v="1"/>
    <x v="108"/>
    <x v="115"/>
    <x v="97"/>
    <x v="116"/>
    <x v="44"/>
    <x v="117"/>
    <x v="3"/>
    <x v="3"/>
  </r>
  <r>
    <x v="7"/>
    <x v="0"/>
    <x v="0"/>
    <x v="1"/>
    <x v="7"/>
    <x v="7"/>
    <x v="3"/>
    <x v="3"/>
    <x v="3"/>
    <x v="3"/>
    <x v="2"/>
    <x v="102"/>
    <x v="116"/>
    <x v="98"/>
    <x v="117"/>
    <x v="76"/>
    <x v="79"/>
    <x v="0"/>
    <x v="15"/>
  </r>
  <r>
    <x v="7"/>
    <x v="0"/>
    <x v="0"/>
    <x v="1"/>
    <x v="7"/>
    <x v="7"/>
    <x v="2"/>
    <x v="2"/>
    <x v="2"/>
    <x v="2"/>
    <x v="3"/>
    <x v="88"/>
    <x v="117"/>
    <x v="99"/>
    <x v="118"/>
    <x v="67"/>
    <x v="118"/>
    <x v="3"/>
    <x v="3"/>
  </r>
  <r>
    <x v="7"/>
    <x v="0"/>
    <x v="0"/>
    <x v="1"/>
    <x v="7"/>
    <x v="7"/>
    <x v="5"/>
    <x v="5"/>
    <x v="5"/>
    <x v="5"/>
    <x v="4"/>
    <x v="80"/>
    <x v="118"/>
    <x v="36"/>
    <x v="119"/>
    <x v="48"/>
    <x v="119"/>
    <x v="3"/>
    <x v="3"/>
  </r>
  <r>
    <x v="7"/>
    <x v="0"/>
    <x v="0"/>
    <x v="1"/>
    <x v="7"/>
    <x v="7"/>
    <x v="6"/>
    <x v="6"/>
    <x v="6"/>
    <x v="6"/>
    <x v="5"/>
    <x v="49"/>
    <x v="101"/>
    <x v="99"/>
    <x v="118"/>
    <x v="75"/>
    <x v="120"/>
    <x v="3"/>
    <x v="3"/>
  </r>
  <r>
    <x v="7"/>
    <x v="0"/>
    <x v="0"/>
    <x v="1"/>
    <x v="7"/>
    <x v="7"/>
    <x v="4"/>
    <x v="4"/>
    <x v="4"/>
    <x v="4"/>
    <x v="6"/>
    <x v="109"/>
    <x v="119"/>
    <x v="100"/>
    <x v="120"/>
    <x v="31"/>
    <x v="121"/>
    <x v="3"/>
    <x v="3"/>
  </r>
  <r>
    <x v="7"/>
    <x v="0"/>
    <x v="0"/>
    <x v="1"/>
    <x v="7"/>
    <x v="7"/>
    <x v="9"/>
    <x v="9"/>
    <x v="9"/>
    <x v="9"/>
    <x v="7"/>
    <x v="110"/>
    <x v="120"/>
    <x v="53"/>
    <x v="121"/>
    <x v="77"/>
    <x v="122"/>
    <x v="3"/>
    <x v="3"/>
  </r>
  <r>
    <x v="7"/>
    <x v="0"/>
    <x v="0"/>
    <x v="1"/>
    <x v="7"/>
    <x v="7"/>
    <x v="7"/>
    <x v="7"/>
    <x v="7"/>
    <x v="7"/>
    <x v="8"/>
    <x v="111"/>
    <x v="7"/>
    <x v="82"/>
    <x v="122"/>
    <x v="53"/>
    <x v="123"/>
    <x v="3"/>
    <x v="3"/>
  </r>
  <r>
    <x v="7"/>
    <x v="0"/>
    <x v="0"/>
    <x v="1"/>
    <x v="7"/>
    <x v="7"/>
    <x v="11"/>
    <x v="11"/>
    <x v="11"/>
    <x v="11"/>
    <x v="8"/>
    <x v="111"/>
    <x v="7"/>
    <x v="36"/>
    <x v="119"/>
    <x v="49"/>
    <x v="124"/>
    <x v="3"/>
    <x v="3"/>
  </r>
  <r>
    <x v="7"/>
    <x v="0"/>
    <x v="0"/>
    <x v="1"/>
    <x v="7"/>
    <x v="7"/>
    <x v="8"/>
    <x v="8"/>
    <x v="8"/>
    <x v="8"/>
    <x v="10"/>
    <x v="112"/>
    <x v="121"/>
    <x v="101"/>
    <x v="123"/>
    <x v="53"/>
    <x v="123"/>
    <x v="3"/>
    <x v="3"/>
  </r>
  <r>
    <x v="7"/>
    <x v="0"/>
    <x v="0"/>
    <x v="1"/>
    <x v="7"/>
    <x v="7"/>
    <x v="15"/>
    <x v="15"/>
    <x v="15"/>
    <x v="15"/>
    <x v="10"/>
    <x v="112"/>
    <x v="121"/>
    <x v="101"/>
    <x v="123"/>
    <x v="53"/>
    <x v="123"/>
    <x v="3"/>
    <x v="3"/>
  </r>
  <r>
    <x v="7"/>
    <x v="0"/>
    <x v="0"/>
    <x v="1"/>
    <x v="7"/>
    <x v="7"/>
    <x v="10"/>
    <x v="10"/>
    <x v="10"/>
    <x v="10"/>
    <x v="12"/>
    <x v="113"/>
    <x v="51"/>
    <x v="86"/>
    <x v="124"/>
    <x v="62"/>
    <x v="125"/>
    <x v="0"/>
    <x v="15"/>
  </r>
  <r>
    <x v="7"/>
    <x v="0"/>
    <x v="0"/>
    <x v="1"/>
    <x v="7"/>
    <x v="7"/>
    <x v="13"/>
    <x v="13"/>
    <x v="13"/>
    <x v="13"/>
    <x v="13"/>
    <x v="114"/>
    <x v="122"/>
    <x v="80"/>
    <x v="125"/>
    <x v="44"/>
    <x v="117"/>
    <x v="3"/>
    <x v="3"/>
  </r>
  <r>
    <x v="7"/>
    <x v="0"/>
    <x v="0"/>
    <x v="1"/>
    <x v="7"/>
    <x v="7"/>
    <x v="27"/>
    <x v="27"/>
    <x v="27"/>
    <x v="27"/>
    <x v="14"/>
    <x v="115"/>
    <x v="123"/>
    <x v="17"/>
    <x v="126"/>
    <x v="75"/>
    <x v="120"/>
    <x v="3"/>
    <x v="3"/>
  </r>
  <r>
    <x v="7"/>
    <x v="0"/>
    <x v="0"/>
    <x v="1"/>
    <x v="7"/>
    <x v="7"/>
    <x v="14"/>
    <x v="14"/>
    <x v="14"/>
    <x v="14"/>
    <x v="14"/>
    <x v="115"/>
    <x v="123"/>
    <x v="81"/>
    <x v="127"/>
    <x v="72"/>
    <x v="126"/>
    <x v="3"/>
    <x v="3"/>
  </r>
  <r>
    <x v="7"/>
    <x v="0"/>
    <x v="0"/>
    <x v="1"/>
    <x v="7"/>
    <x v="7"/>
    <x v="18"/>
    <x v="18"/>
    <x v="18"/>
    <x v="18"/>
    <x v="16"/>
    <x v="93"/>
    <x v="124"/>
    <x v="87"/>
    <x v="128"/>
    <x v="73"/>
    <x v="59"/>
    <x v="3"/>
    <x v="3"/>
  </r>
  <r>
    <x v="7"/>
    <x v="0"/>
    <x v="0"/>
    <x v="1"/>
    <x v="7"/>
    <x v="7"/>
    <x v="16"/>
    <x v="16"/>
    <x v="16"/>
    <x v="16"/>
    <x v="17"/>
    <x v="94"/>
    <x v="96"/>
    <x v="54"/>
    <x v="52"/>
    <x v="53"/>
    <x v="123"/>
    <x v="3"/>
    <x v="3"/>
  </r>
  <r>
    <x v="7"/>
    <x v="0"/>
    <x v="0"/>
    <x v="1"/>
    <x v="7"/>
    <x v="7"/>
    <x v="19"/>
    <x v="19"/>
    <x v="19"/>
    <x v="19"/>
    <x v="17"/>
    <x v="94"/>
    <x v="96"/>
    <x v="102"/>
    <x v="37"/>
    <x v="73"/>
    <x v="59"/>
    <x v="3"/>
    <x v="3"/>
  </r>
  <r>
    <x v="7"/>
    <x v="0"/>
    <x v="0"/>
    <x v="1"/>
    <x v="7"/>
    <x v="7"/>
    <x v="12"/>
    <x v="12"/>
    <x v="12"/>
    <x v="12"/>
    <x v="17"/>
    <x v="94"/>
    <x v="96"/>
    <x v="81"/>
    <x v="127"/>
    <x v="49"/>
    <x v="124"/>
    <x v="3"/>
    <x v="3"/>
  </r>
  <r>
    <x v="7"/>
    <x v="0"/>
    <x v="0"/>
    <x v="1"/>
    <x v="7"/>
    <x v="7"/>
    <x v="20"/>
    <x v="20"/>
    <x v="20"/>
    <x v="20"/>
    <x v="17"/>
    <x v="94"/>
    <x v="96"/>
    <x v="35"/>
    <x v="129"/>
    <x v="72"/>
    <x v="126"/>
    <x v="3"/>
    <x v="3"/>
  </r>
  <r>
    <x v="8"/>
    <x v="0"/>
    <x v="0"/>
    <x v="1"/>
    <x v="8"/>
    <x v="8"/>
    <x v="0"/>
    <x v="0"/>
    <x v="0"/>
    <x v="0"/>
    <x v="0"/>
    <x v="116"/>
    <x v="125"/>
    <x v="103"/>
    <x v="130"/>
    <x v="65"/>
    <x v="102"/>
    <x v="3"/>
    <x v="3"/>
  </r>
  <r>
    <x v="8"/>
    <x v="0"/>
    <x v="0"/>
    <x v="1"/>
    <x v="8"/>
    <x v="8"/>
    <x v="1"/>
    <x v="1"/>
    <x v="1"/>
    <x v="1"/>
    <x v="1"/>
    <x v="117"/>
    <x v="126"/>
    <x v="104"/>
    <x v="131"/>
    <x v="80"/>
    <x v="15"/>
    <x v="3"/>
    <x v="3"/>
  </r>
  <r>
    <x v="8"/>
    <x v="0"/>
    <x v="0"/>
    <x v="1"/>
    <x v="8"/>
    <x v="8"/>
    <x v="3"/>
    <x v="3"/>
    <x v="3"/>
    <x v="3"/>
    <x v="2"/>
    <x v="118"/>
    <x v="42"/>
    <x v="105"/>
    <x v="132"/>
    <x v="81"/>
    <x v="127"/>
    <x v="0"/>
    <x v="16"/>
  </r>
  <r>
    <x v="8"/>
    <x v="0"/>
    <x v="0"/>
    <x v="1"/>
    <x v="8"/>
    <x v="8"/>
    <x v="2"/>
    <x v="2"/>
    <x v="2"/>
    <x v="2"/>
    <x v="3"/>
    <x v="119"/>
    <x v="127"/>
    <x v="106"/>
    <x v="133"/>
    <x v="82"/>
    <x v="128"/>
    <x v="3"/>
    <x v="3"/>
  </r>
  <r>
    <x v="8"/>
    <x v="0"/>
    <x v="0"/>
    <x v="1"/>
    <x v="8"/>
    <x v="8"/>
    <x v="4"/>
    <x v="4"/>
    <x v="4"/>
    <x v="4"/>
    <x v="4"/>
    <x v="120"/>
    <x v="128"/>
    <x v="107"/>
    <x v="134"/>
    <x v="41"/>
    <x v="129"/>
    <x v="3"/>
    <x v="3"/>
  </r>
  <r>
    <x v="8"/>
    <x v="0"/>
    <x v="0"/>
    <x v="1"/>
    <x v="8"/>
    <x v="8"/>
    <x v="5"/>
    <x v="5"/>
    <x v="5"/>
    <x v="5"/>
    <x v="5"/>
    <x v="99"/>
    <x v="129"/>
    <x v="93"/>
    <x v="135"/>
    <x v="11"/>
    <x v="130"/>
    <x v="3"/>
    <x v="3"/>
  </r>
  <r>
    <x v="8"/>
    <x v="0"/>
    <x v="0"/>
    <x v="1"/>
    <x v="8"/>
    <x v="8"/>
    <x v="10"/>
    <x v="10"/>
    <x v="10"/>
    <x v="10"/>
    <x v="6"/>
    <x v="121"/>
    <x v="8"/>
    <x v="108"/>
    <x v="136"/>
    <x v="75"/>
    <x v="131"/>
    <x v="3"/>
    <x v="3"/>
  </r>
  <r>
    <x v="8"/>
    <x v="0"/>
    <x v="0"/>
    <x v="1"/>
    <x v="8"/>
    <x v="8"/>
    <x v="8"/>
    <x v="8"/>
    <x v="8"/>
    <x v="8"/>
    <x v="7"/>
    <x v="122"/>
    <x v="130"/>
    <x v="16"/>
    <x v="123"/>
    <x v="58"/>
    <x v="132"/>
    <x v="3"/>
    <x v="3"/>
  </r>
  <r>
    <x v="8"/>
    <x v="0"/>
    <x v="0"/>
    <x v="1"/>
    <x v="8"/>
    <x v="8"/>
    <x v="7"/>
    <x v="7"/>
    <x v="7"/>
    <x v="7"/>
    <x v="8"/>
    <x v="123"/>
    <x v="131"/>
    <x v="109"/>
    <x v="137"/>
    <x v="31"/>
    <x v="81"/>
    <x v="3"/>
    <x v="3"/>
  </r>
  <r>
    <x v="8"/>
    <x v="0"/>
    <x v="0"/>
    <x v="1"/>
    <x v="8"/>
    <x v="8"/>
    <x v="6"/>
    <x v="6"/>
    <x v="6"/>
    <x v="6"/>
    <x v="9"/>
    <x v="45"/>
    <x v="132"/>
    <x v="76"/>
    <x v="62"/>
    <x v="38"/>
    <x v="110"/>
    <x v="1"/>
    <x v="17"/>
  </r>
  <r>
    <x v="8"/>
    <x v="0"/>
    <x v="0"/>
    <x v="1"/>
    <x v="8"/>
    <x v="8"/>
    <x v="14"/>
    <x v="14"/>
    <x v="14"/>
    <x v="14"/>
    <x v="10"/>
    <x v="46"/>
    <x v="133"/>
    <x v="76"/>
    <x v="62"/>
    <x v="56"/>
    <x v="133"/>
    <x v="3"/>
    <x v="3"/>
  </r>
  <r>
    <x v="8"/>
    <x v="0"/>
    <x v="0"/>
    <x v="1"/>
    <x v="8"/>
    <x v="8"/>
    <x v="9"/>
    <x v="9"/>
    <x v="9"/>
    <x v="9"/>
    <x v="11"/>
    <x v="48"/>
    <x v="134"/>
    <x v="99"/>
    <x v="138"/>
    <x v="80"/>
    <x v="15"/>
    <x v="3"/>
    <x v="3"/>
  </r>
  <r>
    <x v="8"/>
    <x v="0"/>
    <x v="0"/>
    <x v="1"/>
    <x v="8"/>
    <x v="8"/>
    <x v="11"/>
    <x v="11"/>
    <x v="11"/>
    <x v="11"/>
    <x v="12"/>
    <x v="49"/>
    <x v="135"/>
    <x v="68"/>
    <x v="139"/>
    <x v="62"/>
    <x v="134"/>
    <x v="3"/>
    <x v="3"/>
  </r>
  <r>
    <x v="8"/>
    <x v="0"/>
    <x v="0"/>
    <x v="1"/>
    <x v="8"/>
    <x v="8"/>
    <x v="17"/>
    <x v="17"/>
    <x v="17"/>
    <x v="17"/>
    <x v="13"/>
    <x v="81"/>
    <x v="136"/>
    <x v="54"/>
    <x v="52"/>
    <x v="61"/>
    <x v="135"/>
    <x v="3"/>
    <x v="3"/>
  </r>
  <r>
    <x v="8"/>
    <x v="0"/>
    <x v="0"/>
    <x v="1"/>
    <x v="8"/>
    <x v="8"/>
    <x v="12"/>
    <x v="12"/>
    <x v="12"/>
    <x v="12"/>
    <x v="14"/>
    <x v="106"/>
    <x v="137"/>
    <x v="95"/>
    <x v="140"/>
    <x v="62"/>
    <x v="134"/>
    <x v="3"/>
    <x v="3"/>
  </r>
  <r>
    <x v="8"/>
    <x v="0"/>
    <x v="0"/>
    <x v="1"/>
    <x v="8"/>
    <x v="8"/>
    <x v="31"/>
    <x v="31"/>
    <x v="31"/>
    <x v="31"/>
    <x v="15"/>
    <x v="83"/>
    <x v="112"/>
    <x v="69"/>
    <x v="141"/>
    <x v="51"/>
    <x v="136"/>
    <x v="3"/>
    <x v="3"/>
  </r>
  <r>
    <x v="8"/>
    <x v="0"/>
    <x v="0"/>
    <x v="1"/>
    <x v="8"/>
    <x v="8"/>
    <x v="13"/>
    <x v="13"/>
    <x v="13"/>
    <x v="13"/>
    <x v="16"/>
    <x v="69"/>
    <x v="123"/>
    <x v="70"/>
    <x v="142"/>
    <x v="76"/>
    <x v="137"/>
    <x v="3"/>
    <x v="3"/>
  </r>
  <r>
    <x v="8"/>
    <x v="0"/>
    <x v="0"/>
    <x v="1"/>
    <x v="8"/>
    <x v="8"/>
    <x v="16"/>
    <x v="16"/>
    <x v="16"/>
    <x v="16"/>
    <x v="17"/>
    <x v="70"/>
    <x v="138"/>
    <x v="35"/>
    <x v="143"/>
    <x v="64"/>
    <x v="138"/>
    <x v="3"/>
    <x v="3"/>
  </r>
  <r>
    <x v="8"/>
    <x v="0"/>
    <x v="0"/>
    <x v="1"/>
    <x v="8"/>
    <x v="8"/>
    <x v="20"/>
    <x v="20"/>
    <x v="20"/>
    <x v="20"/>
    <x v="18"/>
    <x v="53"/>
    <x v="17"/>
    <x v="110"/>
    <x v="144"/>
    <x v="80"/>
    <x v="15"/>
    <x v="3"/>
    <x v="3"/>
  </r>
  <r>
    <x v="8"/>
    <x v="0"/>
    <x v="0"/>
    <x v="1"/>
    <x v="8"/>
    <x v="8"/>
    <x v="15"/>
    <x v="15"/>
    <x v="15"/>
    <x v="15"/>
    <x v="19"/>
    <x v="124"/>
    <x v="68"/>
    <x v="110"/>
    <x v="144"/>
    <x v="53"/>
    <x v="139"/>
    <x v="3"/>
    <x v="3"/>
  </r>
  <r>
    <x v="9"/>
    <x v="0"/>
    <x v="0"/>
    <x v="1"/>
    <x v="9"/>
    <x v="9"/>
    <x v="0"/>
    <x v="0"/>
    <x v="0"/>
    <x v="0"/>
    <x v="0"/>
    <x v="100"/>
    <x v="139"/>
    <x v="83"/>
    <x v="145"/>
    <x v="72"/>
    <x v="140"/>
    <x v="3"/>
    <x v="18"/>
  </r>
  <r>
    <x v="9"/>
    <x v="0"/>
    <x v="0"/>
    <x v="1"/>
    <x v="9"/>
    <x v="9"/>
    <x v="5"/>
    <x v="5"/>
    <x v="5"/>
    <x v="5"/>
    <x v="1"/>
    <x v="121"/>
    <x v="140"/>
    <x v="67"/>
    <x v="146"/>
    <x v="83"/>
    <x v="141"/>
    <x v="3"/>
    <x v="18"/>
  </r>
  <r>
    <x v="9"/>
    <x v="0"/>
    <x v="0"/>
    <x v="1"/>
    <x v="9"/>
    <x v="9"/>
    <x v="3"/>
    <x v="3"/>
    <x v="3"/>
    <x v="3"/>
    <x v="2"/>
    <x v="125"/>
    <x v="141"/>
    <x v="111"/>
    <x v="147"/>
    <x v="73"/>
    <x v="142"/>
    <x v="3"/>
    <x v="18"/>
  </r>
  <r>
    <x v="9"/>
    <x v="0"/>
    <x v="0"/>
    <x v="1"/>
    <x v="9"/>
    <x v="9"/>
    <x v="2"/>
    <x v="2"/>
    <x v="2"/>
    <x v="2"/>
    <x v="2"/>
    <x v="125"/>
    <x v="141"/>
    <x v="76"/>
    <x v="58"/>
    <x v="63"/>
    <x v="143"/>
    <x v="3"/>
    <x v="18"/>
  </r>
  <r>
    <x v="9"/>
    <x v="0"/>
    <x v="0"/>
    <x v="1"/>
    <x v="9"/>
    <x v="9"/>
    <x v="4"/>
    <x v="4"/>
    <x v="4"/>
    <x v="4"/>
    <x v="4"/>
    <x v="46"/>
    <x v="142"/>
    <x v="66"/>
    <x v="148"/>
    <x v="76"/>
    <x v="144"/>
    <x v="3"/>
    <x v="18"/>
  </r>
  <r>
    <x v="9"/>
    <x v="0"/>
    <x v="0"/>
    <x v="1"/>
    <x v="9"/>
    <x v="9"/>
    <x v="1"/>
    <x v="1"/>
    <x v="1"/>
    <x v="1"/>
    <x v="4"/>
    <x v="46"/>
    <x v="142"/>
    <x v="112"/>
    <x v="149"/>
    <x v="54"/>
    <x v="145"/>
    <x v="3"/>
    <x v="18"/>
  </r>
  <r>
    <x v="9"/>
    <x v="0"/>
    <x v="0"/>
    <x v="1"/>
    <x v="9"/>
    <x v="9"/>
    <x v="10"/>
    <x v="10"/>
    <x v="10"/>
    <x v="10"/>
    <x v="6"/>
    <x v="69"/>
    <x v="143"/>
    <x v="67"/>
    <x v="146"/>
    <x v="49"/>
    <x v="146"/>
    <x v="3"/>
    <x v="18"/>
  </r>
  <r>
    <x v="9"/>
    <x v="0"/>
    <x v="0"/>
    <x v="1"/>
    <x v="9"/>
    <x v="9"/>
    <x v="8"/>
    <x v="8"/>
    <x v="8"/>
    <x v="8"/>
    <x v="7"/>
    <x v="53"/>
    <x v="144"/>
    <x v="50"/>
    <x v="150"/>
    <x v="38"/>
    <x v="147"/>
    <x v="3"/>
    <x v="18"/>
  </r>
  <r>
    <x v="9"/>
    <x v="0"/>
    <x v="0"/>
    <x v="1"/>
    <x v="9"/>
    <x v="9"/>
    <x v="11"/>
    <x v="11"/>
    <x v="11"/>
    <x v="11"/>
    <x v="8"/>
    <x v="84"/>
    <x v="145"/>
    <x v="36"/>
    <x v="151"/>
    <x v="42"/>
    <x v="148"/>
    <x v="3"/>
    <x v="18"/>
  </r>
  <r>
    <x v="9"/>
    <x v="0"/>
    <x v="0"/>
    <x v="1"/>
    <x v="9"/>
    <x v="9"/>
    <x v="6"/>
    <x v="6"/>
    <x v="6"/>
    <x v="6"/>
    <x v="9"/>
    <x v="126"/>
    <x v="146"/>
    <x v="37"/>
    <x v="30"/>
    <x v="72"/>
    <x v="140"/>
    <x v="3"/>
    <x v="18"/>
  </r>
  <r>
    <x v="9"/>
    <x v="0"/>
    <x v="0"/>
    <x v="1"/>
    <x v="9"/>
    <x v="9"/>
    <x v="7"/>
    <x v="7"/>
    <x v="7"/>
    <x v="7"/>
    <x v="10"/>
    <x v="127"/>
    <x v="147"/>
    <x v="50"/>
    <x v="150"/>
    <x v="62"/>
    <x v="149"/>
    <x v="3"/>
    <x v="18"/>
  </r>
  <r>
    <x v="9"/>
    <x v="0"/>
    <x v="0"/>
    <x v="1"/>
    <x v="9"/>
    <x v="9"/>
    <x v="26"/>
    <x v="26"/>
    <x v="26"/>
    <x v="26"/>
    <x v="11"/>
    <x v="91"/>
    <x v="148"/>
    <x v="35"/>
    <x v="152"/>
    <x v="44"/>
    <x v="150"/>
    <x v="3"/>
    <x v="18"/>
  </r>
  <r>
    <x v="9"/>
    <x v="0"/>
    <x v="0"/>
    <x v="1"/>
    <x v="9"/>
    <x v="9"/>
    <x v="25"/>
    <x v="25"/>
    <x v="25"/>
    <x v="25"/>
    <x v="12"/>
    <x v="92"/>
    <x v="149"/>
    <x v="35"/>
    <x v="152"/>
    <x v="62"/>
    <x v="149"/>
    <x v="3"/>
    <x v="18"/>
  </r>
  <r>
    <x v="9"/>
    <x v="0"/>
    <x v="0"/>
    <x v="1"/>
    <x v="9"/>
    <x v="9"/>
    <x v="28"/>
    <x v="28"/>
    <x v="28"/>
    <x v="28"/>
    <x v="13"/>
    <x v="93"/>
    <x v="150"/>
    <x v="88"/>
    <x v="153"/>
    <x v="72"/>
    <x v="140"/>
    <x v="3"/>
    <x v="18"/>
  </r>
  <r>
    <x v="9"/>
    <x v="0"/>
    <x v="0"/>
    <x v="1"/>
    <x v="9"/>
    <x v="9"/>
    <x v="9"/>
    <x v="9"/>
    <x v="9"/>
    <x v="9"/>
    <x v="13"/>
    <x v="93"/>
    <x v="150"/>
    <x v="81"/>
    <x v="114"/>
    <x v="42"/>
    <x v="148"/>
    <x v="3"/>
    <x v="18"/>
  </r>
  <r>
    <x v="9"/>
    <x v="0"/>
    <x v="0"/>
    <x v="1"/>
    <x v="9"/>
    <x v="9"/>
    <x v="15"/>
    <x v="15"/>
    <x v="15"/>
    <x v="15"/>
    <x v="15"/>
    <x v="94"/>
    <x v="54"/>
    <x v="88"/>
    <x v="153"/>
    <x v="54"/>
    <x v="145"/>
    <x v="3"/>
    <x v="18"/>
  </r>
  <r>
    <x v="9"/>
    <x v="0"/>
    <x v="0"/>
    <x v="1"/>
    <x v="9"/>
    <x v="9"/>
    <x v="17"/>
    <x v="17"/>
    <x v="17"/>
    <x v="17"/>
    <x v="15"/>
    <x v="94"/>
    <x v="54"/>
    <x v="54"/>
    <x v="52"/>
    <x v="53"/>
    <x v="151"/>
    <x v="3"/>
    <x v="18"/>
  </r>
  <r>
    <x v="9"/>
    <x v="0"/>
    <x v="0"/>
    <x v="1"/>
    <x v="9"/>
    <x v="9"/>
    <x v="14"/>
    <x v="14"/>
    <x v="14"/>
    <x v="14"/>
    <x v="15"/>
    <x v="94"/>
    <x v="54"/>
    <x v="17"/>
    <x v="28"/>
    <x v="42"/>
    <x v="148"/>
    <x v="3"/>
    <x v="18"/>
  </r>
  <r>
    <x v="9"/>
    <x v="0"/>
    <x v="0"/>
    <x v="1"/>
    <x v="9"/>
    <x v="9"/>
    <x v="12"/>
    <x v="12"/>
    <x v="12"/>
    <x v="12"/>
    <x v="18"/>
    <x v="95"/>
    <x v="151"/>
    <x v="17"/>
    <x v="28"/>
    <x v="49"/>
    <x v="146"/>
    <x v="3"/>
    <x v="18"/>
  </r>
  <r>
    <x v="9"/>
    <x v="0"/>
    <x v="0"/>
    <x v="1"/>
    <x v="9"/>
    <x v="9"/>
    <x v="13"/>
    <x v="13"/>
    <x v="13"/>
    <x v="13"/>
    <x v="18"/>
    <x v="95"/>
    <x v="151"/>
    <x v="113"/>
    <x v="154"/>
    <x v="72"/>
    <x v="140"/>
    <x v="3"/>
    <x v="18"/>
  </r>
  <r>
    <x v="10"/>
    <x v="0"/>
    <x v="0"/>
    <x v="1"/>
    <x v="10"/>
    <x v="10"/>
    <x v="0"/>
    <x v="0"/>
    <x v="0"/>
    <x v="0"/>
    <x v="0"/>
    <x v="128"/>
    <x v="152"/>
    <x v="114"/>
    <x v="155"/>
    <x v="43"/>
    <x v="152"/>
    <x v="3"/>
    <x v="3"/>
  </r>
  <r>
    <x v="10"/>
    <x v="0"/>
    <x v="0"/>
    <x v="1"/>
    <x v="10"/>
    <x v="10"/>
    <x v="1"/>
    <x v="1"/>
    <x v="1"/>
    <x v="1"/>
    <x v="1"/>
    <x v="129"/>
    <x v="153"/>
    <x v="115"/>
    <x v="156"/>
    <x v="63"/>
    <x v="153"/>
    <x v="3"/>
    <x v="3"/>
  </r>
  <r>
    <x v="10"/>
    <x v="0"/>
    <x v="0"/>
    <x v="1"/>
    <x v="10"/>
    <x v="10"/>
    <x v="3"/>
    <x v="3"/>
    <x v="3"/>
    <x v="3"/>
    <x v="2"/>
    <x v="33"/>
    <x v="154"/>
    <x v="116"/>
    <x v="157"/>
    <x v="67"/>
    <x v="154"/>
    <x v="1"/>
    <x v="14"/>
  </r>
  <r>
    <x v="10"/>
    <x v="0"/>
    <x v="0"/>
    <x v="1"/>
    <x v="10"/>
    <x v="10"/>
    <x v="2"/>
    <x v="2"/>
    <x v="2"/>
    <x v="2"/>
    <x v="3"/>
    <x v="130"/>
    <x v="155"/>
    <x v="117"/>
    <x v="158"/>
    <x v="84"/>
    <x v="155"/>
    <x v="3"/>
    <x v="3"/>
  </r>
  <r>
    <x v="10"/>
    <x v="0"/>
    <x v="0"/>
    <x v="1"/>
    <x v="10"/>
    <x v="10"/>
    <x v="4"/>
    <x v="4"/>
    <x v="4"/>
    <x v="4"/>
    <x v="4"/>
    <x v="131"/>
    <x v="156"/>
    <x v="118"/>
    <x v="159"/>
    <x v="71"/>
    <x v="156"/>
    <x v="3"/>
    <x v="3"/>
  </r>
  <r>
    <x v="10"/>
    <x v="0"/>
    <x v="0"/>
    <x v="1"/>
    <x v="10"/>
    <x v="10"/>
    <x v="5"/>
    <x v="5"/>
    <x v="5"/>
    <x v="5"/>
    <x v="5"/>
    <x v="132"/>
    <x v="157"/>
    <x v="93"/>
    <x v="160"/>
    <x v="85"/>
    <x v="157"/>
    <x v="3"/>
    <x v="3"/>
  </r>
  <r>
    <x v="10"/>
    <x v="0"/>
    <x v="0"/>
    <x v="1"/>
    <x v="10"/>
    <x v="10"/>
    <x v="9"/>
    <x v="9"/>
    <x v="9"/>
    <x v="9"/>
    <x v="6"/>
    <x v="61"/>
    <x v="158"/>
    <x v="112"/>
    <x v="161"/>
    <x v="86"/>
    <x v="158"/>
    <x v="3"/>
    <x v="3"/>
  </r>
  <r>
    <x v="10"/>
    <x v="0"/>
    <x v="0"/>
    <x v="1"/>
    <x v="10"/>
    <x v="10"/>
    <x v="7"/>
    <x v="7"/>
    <x v="7"/>
    <x v="7"/>
    <x v="7"/>
    <x v="78"/>
    <x v="159"/>
    <x v="119"/>
    <x v="162"/>
    <x v="47"/>
    <x v="106"/>
    <x v="3"/>
    <x v="3"/>
  </r>
  <r>
    <x v="10"/>
    <x v="0"/>
    <x v="0"/>
    <x v="1"/>
    <x v="10"/>
    <x v="10"/>
    <x v="8"/>
    <x v="8"/>
    <x v="8"/>
    <x v="8"/>
    <x v="8"/>
    <x v="133"/>
    <x v="160"/>
    <x v="65"/>
    <x v="67"/>
    <x v="86"/>
    <x v="158"/>
    <x v="3"/>
    <x v="3"/>
  </r>
  <r>
    <x v="10"/>
    <x v="0"/>
    <x v="0"/>
    <x v="1"/>
    <x v="10"/>
    <x v="10"/>
    <x v="11"/>
    <x v="11"/>
    <x v="11"/>
    <x v="11"/>
    <x v="9"/>
    <x v="134"/>
    <x v="161"/>
    <x v="98"/>
    <x v="163"/>
    <x v="79"/>
    <x v="136"/>
    <x v="3"/>
    <x v="3"/>
  </r>
  <r>
    <x v="10"/>
    <x v="0"/>
    <x v="0"/>
    <x v="1"/>
    <x v="10"/>
    <x v="10"/>
    <x v="14"/>
    <x v="14"/>
    <x v="14"/>
    <x v="14"/>
    <x v="10"/>
    <x v="135"/>
    <x v="147"/>
    <x v="111"/>
    <x v="94"/>
    <x v="79"/>
    <x v="136"/>
    <x v="3"/>
    <x v="3"/>
  </r>
  <r>
    <x v="10"/>
    <x v="0"/>
    <x v="0"/>
    <x v="1"/>
    <x v="10"/>
    <x v="10"/>
    <x v="6"/>
    <x v="6"/>
    <x v="6"/>
    <x v="6"/>
    <x v="11"/>
    <x v="66"/>
    <x v="162"/>
    <x v="100"/>
    <x v="164"/>
    <x v="70"/>
    <x v="29"/>
    <x v="0"/>
    <x v="12"/>
  </r>
  <r>
    <x v="10"/>
    <x v="0"/>
    <x v="0"/>
    <x v="1"/>
    <x v="10"/>
    <x v="10"/>
    <x v="10"/>
    <x v="10"/>
    <x v="10"/>
    <x v="10"/>
    <x v="12"/>
    <x v="136"/>
    <x v="122"/>
    <x v="68"/>
    <x v="165"/>
    <x v="79"/>
    <x v="136"/>
    <x v="3"/>
    <x v="3"/>
  </r>
  <r>
    <x v="10"/>
    <x v="0"/>
    <x v="0"/>
    <x v="1"/>
    <x v="10"/>
    <x v="10"/>
    <x v="13"/>
    <x v="13"/>
    <x v="13"/>
    <x v="13"/>
    <x v="13"/>
    <x v="67"/>
    <x v="110"/>
    <x v="51"/>
    <x v="127"/>
    <x v="48"/>
    <x v="159"/>
    <x v="3"/>
    <x v="3"/>
  </r>
  <r>
    <x v="10"/>
    <x v="0"/>
    <x v="0"/>
    <x v="1"/>
    <x v="10"/>
    <x v="10"/>
    <x v="15"/>
    <x v="15"/>
    <x v="15"/>
    <x v="15"/>
    <x v="14"/>
    <x v="68"/>
    <x v="136"/>
    <x v="100"/>
    <x v="164"/>
    <x v="43"/>
    <x v="152"/>
    <x v="3"/>
    <x v="3"/>
  </r>
  <r>
    <x v="10"/>
    <x v="0"/>
    <x v="0"/>
    <x v="1"/>
    <x v="10"/>
    <x v="10"/>
    <x v="12"/>
    <x v="12"/>
    <x v="12"/>
    <x v="12"/>
    <x v="15"/>
    <x v="83"/>
    <x v="16"/>
    <x v="67"/>
    <x v="48"/>
    <x v="42"/>
    <x v="160"/>
    <x v="3"/>
    <x v="3"/>
  </r>
  <r>
    <x v="10"/>
    <x v="0"/>
    <x v="0"/>
    <x v="1"/>
    <x v="10"/>
    <x v="10"/>
    <x v="32"/>
    <x v="32"/>
    <x v="32"/>
    <x v="32"/>
    <x v="16"/>
    <x v="69"/>
    <x v="163"/>
    <x v="47"/>
    <x v="125"/>
    <x v="72"/>
    <x v="84"/>
    <x v="3"/>
    <x v="3"/>
  </r>
  <r>
    <x v="10"/>
    <x v="0"/>
    <x v="0"/>
    <x v="1"/>
    <x v="10"/>
    <x v="10"/>
    <x v="24"/>
    <x v="24"/>
    <x v="24"/>
    <x v="24"/>
    <x v="17"/>
    <x v="70"/>
    <x v="54"/>
    <x v="82"/>
    <x v="49"/>
    <x v="80"/>
    <x v="161"/>
    <x v="3"/>
    <x v="3"/>
  </r>
  <r>
    <x v="10"/>
    <x v="0"/>
    <x v="0"/>
    <x v="1"/>
    <x v="10"/>
    <x v="10"/>
    <x v="28"/>
    <x v="28"/>
    <x v="28"/>
    <x v="28"/>
    <x v="18"/>
    <x v="107"/>
    <x v="96"/>
    <x v="46"/>
    <x v="15"/>
    <x v="42"/>
    <x v="160"/>
    <x v="3"/>
    <x v="3"/>
  </r>
  <r>
    <x v="10"/>
    <x v="0"/>
    <x v="0"/>
    <x v="1"/>
    <x v="10"/>
    <x v="10"/>
    <x v="22"/>
    <x v="22"/>
    <x v="22"/>
    <x v="22"/>
    <x v="19"/>
    <x v="71"/>
    <x v="164"/>
    <x v="37"/>
    <x v="99"/>
    <x v="53"/>
    <x v="27"/>
    <x v="3"/>
    <x v="3"/>
  </r>
  <r>
    <x v="10"/>
    <x v="0"/>
    <x v="0"/>
    <x v="1"/>
    <x v="10"/>
    <x v="10"/>
    <x v="19"/>
    <x v="19"/>
    <x v="19"/>
    <x v="19"/>
    <x v="19"/>
    <x v="71"/>
    <x v="164"/>
    <x v="52"/>
    <x v="166"/>
    <x v="79"/>
    <x v="136"/>
    <x v="3"/>
    <x v="3"/>
  </r>
  <r>
    <x v="10"/>
    <x v="0"/>
    <x v="0"/>
    <x v="1"/>
    <x v="10"/>
    <x v="10"/>
    <x v="20"/>
    <x v="20"/>
    <x v="20"/>
    <x v="20"/>
    <x v="19"/>
    <x v="71"/>
    <x v="164"/>
    <x v="52"/>
    <x v="166"/>
    <x v="79"/>
    <x v="136"/>
    <x v="3"/>
    <x v="3"/>
  </r>
  <r>
    <x v="11"/>
    <x v="0"/>
    <x v="0"/>
    <x v="1"/>
    <x v="11"/>
    <x v="11"/>
    <x v="0"/>
    <x v="0"/>
    <x v="0"/>
    <x v="0"/>
    <x v="0"/>
    <x v="137"/>
    <x v="165"/>
    <x v="120"/>
    <x v="167"/>
    <x v="73"/>
    <x v="162"/>
    <x v="3"/>
    <x v="3"/>
  </r>
  <r>
    <x v="11"/>
    <x v="0"/>
    <x v="0"/>
    <x v="1"/>
    <x v="11"/>
    <x v="11"/>
    <x v="1"/>
    <x v="1"/>
    <x v="1"/>
    <x v="1"/>
    <x v="1"/>
    <x v="138"/>
    <x v="166"/>
    <x v="121"/>
    <x v="168"/>
    <x v="74"/>
    <x v="163"/>
    <x v="0"/>
    <x v="16"/>
  </r>
  <r>
    <x v="11"/>
    <x v="0"/>
    <x v="0"/>
    <x v="1"/>
    <x v="11"/>
    <x v="11"/>
    <x v="2"/>
    <x v="2"/>
    <x v="2"/>
    <x v="2"/>
    <x v="2"/>
    <x v="139"/>
    <x v="167"/>
    <x v="109"/>
    <x v="169"/>
    <x v="68"/>
    <x v="164"/>
    <x v="3"/>
    <x v="3"/>
  </r>
  <r>
    <x v="11"/>
    <x v="0"/>
    <x v="0"/>
    <x v="1"/>
    <x v="11"/>
    <x v="11"/>
    <x v="3"/>
    <x v="3"/>
    <x v="3"/>
    <x v="3"/>
    <x v="3"/>
    <x v="140"/>
    <x v="168"/>
    <x v="119"/>
    <x v="170"/>
    <x v="76"/>
    <x v="165"/>
    <x v="0"/>
    <x v="16"/>
  </r>
  <r>
    <x v="11"/>
    <x v="0"/>
    <x v="0"/>
    <x v="1"/>
    <x v="11"/>
    <x v="11"/>
    <x v="4"/>
    <x v="4"/>
    <x v="4"/>
    <x v="4"/>
    <x v="4"/>
    <x v="47"/>
    <x v="60"/>
    <x v="44"/>
    <x v="171"/>
    <x v="76"/>
    <x v="165"/>
    <x v="3"/>
    <x v="3"/>
  </r>
  <r>
    <x v="11"/>
    <x v="0"/>
    <x v="0"/>
    <x v="1"/>
    <x v="11"/>
    <x v="11"/>
    <x v="5"/>
    <x v="5"/>
    <x v="5"/>
    <x v="5"/>
    <x v="5"/>
    <x v="80"/>
    <x v="169"/>
    <x v="82"/>
    <x v="172"/>
    <x v="47"/>
    <x v="130"/>
    <x v="3"/>
    <x v="3"/>
  </r>
  <r>
    <x v="11"/>
    <x v="0"/>
    <x v="0"/>
    <x v="1"/>
    <x v="11"/>
    <x v="11"/>
    <x v="6"/>
    <x v="6"/>
    <x v="6"/>
    <x v="6"/>
    <x v="6"/>
    <x v="141"/>
    <x v="170"/>
    <x v="64"/>
    <x v="173"/>
    <x v="62"/>
    <x v="166"/>
    <x v="3"/>
    <x v="3"/>
  </r>
  <r>
    <x v="11"/>
    <x v="0"/>
    <x v="0"/>
    <x v="1"/>
    <x v="11"/>
    <x v="11"/>
    <x v="8"/>
    <x v="8"/>
    <x v="8"/>
    <x v="8"/>
    <x v="7"/>
    <x v="82"/>
    <x v="171"/>
    <x v="85"/>
    <x v="123"/>
    <x v="43"/>
    <x v="167"/>
    <x v="3"/>
    <x v="3"/>
  </r>
  <r>
    <x v="11"/>
    <x v="0"/>
    <x v="0"/>
    <x v="1"/>
    <x v="11"/>
    <x v="11"/>
    <x v="7"/>
    <x v="7"/>
    <x v="7"/>
    <x v="7"/>
    <x v="7"/>
    <x v="82"/>
    <x v="171"/>
    <x v="46"/>
    <x v="162"/>
    <x v="51"/>
    <x v="168"/>
    <x v="3"/>
    <x v="3"/>
  </r>
  <r>
    <x v="11"/>
    <x v="0"/>
    <x v="0"/>
    <x v="1"/>
    <x v="11"/>
    <x v="11"/>
    <x v="11"/>
    <x v="11"/>
    <x v="11"/>
    <x v="11"/>
    <x v="9"/>
    <x v="69"/>
    <x v="30"/>
    <x v="95"/>
    <x v="135"/>
    <x v="42"/>
    <x v="169"/>
    <x v="3"/>
    <x v="3"/>
  </r>
  <r>
    <x v="11"/>
    <x v="0"/>
    <x v="0"/>
    <x v="1"/>
    <x v="11"/>
    <x v="11"/>
    <x v="33"/>
    <x v="33"/>
    <x v="33"/>
    <x v="33"/>
    <x v="10"/>
    <x v="70"/>
    <x v="172"/>
    <x v="36"/>
    <x v="174"/>
    <x v="72"/>
    <x v="170"/>
    <x v="3"/>
    <x v="3"/>
  </r>
  <r>
    <x v="11"/>
    <x v="0"/>
    <x v="0"/>
    <x v="1"/>
    <x v="11"/>
    <x v="11"/>
    <x v="9"/>
    <x v="9"/>
    <x v="9"/>
    <x v="9"/>
    <x v="11"/>
    <x v="107"/>
    <x v="173"/>
    <x v="52"/>
    <x v="8"/>
    <x v="80"/>
    <x v="76"/>
    <x v="3"/>
    <x v="3"/>
  </r>
  <r>
    <x v="11"/>
    <x v="0"/>
    <x v="0"/>
    <x v="1"/>
    <x v="11"/>
    <x v="11"/>
    <x v="17"/>
    <x v="17"/>
    <x v="17"/>
    <x v="17"/>
    <x v="12"/>
    <x v="126"/>
    <x v="52"/>
    <x v="54"/>
    <x v="52"/>
    <x v="31"/>
    <x v="171"/>
    <x v="3"/>
    <x v="3"/>
  </r>
  <r>
    <x v="11"/>
    <x v="0"/>
    <x v="0"/>
    <x v="1"/>
    <x v="11"/>
    <x v="11"/>
    <x v="15"/>
    <x v="15"/>
    <x v="15"/>
    <x v="15"/>
    <x v="13"/>
    <x v="113"/>
    <x v="174"/>
    <x v="50"/>
    <x v="113"/>
    <x v="75"/>
    <x v="161"/>
    <x v="3"/>
    <x v="3"/>
  </r>
  <r>
    <x v="11"/>
    <x v="0"/>
    <x v="0"/>
    <x v="1"/>
    <x v="11"/>
    <x v="11"/>
    <x v="10"/>
    <x v="10"/>
    <x v="10"/>
    <x v="10"/>
    <x v="13"/>
    <x v="113"/>
    <x v="174"/>
    <x v="85"/>
    <x v="123"/>
    <x v="42"/>
    <x v="169"/>
    <x v="0"/>
    <x v="16"/>
  </r>
  <r>
    <x v="11"/>
    <x v="0"/>
    <x v="0"/>
    <x v="1"/>
    <x v="11"/>
    <x v="11"/>
    <x v="13"/>
    <x v="13"/>
    <x v="13"/>
    <x v="13"/>
    <x v="15"/>
    <x v="114"/>
    <x v="53"/>
    <x v="88"/>
    <x v="175"/>
    <x v="79"/>
    <x v="172"/>
    <x v="3"/>
    <x v="3"/>
  </r>
  <r>
    <x v="11"/>
    <x v="0"/>
    <x v="0"/>
    <x v="1"/>
    <x v="11"/>
    <x v="11"/>
    <x v="24"/>
    <x v="24"/>
    <x v="24"/>
    <x v="24"/>
    <x v="16"/>
    <x v="89"/>
    <x v="175"/>
    <x v="80"/>
    <x v="176"/>
    <x v="73"/>
    <x v="162"/>
    <x v="3"/>
    <x v="3"/>
  </r>
  <r>
    <x v="11"/>
    <x v="0"/>
    <x v="0"/>
    <x v="1"/>
    <x v="11"/>
    <x v="11"/>
    <x v="18"/>
    <x v="18"/>
    <x v="18"/>
    <x v="18"/>
    <x v="17"/>
    <x v="90"/>
    <x v="176"/>
    <x v="113"/>
    <x v="177"/>
    <x v="79"/>
    <x v="172"/>
    <x v="3"/>
    <x v="3"/>
  </r>
  <r>
    <x v="11"/>
    <x v="0"/>
    <x v="0"/>
    <x v="1"/>
    <x v="11"/>
    <x v="11"/>
    <x v="19"/>
    <x v="19"/>
    <x v="19"/>
    <x v="19"/>
    <x v="18"/>
    <x v="142"/>
    <x v="123"/>
    <x v="81"/>
    <x v="178"/>
    <x v="62"/>
    <x v="166"/>
    <x v="3"/>
    <x v="3"/>
  </r>
  <r>
    <x v="11"/>
    <x v="0"/>
    <x v="0"/>
    <x v="1"/>
    <x v="11"/>
    <x v="11"/>
    <x v="20"/>
    <x v="20"/>
    <x v="20"/>
    <x v="20"/>
    <x v="19"/>
    <x v="115"/>
    <x v="177"/>
    <x v="80"/>
    <x v="176"/>
    <x v="54"/>
    <x v="148"/>
    <x v="3"/>
    <x v="3"/>
  </r>
  <r>
    <x v="12"/>
    <x v="0"/>
    <x v="0"/>
    <x v="1"/>
    <x v="12"/>
    <x v="12"/>
    <x v="0"/>
    <x v="0"/>
    <x v="0"/>
    <x v="0"/>
    <x v="0"/>
    <x v="143"/>
    <x v="178"/>
    <x v="106"/>
    <x v="179"/>
    <x v="75"/>
    <x v="173"/>
    <x v="3"/>
    <x v="3"/>
  </r>
  <r>
    <x v="12"/>
    <x v="0"/>
    <x v="0"/>
    <x v="1"/>
    <x v="12"/>
    <x v="12"/>
    <x v="1"/>
    <x v="1"/>
    <x v="1"/>
    <x v="1"/>
    <x v="1"/>
    <x v="78"/>
    <x v="179"/>
    <x v="122"/>
    <x v="180"/>
    <x v="44"/>
    <x v="174"/>
    <x v="3"/>
    <x v="3"/>
  </r>
  <r>
    <x v="12"/>
    <x v="0"/>
    <x v="0"/>
    <x v="1"/>
    <x v="12"/>
    <x v="12"/>
    <x v="4"/>
    <x v="4"/>
    <x v="4"/>
    <x v="4"/>
    <x v="2"/>
    <x v="104"/>
    <x v="180"/>
    <x v="123"/>
    <x v="147"/>
    <x v="72"/>
    <x v="175"/>
    <x v="3"/>
    <x v="3"/>
  </r>
  <r>
    <x v="12"/>
    <x v="0"/>
    <x v="0"/>
    <x v="1"/>
    <x v="12"/>
    <x v="12"/>
    <x v="2"/>
    <x v="2"/>
    <x v="2"/>
    <x v="2"/>
    <x v="3"/>
    <x v="43"/>
    <x v="181"/>
    <x v="76"/>
    <x v="181"/>
    <x v="55"/>
    <x v="176"/>
    <x v="3"/>
    <x v="3"/>
  </r>
  <r>
    <x v="12"/>
    <x v="0"/>
    <x v="0"/>
    <x v="1"/>
    <x v="12"/>
    <x v="12"/>
    <x v="3"/>
    <x v="3"/>
    <x v="3"/>
    <x v="3"/>
    <x v="4"/>
    <x v="125"/>
    <x v="182"/>
    <x v="109"/>
    <x v="148"/>
    <x v="77"/>
    <x v="177"/>
    <x v="3"/>
    <x v="3"/>
  </r>
  <r>
    <x v="12"/>
    <x v="0"/>
    <x v="0"/>
    <x v="1"/>
    <x v="12"/>
    <x v="12"/>
    <x v="5"/>
    <x v="5"/>
    <x v="5"/>
    <x v="5"/>
    <x v="5"/>
    <x v="51"/>
    <x v="183"/>
    <x v="69"/>
    <x v="182"/>
    <x v="77"/>
    <x v="177"/>
    <x v="3"/>
    <x v="3"/>
  </r>
  <r>
    <x v="12"/>
    <x v="0"/>
    <x v="0"/>
    <x v="1"/>
    <x v="12"/>
    <x v="12"/>
    <x v="31"/>
    <x v="31"/>
    <x v="31"/>
    <x v="31"/>
    <x v="6"/>
    <x v="84"/>
    <x v="6"/>
    <x v="50"/>
    <x v="183"/>
    <x v="52"/>
    <x v="178"/>
    <x v="3"/>
    <x v="3"/>
  </r>
  <r>
    <x v="12"/>
    <x v="0"/>
    <x v="0"/>
    <x v="1"/>
    <x v="12"/>
    <x v="12"/>
    <x v="8"/>
    <x v="8"/>
    <x v="8"/>
    <x v="8"/>
    <x v="7"/>
    <x v="111"/>
    <x v="184"/>
    <x v="49"/>
    <x v="184"/>
    <x v="73"/>
    <x v="172"/>
    <x v="3"/>
    <x v="3"/>
  </r>
  <r>
    <x v="12"/>
    <x v="0"/>
    <x v="0"/>
    <x v="1"/>
    <x v="12"/>
    <x v="12"/>
    <x v="7"/>
    <x v="7"/>
    <x v="7"/>
    <x v="7"/>
    <x v="7"/>
    <x v="111"/>
    <x v="184"/>
    <x v="100"/>
    <x v="174"/>
    <x v="62"/>
    <x v="111"/>
    <x v="3"/>
    <x v="3"/>
  </r>
  <r>
    <x v="12"/>
    <x v="0"/>
    <x v="0"/>
    <x v="1"/>
    <x v="12"/>
    <x v="12"/>
    <x v="6"/>
    <x v="6"/>
    <x v="6"/>
    <x v="6"/>
    <x v="9"/>
    <x v="144"/>
    <x v="160"/>
    <x v="69"/>
    <x v="182"/>
    <x v="49"/>
    <x v="179"/>
    <x v="3"/>
    <x v="3"/>
  </r>
  <r>
    <x v="12"/>
    <x v="0"/>
    <x v="0"/>
    <x v="1"/>
    <x v="12"/>
    <x v="12"/>
    <x v="10"/>
    <x v="10"/>
    <x v="10"/>
    <x v="10"/>
    <x v="9"/>
    <x v="144"/>
    <x v="160"/>
    <x v="100"/>
    <x v="174"/>
    <x v="42"/>
    <x v="180"/>
    <x v="3"/>
    <x v="3"/>
  </r>
  <r>
    <x v="12"/>
    <x v="0"/>
    <x v="0"/>
    <x v="1"/>
    <x v="12"/>
    <x v="12"/>
    <x v="9"/>
    <x v="9"/>
    <x v="9"/>
    <x v="9"/>
    <x v="11"/>
    <x v="55"/>
    <x v="185"/>
    <x v="37"/>
    <x v="185"/>
    <x v="62"/>
    <x v="111"/>
    <x v="3"/>
    <x v="3"/>
  </r>
  <r>
    <x v="12"/>
    <x v="0"/>
    <x v="0"/>
    <x v="1"/>
    <x v="12"/>
    <x v="12"/>
    <x v="25"/>
    <x v="25"/>
    <x v="25"/>
    <x v="25"/>
    <x v="12"/>
    <x v="113"/>
    <x v="186"/>
    <x v="86"/>
    <x v="186"/>
    <x v="73"/>
    <x v="172"/>
    <x v="3"/>
    <x v="3"/>
  </r>
  <r>
    <x v="12"/>
    <x v="0"/>
    <x v="0"/>
    <x v="1"/>
    <x v="12"/>
    <x v="12"/>
    <x v="34"/>
    <x v="34"/>
    <x v="34"/>
    <x v="34"/>
    <x v="13"/>
    <x v="114"/>
    <x v="187"/>
    <x v="101"/>
    <x v="50"/>
    <x v="75"/>
    <x v="173"/>
    <x v="3"/>
    <x v="3"/>
  </r>
  <r>
    <x v="12"/>
    <x v="0"/>
    <x v="0"/>
    <x v="1"/>
    <x v="12"/>
    <x v="12"/>
    <x v="12"/>
    <x v="12"/>
    <x v="12"/>
    <x v="12"/>
    <x v="14"/>
    <x v="142"/>
    <x v="188"/>
    <x v="50"/>
    <x v="183"/>
    <x v="49"/>
    <x v="179"/>
    <x v="3"/>
    <x v="3"/>
  </r>
  <r>
    <x v="12"/>
    <x v="0"/>
    <x v="0"/>
    <x v="1"/>
    <x v="12"/>
    <x v="12"/>
    <x v="11"/>
    <x v="11"/>
    <x v="11"/>
    <x v="11"/>
    <x v="14"/>
    <x v="142"/>
    <x v="188"/>
    <x v="52"/>
    <x v="62"/>
    <x v="78"/>
    <x v="104"/>
    <x v="3"/>
    <x v="3"/>
  </r>
  <r>
    <x v="12"/>
    <x v="0"/>
    <x v="0"/>
    <x v="1"/>
    <x v="12"/>
    <x v="12"/>
    <x v="13"/>
    <x v="13"/>
    <x v="13"/>
    <x v="13"/>
    <x v="16"/>
    <x v="92"/>
    <x v="112"/>
    <x v="35"/>
    <x v="187"/>
    <x v="62"/>
    <x v="111"/>
    <x v="3"/>
    <x v="3"/>
  </r>
  <r>
    <x v="12"/>
    <x v="0"/>
    <x v="0"/>
    <x v="1"/>
    <x v="12"/>
    <x v="12"/>
    <x v="15"/>
    <x v="15"/>
    <x v="15"/>
    <x v="15"/>
    <x v="17"/>
    <x v="93"/>
    <x v="95"/>
    <x v="17"/>
    <x v="188"/>
    <x v="54"/>
    <x v="181"/>
    <x v="3"/>
    <x v="3"/>
  </r>
  <r>
    <x v="12"/>
    <x v="0"/>
    <x v="0"/>
    <x v="1"/>
    <x v="12"/>
    <x v="12"/>
    <x v="27"/>
    <x v="27"/>
    <x v="27"/>
    <x v="27"/>
    <x v="17"/>
    <x v="93"/>
    <x v="95"/>
    <x v="88"/>
    <x v="189"/>
    <x v="72"/>
    <x v="175"/>
    <x v="3"/>
    <x v="3"/>
  </r>
  <r>
    <x v="12"/>
    <x v="0"/>
    <x v="0"/>
    <x v="1"/>
    <x v="12"/>
    <x v="12"/>
    <x v="33"/>
    <x v="33"/>
    <x v="33"/>
    <x v="33"/>
    <x v="19"/>
    <x v="94"/>
    <x v="68"/>
    <x v="124"/>
    <x v="190"/>
    <x v="73"/>
    <x v="172"/>
    <x v="0"/>
    <x v="15"/>
  </r>
  <r>
    <x v="13"/>
    <x v="0"/>
    <x v="0"/>
    <x v="1"/>
    <x v="13"/>
    <x v="13"/>
    <x v="0"/>
    <x v="0"/>
    <x v="0"/>
    <x v="0"/>
    <x v="0"/>
    <x v="145"/>
    <x v="189"/>
    <x v="125"/>
    <x v="191"/>
    <x v="75"/>
    <x v="182"/>
    <x v="3"/>
    <x v="3"/>
  </r>
  <r>
    <x v="13"/>
    <x v="0"/>
    <x v="0"/>
    <x v="1"/>
    <x v="13"/>
    <x v="13"/>
    <x v="1"/>
    <x v="1"/>
    <x v="1"/>
    <x v="1"/>
    <x v="1"/>
    <x v="146"/>
    <x v="190"/>
    <x v="96"/>
    <x v="192"/>
    <x v="80"/>
    <x v="183"/>
    <x v="3"/>
    <x v="3"/>
  </r>
  <r>
    <x v="13"/>
    <x v="0"/>
    <x v="0"/>
    <x v="1"/>
    <x v="13"/>
    <x v="13"/>
    <x v="3"/>
    <x v="3"/>
    <x v="3"/>
    <x v="3"/>
    <x v="2"/>
    <x v="63"/>
    <x v="191"/>
    <x v="126"/>
    <x v="193"/>
    <x v="58"/>
    <x v="184"/>
    <x v="3"/>
    <x v="3"/>
  </r>
  <r>
    <x v="13"/>
    <x v="0"/>
    <x v="0"/>
    <x v="1"/>
    <x v="13"/>
    <x v="13"/>
    <x v="2"/>
    <x v="2"/>
    <x v="2"/>
    <x v="2"/>
    <x v="3"/>
    <x v="102"/>
    <x v="192"/>
    <x v="78"/>
    <x v="194"/>
    <x v="58"/>
    <x v="184"/>
    <x v="3"/>
    <x v="3"/>
  </r>
  <r>
    <x v="13"/>
    <x v="0"/>
    <x v="0"/>
    <x v="1"/>
    <x v="13"/>
    <x v="13"/>
    <x v="4"/>
    <x v="4"/>
    <x v="4"/>
    <x v="4"/>
    <x v="4"/>
    <x v="147"/>
    <x v="193"/>
    <x v="127"/>
    <x v="195"/>
    <x v="51"/>
    <x v="185"/>
    <x v="3"/>
    <x v="3"/>
  </r>
  <r>
    <x v="13"/>
    <x v="0"/>
    <x v="0"/>
    <x v="1"/>
    <x v="13"/>
    <x v="13"/>
    <x v="5"/>
    <x v="5"/>
    <x v="5"/>
    <x v="5"/>
    <x v="5"/>
    <x v="81"/>
    <x v="194"/>
    <x v="49"/>
    <x v="196"/>
    <x v="38"/>
    <x v="171"/>
    <x v="3"/>
    <x v="3"/>
  </r>
  <r>
    <x v="13"/>
    <x v="0"/>
    <x v="0"/>
    <x v="1"/>
    <x v="13"/>
    <x v="13"/>
    <x v="27"/>
    <x v="27"/>
    <x v="27"/>
    <x v="27"/>
    <x v="6"/>
    <x v="106"/>
    <x v="195"/>
    <x v="36"/>
    <x v="160"/>
    <x v="53"/>
    <x v="186"/>
    <x v="3"/>
    <x v="3"/>
  </r>
  <r>
    <x v="13"/>
    <x v="0"/>
    <x v="0"/>
    <x v="1"/>
    <x v="13"/>
    <x v="13"/>
    <x v="9"/>
    <x v="9"/>
    <x v="9"/>
    <x v="9"/>
    <x v="7"/>
    <x v="83"/>
    <x v="196"/>
    <x v="100"/>
    <x v="197"/>
    <x v="79"/>
    <x v="187"/>
    <x v="3"/>
    <x v="3"/>
  </r>
  <r>
    <x v="13"/>
    <x v="0"/>
    <x v="0"/>
    <x v="1"/>
    <x v="13"/>
    <x v="13"/>
    <x v="22"/>
    <x v="22"/>
    <x v="22"/>
    <x v="22"/>
    <x v="8"/>
    <x v="124"/>
    <x v="91"/>
    <x v="110"/>
    <x v="198"/>
    <x v="53"/>
    <x v="186"/>
    <x v="3"/>
    <x v="3"/>
  </r>
  <r>
    <x v="13"/>
    <x v="0"/>
    <x v="0"/>
    <x v="1"/>
    <x v="13"/>
    <x v="13"/>
    <x v="8"/>
    <x v="8"/>
    <x v="8"/>
    <x v="8"/>
    <x v="9"/>
    <x v="54"/>
    <x v="80"/>
    <x v="52"/>
    <x v="199"/>
    <x v="53"/>
    <x v="186"/>
    <x v="3"/>
    <x v="3"/>
  </r>
  <r>
    <x v="13"/>
    <x v="0"/>
    <x v="0"/>
    <x v="1"/>
    <x v="13"/>
    <x v="13"/>
    <x v="6"/>
    <x v="6"/>
    <x v="6"/>
    <x v="6"/>
    <x v="9"/>
    <x v="54"/>
    <x v="80"/>
    <x v="52"/>
    <x v="199"/>
    <x v="53"/>
    <x v="186"/>
    <x v="3"/>
    <x v="3"/>
  </r>
  <r>
    <x v="13"/>
    <x v="0"/>
    <x v="0"/>
    <x v="1"/>
    <x v="13"/>
    <x v="13"/>
    <x v="7"/>
    <x v="7"/>
    <x v="7"/>
    <x v="7"/>
    <x v="11"/>
    <x v="112"/>
    <x v="108"/>
    <x v="37"/>
    <x v="200"/>
    <x v="75"/>
    <x v="182"/>
    <x v="3"/>
    <x v="3"/>
  </r>
  <r>
    <x v="13"/>
    <x v="0"/>
    <x v="0"/>
    <x v="1"/>
    <x v="13"/>
    <x v="13"/>
    <x v="11"/>
    <x v="11"/>
    <x v="11"/>
    <x v="11"/>
    <x v="12"/>
    <x v="126"/>
    <x v="197"/>
    <x v="37"/>
    <x v="200"/>
    <x v="72"/>
    <x v="181"/>
    <x v="3"/>
    <x v="3"/>
  </r>
  <r>
    <x v="13"/>
    <x v="0"/>
    <x v="0"/>
    <x v="1"/>
    <x v="13"/>
    <x v="13"/>
    <x v="15"/>
    <x v="15"/>
    <x v="15"/>
    <x v="15"/>
    <x v="13"/>
    <x v="114"/>
    <x v="13"/>
    <x v="50"/>
    <x v="186"/>
    <x v="72"/>
    <x v="181"/>
    <x v="3"/>
    <x v="3"/>
  </r>
  <r>
    <x v="13"/>
    <x v="0"/>
    <x v="0"/>
    <x v="1"/>
    <x v="13"/>
    <x v="13"/>
    <x v="13"/>
    <x v="13"/>
    <x v="13"/>
    <x v="13"/>
    <x v="13"/>
    <x v="114"/>
    <x v="13"/>
    <x v="32"/>
    <x v="201"/>
    <x v="73"/>
    <x v="188"/>
    <x v="3"/>
    <x v="3"/>
  </r>
  <r>
    <x v="13"/>
    <x v="0"/>
    <x v="0"/>
    <x v="1"/>
    <x v="13"/>
    <x v="13"/>
    <x v="20"/>
    <x v="20"/>
    <x v="20"/>
    <x v="20"/>
    <x v="13"/>
    <x v="114"/>
    <x v="13"/>
    <x v="86"/>
    <x v="98"/>
    <x v="62"/>
    <x v="189"/>
    <x v="3"/>
    <x v="3"/>
  </r>
  <r>
    <x v="13"/>
    <x v="0"/>
    <x v="0"/>
    <x v="1"/>
    <x v="13"/>
    <x v="13"/>
    <x v="14"/>
    <x v="14"/>
    <x v="14"/>
    <x v="14"/>
    <x v="16"/>
    <x v="89"/>
    <x v="93"/>
    <x v="50"/>
    <x v="186"/>
    <x v="54"/>
    <x v="190"/>
    <x v="3"/>
    <x v="3"/>
  </r>
  <r>
    <x v="13"/>
    <x v="0"/>
    <x v="0"/>
    <x v="1"/>
    <x v="13"/>
    <x v="13"/>
    <x v="10"/>
    <x v="10"/>
    <x v="10"/>
    <x v="10"/>
    <x v="17"/>
    <x v="142"/>
    <x v="176"/>
    <x v="80"/>
    <x v="202"/>
    <x v="72"/>
    <x v="181"/>
    <x v="0"/>
    <x v="12"/>
  </r>
  <r>
    <x v="13"/>
    <x v="0"/>
    <x v="0"/>
    <x v="1"/>
    <x v="13"/>
    <x v="13"/>
    <x v="12"/>
    <x v="12"/>
    <x v="12"/>
    <x v="12"/>
    <x v="18"/>
    <x v="91"/>
    <x v="123"/>
    <x v="101"/>
    <x v="34"/>
    <x v="78"/>
    <x v="104"/>
    <x v="0"/>
    <x v="12"/>
  </r>
  <r>
    <x v="13"/>
    <x v="0"/>
    <x v="0"/>
    <x v="1"/>
    <x v="13"/>
    <x v="13"/>
    <x v="35"/>
    <x v="35"/>
    <x v="35"/>
    <x v="35"/>
    <x v="19"/>
    <x v="115"/>
    <x v="18"/>
    <x v="87"/>
    <x v="203"/>
    <x v="53"/>
    <x v="186"/>
    <x v="3"/>
    <x v="3"/>
  </r>
  <r>
    <x v="14"/>
    <x v="0"/>
    <x v="0"/>
    <x v="2"/>
    <x v="14"/>
    <x v="14"/>
    <x v="0"/>
    <x v="0"/>
    <x v="0"/>
    <x v="0"/>
    <x v="0"/>
    <x v="107"/>
    <x v="198"/>
    <x v="51"/>
    <x v="204"/>
    <x v="49"/>
    <x v="175"/>
    <x v="3"/>
    <x v="3"/>
  </r>
  <r>
    <x v="14"/>
    <x v="0"/>
    <x v="0"/>
    <x v="2"/>
    <x v="14"/>
    <x v="14"/>
    <x v="3"/>
    <x v="3"/>
    <x v="3"/>
    <x v="3"/>
    <x v="1"/>
    <x v="114"/>
    <x v="199"/>
    <x v="52"/>
    <x v="205"/>
    <x v="42"/>
    <x v="174"/>
    <x v="0"/>
    <x v="13"/>
  </r>
  <r>
    <x v="14"/>
    <x v="0"/>
    <x v="0"/>
    <x v="2"/>
    <x v="14"/>
    <x v="14"/>
    <x v="1"/>
    <x v="1"/>
    <x v="1"/>
    <x v="1"/>
    <x v="2"/>
    <x v="142"/>
    <x v="86"/>
    <x v="101"/>
    <x v="206"/>
    <x v="42"/>
    <x v="174"/>
    <x v="3"/>
    <x v="3"/>
  </r>
  <r>
    <x v="14"/>
    <x v="0"/>
    <x v="0"/>
    <x v="2"/>
    <x v="14"/>
    <x v="14"/>
    <x v="2"/>
    <x v="2"/>
    <x v="2"/>
    <x v="2"/>
    <x v="3"/>
    <x v="93"/>
    <x v="200"/>
    <x v="113"/>
    <x v="207"/>
    <x v="62"/>
    <x v="191"/>
    <x v="3"/>
    <x v="3"/>
  </r>
  <r>
    <x v="14"/>
    <x v="0"/>
    <x v="0"/>
    <x v="2"/>
    <x v="14"/>
    <x v="14"/>
    <x v="7"/>
    <x v="7"/>
    <x v="7"/>
    <x v="7"/>
    <x v="4"/>
    <x v="94"/>
    <x v="201"/>
    <x v="81"/>
    <x v="208"/>
    <x v="49"/>
    <x v="175"/>
    <x v="3"/>
    <x v="3"/>
  </r>
  <r>
    <x v="14"/>
    <x v="0"/>
    <x v="0"/>
    <x v="2"/>
    <x v="14"/>
    <x v="14"/>
    <x v="4"/>
    <x v="4"/>
    <x v="4"/>
    <x v="4"/>
    <x v="5"/>
    <x v="95"/>
    <x v="202"/>
    <x v="113"/>
    <x v="207"/>
    <x v="72"/>
    <x v="178"/>
    <x v="3"/>
    <x v="3"/>
  </r>
  <r>
    <x v="14"/>
    <x v="0"/>
    <x v="0"/>
    <x v="2"/>
    <x v="14"/>
    <x v="14"/>
    <x v="5"/>
    <x v="5"/>
    <x v="5"/>
    <x v="5"/>
    <x v="6"/>
    <x v="148"/>
    <x v="203"/>
    <x v="113"/>
    <x v="207"/>
    <x v="42"/>
    <x v="174"/>
    <x v="3"/>
    <x v="3"/>
  </r>
  <r>
    <x v="14"/>
    <x v="0"/>
    <x v="0"/>
    <x v="2"/>
    <x v="14"/>
    <x v="14"/>
    <x v="8"/>
    <x v="8"/>
    <x v="8"/>
    <x v="8"/>
    <x v="6"/>
    <x v="148"/>
    <x v="203"/>
    <x v="124"/>
    <x v="209"/>
    <x v="75"/>
    <x v="192"/>
    <x v="3"/>
    <x v="3"/>
  </r>
  <r>
    <x v="14"/>
    <x v="0"/>
    <x v="0"/>
    <x v="2"/>
    <x v="14"/>
    <x v="14"/>
    <x v="9"/>
    <x v="9"/>
    <x v="9"/>
    <x v="9"/>
    <x v="6"/>
    <x v="148"/>
    <x v="203"/>
    <x v="113"/>
    <x v="207"/>
    <x v="42"/>
    <x v="174"/>
    <x v="3"/>
    <x v="3"/>
  </r>
  <r>
    <x v="14"/>
    <x v="0"/>
    <x v="0"/>
    <x v="2"/>
    <x v="14"/>
    <x v="14"/>
    <x v="6"/>
    <x v="6"/>
    <x v="6"/>
    <x v="6"/>
    <x v="6"/>
    <x v="148"/>
    <x v="203"/>
    <x v="35"/>
    <x v="210"/>
    <x v="49"/>
    <x v="175"/>
    <x v="3"/>
    <x v="3"/>
  </r>
  <r>
    <x v="14"/>
    <x v="0"/>
    <x v="0"/>
    <x v="2"/>
    <x v="14"/>
    <x v="14"/>
    <x v="27"/>
    <x v="27"/>
    <x v="27"/>
    <x v="27"/>
    <x v="6"/>
    <x v="148"/>
    <x v="203"/>
    <x v="35"/>
    <x v="210"/>
    <x v="49"/>
    <x v="175"/>
    <x v="3"/>
    <x v="3"/>
  </r>
  <r>
    <x v="14"/>
    <x v="0"/>
    <x v="0"/>
    <x v="2"/>
    <x v="14"/>
    <x v="14"/>
    <x v="10"/>
    <x v="10"/>
    <x v="10"/>
    <x v="10"/>
    <x v="11"/>
    <x v="149"/>
    <x v="204"/>
    <x v="113"/>
    <x v="207"/>
    <x v="78"/>
    <x v="104"/>
    <x v="3"/>
    <x v="3"/>
  </r>
  <r>
    <x v="14"/>
    <x v="0"/>
    <x v="0"/>
    <x v="2"/>
    <x v="14"/>
    <x v="14"/>
    <x v="17"/>
    <x v="17"/>
    <x v="17"/>
    <x v="17"/>
    <x v="12"/>
    <x v="150"/>
    <x v="205"/>
    <x v="54"/>
    <x v="52"/>
    <x v="54"/>
    <x v="193"/>
    <x v="3"/>
    <x v="3"/>
  </r>
  <r>
    <x v="14"/>
    <x v="0"/>
    <x v="0"/>
    <x v="2"/>
    <x v="14"/>
    <x v="14"/>
    <x v="15"/>
    <x v="15"/>
    <x v="15"/>
    <x v="15"/>
    <x v="13"/>
    <x v="151"/>
    <x v="206"/>
    <x v="54"/>
    <x v="52"/>
    <x v="42"/>
    <x v="174"/>
    <x v="3"/>
    <x v="3"/>
  </r>
  <r>
    <x v="14"/>
    <x v="0"/>
    <x v="0"/>
    <x v="2"/>
    <x v="14"/>
    <x v="14"/>
    <x v="25"/>
    <x v="25"/>
    <x v="25"/>
    <x v="25"/>
    <x v="13"/>
    <x v="151"/>
    <x v="206"/>
    <x v="54"/>
    <x v="52"/>
    <x v="42"/>
    <x v="174"/>
    <x v="3"/>
    <x v="3"/>
  </r>
  <r>
    <x v="14"/>
    <x v="0"/>
    <x v="0"/>
    <x v="2"/>
    <x v="14"/>
    <x v="14"/>
    <x v="23"/>
    <x v="23"/>
    <x v="23"/>
    <x v="23"/>
    <x v="13"/>
    <x v="151"/>
    <x v="206"/>
    <x v="124"/>
    <x v="209"/>
    <x v="49"/>
    <x v="175"/>
    <x v="3"/>
    <x v="3"/>
  </r>
  <r>
    <x v="14"/>
    <x v="0"/>
    <x v="0"/>
    <x v="2"/>
    <x v="14"/>
    <x v="14"/>
    <x v="26"/>
    <x v="26"/>
    <x v="26"/>
    <x v="26"/>
    <x v="13"/>
    <x v="151"/>
    <x v="206"/>
    <x v="102"/>
    <x v="123"/>
    <x v="78"/>
    <x v="104"/>
    <x v="3"/>
    <x v="3"/>
  </r>
  <r>
    <x v="14"/>
    <x v="0"/>
    <x v="0"/>
    <x v="2"/>
    <x v="14"/>
    <x v="14"/>
    <x v="11"/>
    <x v="11"/>
    <x v="11"/>
    <x v="11"/>
    <x v="13"/>
    <x v="151"/>
    <x v="206"/>
    <x v="102"/>
    <x v="123"/>
    <x v="78"/>
    <x v="104"/>
    <x v="3"/>
    <x v="3"/>
  </r>
  <r>
    <x v="14"/>
    <x v="0"/>
    <x v="0"/>
    <x v="2"/>
    <x v="14"/>
    <x v="14"/>
    <x v="14"/>
    <x v="14"/>
    <x v="14"/>
    <x v="14"/>
    <x v="13"/>
    <x v="151"/>
    <x v="206"/>
    <x v="54"/>
    <x v="52"/>
    <x v="42"/>
    <x v="174"/>
    <x v="3"/>
    <x v="3"/>
  </r>
  <r>
    <x v="14"/>
    <x v="0"/>
    <x v="0"/>
    <x v="2"/>
    <x v="14"/>
    <x v="14"/>
    <x v="33"/>
    <x v="33"/>
    <x v="33"/>
    <x v="33"/>
    <x v="13"/>
    <x v="151"/>
    <x v="206"/>
    <x v="54"/>
    <x v="52"/>
    <x v="42"/>
    <x v="174"/>
    <x v="3"/>
    <x v="3"/>
  </r>
  <r>
    <x v="15"/>
    <x v="0"/>
    <x v="0"/>
    <x v="2"/>
    <x v="15"/>
    <x v="15"/>
    <x v="4"/>
    <x v="4"/>
    <x v="4"/>
    <x v="4"/>
    <x v="0"/>
    <x v="91"/>
    <x v="207"/>
    <x v="86"/>
    <x v="211"/>
    <x v="42"/>
    <x v="194"/>
    <x v="3"/>
    <x v="3"/>
  </r>
  <r>
    <x v="15"/>
    <x v="0"/>
    <x v="0"/>
    <x v="2"/>
    <x v="15"/>
    <x v="15"/>
    <x v="0"/>
    <x v="0"/>
    <x v="0"/>
    <x v="0"/>
    <x v="1"/>
    <x v="93"/>
    <x v="208"/>
    <x v="32"/>
    <x v="212"/>
    <x v="78"/>
    <x v="104"/>
    <x v="3"/>
    <x v="3"/>
  </r>
  <r>
    <x v="15"/>
    <x v="0"/>
    <x v="0"/>
    <x v="2"/>
    <x v="15"/>
    <x v="15"/>
    <x v="3"/>
    <x v="3"/>
    <x v="3"/>
    <x v="3"/>
    <x v="2"/>
    <x v="96"/>
    <x v="209"/>
    <x v="88"/>
    <x v="213"/>
    <x v="49"/>
    <x v="195"/>
    <x v="3"/>
    <x v="3"/>
  </r>
  <r>
    <x v="15"/>
    <x v="0"/>
    <x v="0"/>
    <x v="2"/>
    <x v="15"/>
    <x v="15"/>
    <x v="5"/>
    <x v="5"/>
    <x v="5"/>
    <x v="5"/>
    <x v="3"/>
    <x v="148"/>
    <x v="210"/>
    <x v="87"/>
    <x v="214"/>
    <x v="54"/>
    <x v="196"/>
    <x v="3"/>
    <x v="3"/>
  </r>
  <r>
    <x v="15"/>
    <x v="0"/>
    <x v="0"/>
    <x v="2"/>
    <x v="15"/>
    <x v="15"/>
    <x v="2"/>
    <x v="2"/>
    <x v="2"/>
    <x v="2"/>
    <x v="3"/>
    <x v="148"/>
    <x v="210"/>
    <x v="124"/>
    <x v="139"/>
    <x v="75"/>
    <x v="197"/>
    <x v="3"/>
    <x v="3"/>
  </r>
  <r>
    <x v="15"/>
    <x v="0"/>
    <x v="0"/>
    <x v="2"/>
    <x v="15"/>
    <x v="15"/>
    <x v="1"/>
    <x v="1"/>
    <x v="1"/>
    <x v="1"/>
    <x v="5"/>
    <x v="149"/>
    <x v="211"/>
    <x v="87"/>
    <x v="214"/>
    <x v="49"/>
    <x v="195"/>
    <x v="3"/>
    <x v="3"/>
  </r>
  <r>
    <x v="15"/>
    <x v="0"/>
    <x v="0"/>
    <x v="2"/>
    <x v="15"/>
    <x v="15"/>
    <x v="7"/>
    <x v="7"/>
    <x v="7"/>
    <x v="7"/>
    <x v="6"/>
    <x v="150"/>
    <x v="212"/>
    <x v="102"/>
    <x v="215"/>
    <x v="49"/>
    <x v="195"/>
    <x v="3"/>
    <x v="3"/>
  </r>
  <r>
    <x v="15"/>
    <x v="0"/>
    <x v="0"/>
    <x v="2"/>
    <x v="15"/>
    <x v="15"/>
    <x v="8"/>
    <x v="8"/>
    <x v="8"/>
    <x v="8"/>
    <x v="7"/>
    <x v="151"/>
    <x v="213"/>
    <x v="124"/>
    <x v="139"/>
    <x v="49"/>
    <x v="195"/>
    <x v="3"/>
    <x v="3"/>
  </r>
  <r>
    <x v="15"/>
    <x v="0"/>
    <x v="0"/>
    <x v="2"/>
    <x v="15"/>
    <x v="15"/>
    <x v="11"/>
    <x v="11"/>
    <x v="11"/>
    <x v="11"/>
    <x v="7"/>
    <x v="151"/>
    <x v="213"/>
    <x v="102"/>
    <x v="215"/>
    <x v="78"/>
    <x v="104"/>
    <x v="3"/>
    <x v="3"/>
  </r>
  <r>
    <x v="15"/>
    <x v="0"/>
    <x v="0"/>
    <x v="2"/>
    <x v="15"/>
    <x v="15"/>
    <x v="15"/>
    <x v="15"/>
    <x v="15"/>
    <x v="15"/>
    <x v="9"/>
    <x v="152"/>
    <x v="136"/>
    <x v="54"/>
    <x v="52"/>
    <x v="49"/>
    <x v="195"/>
    <x v="3"/>
    <x v="3"/>
  </r>
  <r>
    <x v="15"/>
    <x v="0"/>
    <x v="0"/>
    <x v="2"/>
    <x v="15"/>
    <x v="15"/>
    <x v="28"/>
    <x v="28"/>
    <x v="28"/>
    <x v="28"/>
    <x v="9"/>
    <x v="152"/>
    <x v="136"/>
    <x v="54"/>
    <x v="52"/>
    <x v="49"/>
    <x v="195"/>
    <x v="3"/>
    <x v="3"/>
  </r>
  <r>
    <x v="15"/>
    <x v="0"/>
    <x v="0"/>
    <x v="2"/>
    <x v="15"/>
    <x v="15"/>
    <x v="34"/>
    <x v="34"/>
    <x v="34"/>
    <x v="34"/>
    <x v="9"/>
    <x v="152"/>
    <x v="136"/>
    <x v="124"/>
    <x v="139"/>
    <x v="78"/>
    <x v="104"/>
    <x v="3"/>
    <x v="3"/>
  </r>
  <r>
    <x v="15"/>
    <x v="0"/>
    <x v="0"/>
    <x v="2"/>
    <x v="15"/>
    <x v="15"/>
    <x v="36"/>
    <x v="36"/>
    <x v="36"/>
    <x v="36"/>
    <x v="9"/>
    <x v="152"/>
    <x v="136"/>
    <x v="124"/>
    <x v="139"/>
    <x v="78"/>
    <x v="104"/>
    <x v="3"/>
    <x v="3"/>
  </r>
  <r>
    <x v="15"/>
    <x v="0"/>
    <x v="0"/>
    <x v="2"/>
    <x v="15"/>
    <x v="15"/>
    <x v="9"/>
    <x v="9"/>
    <x v="9"/>
    <x v="9"/>
    <x v="9"/>
    <x v="152"/>
    <x v="136"/>
    <x v="124"/>
    <x v="139"/>
    <x v="78"/>
    <x v="104"/>
    <x v="3"/>
    <x v="3"/>
  </r>
  <r>
    <x v="15"/>
    <x v="0"/>
    <x v="0"/>
    <x v="2"/>
    <x v="15"/>
    <x v="15"/>
    <x v="13"/>
    <x v="13"/>
    <x v="13"/>
    <x v="13"/>
    <x v="9"/>
    <x v="152"/>
    <x v="136"/>
    <x v="124"/>
    <x v="139"/>
    <x v="78"/>
    <x v="104"/>
    <x v="3"/>
    <x v="3"/>
  </r>
  <r>
    <x v="15"/>
    <x v="0"/>
    <x v="0"/>
    <x v="2"/>
    <x v="15"/>
    <x v="15"/>
    <x v="26"/>
    <x v="26"/>
    <x v="26"/>
    <x v="26"/>
    <x v="9"/>
    <x v="152"/>
    <x v="136"/>
    <x v="54"/>
    <x v="52"/>
    <x v="49"/>
    <x v="195"/>
    <x v="3"/>
    <x v="3"/>
  </r>
  <r>
    <x v="15"/>
    <x v="0"/>
    <x v="0"/>
    <x v="2"/>
    <x v="15"/>
    <x v="15"/>
    <x v="14"/>
    <x v="14"/>
    <x v="14"/>
    <x v="14"/>
    <x v="9"/>
    <x v="152"/>
    <x v="136"/>
    <x v="124"/>
    <x v="139"/>
    <x v="78"/>
    <x v="104"/>
    <x v="3"/>
    <x v="3"/>
  </r>
  <r>
    <x v="15"/>
    <x v="0"/>
    <x v="0"/>
    <x v="2"/>
    <x v="15"/>
    <x v="15"/>
    <x v="33"/>
    <x v="33"/>
    <x v="33"/>
    <x v="33"/>
    <x v="9"/>
    <x v="152"/>
    <x v="136"/>
    <x v="124"/>
    <x v="139"/>
    <x v="78"/>
    <x v="104"/>
    <x v="3"/>
    <x v="3"/>
  </r>
  <r>
    <x v="15"/>
    <x v="0"/>
    <x v="0"/>
    <x v="2"/>
    <x v="15"/>
    <x v="15"/>
    <x v="37"/>
    <x v="37"/>
    <x v="37"/>
    <x v="37"/>
    <x v="9"/>
    <x v="152"/>
    <x v="136"/>
    <x v="54"/>
    <x v="52"/>
    <x v="78"/>
    <x v="104"/>
    <x v="0"/>
    <x v="13"/>
  </r>
  <r>
    <x v="15"/>
    <x v="0"/>
    <x v="0"/>
    <x v="2"/>
    <x v="15"/>
    <x v="15"/>
    <x v="38"/>
    <x v="38"/>
    <x v="38"/>
    <x v="38"/>
    <x v="19"/>
    <x v="153"/>
    <x v="214"/>
    <x v="54"/>
    <x v="52"/>
    <x v="78"/>
    <x v="104"/>
    <x v="3"/>
    <x v="3"/>
  </r>
  <r>
    <x v="15"/>
    <x v="0"/>
    <x v="0"/>
    <x v="2"/>
    <x v="15"/>
    <x v="15"/>
    <x v="39"/>
    <x v="39"/>
    <x v="39"/>
    <x v="39"/>
    <x v="19"/>
    <x v="153"/>
    <x v="214"/>
    <x v="54"/>
    <x v="52"/>
    <x v="78"/>
    <x v="104"/>
    <x v="3"/>
    <x v="3"/>
  </r>
  <r>
    <x v="15"/>
    <x v="0"/>
    <x v="0"/>
    <x v="2"/>
    <x v="15"/>
    <x v="15"/>
    <x v="24"/>
    <x v="24"/>
    <x v="24"/>
    <x v="24"/>
    <x v="19"/>
    <x v="153"/>
    <x v="214"/>
    <x v="54"/>
    <x v="52"/>
    <x v="78"/>
    <x v="104"/>
    <x v="3"/>
    <x v="3"/>
  </r>
  <r>
    <x v="15"/>
    <x v="0"/>
    <x v="0"/>
    <x v="2"/>
    <x v="15"/>
    <x v="15"/>
    <x v="22"/>
    <x v="22"/>
    <x v="22"/>
    <x v="22"/>
    <x v="19"/>
    <x v="153"/>
    <x v="214"/>
    <x v="54"/>
    <x v="52"/>
    <x v="78"/>
    <x v="104"/>
    <x v="3"/>
    <x v="3"/>
  </r>
  <r>
    <x v="15"/>
    <x v="0"/>
    <x v="0"/>
    <x v="2"/>
    <x v="15"/>
    <x v="15"/>
    <x v="40"/>
    <x v="40"/>
    <x v="40"/>
    <x v="40"/>
    <x v="19"/>
    <x v="153"/>
    <x v="214"/>
    <x v="54"/>
    <x v="52"/>
    <x v="78"/>
    <x v="104"/>
    <x v="3"/>
    <x v="3"/>
  </r>
  <r>
    <x v="15"/>
    <x v="0"/>
    <x v="0"/>
    <x v="2"/>
    <x v="15"/>
    <x v="15"/>
    <x v="41"/>
    <x v="41"/>
    <x v="41"/>
    <x v="41"/>
    <x v="19"/>
    <x v="153"/>
    <x v="214"/>
    <x v="54"/>
    <x v="52"/>
    <x v="78"/>
    <x v="104"/>
    <x v="3"/>
    <x v="3"/>
  </r>
  <r>
    <x v="15"/>
    <x v="0"/>
    <x v="0"/>
    <x v="2"/>
    <x v="15"/>
    <x v="15"/>
    <x v="42"/>
    <x v="42"/>
    <x v="42"/>
    <x v="42"/>
    <x v="19"/>
    <x v="153"/>
    <x v="214"/>
    <x v="54"/>
    <x v="52"/>
    <x v="78"/>
    <x v="104"/>
    <x v="3"/>
    <x v="3"/>
  </r>
  <r>
    <x v="15"/>
    <x v="0"/>
    <x v="0"/>
    <x v="2"/>
    <x v="15"/>
    <x v="15"/>
    <x v="43"/>
    <x v="43"/>
    <x v="43"/>
    <x v="43"/>
    <x v="19"/>
    <x v="153"/>
    <x v="214"/>
    <x v="54"/>
    <x v="52"/>
    <x v="78"/>
    <x v="104"/>
    <x v="3"/>
    <x v="3"/>
  </r>
  <r>
    <x v="15"/>
    <x v="0"/>
    <x v="0"/>
    <x v="2"/>
    <x v="15"/>
    <x v="15"/>
    <x v="44"/>
    <x v="44"/>
    <x v="44"/>
    <x v="44"/>
    <x v="19"/>
    <x v="153"/>
    <x v="214"/>
    <x v="54"/>
    <x v="52"/>
    <x v="78"/>
    <x v="104"/>
    <x v="3"/>
    <x v="3"/>
  </r>
  <r>
    <x v="15"/>
    <x v="0"/>
    <x v="0"/>
    <x v="2"/>
    <x v="15"/>
    <x v="15"/>
    <x v="45"/>
    <x v="45"/>
    <x v="45"/>
    <x v="45"/>
    <x v="19"/>
    <x v="153"/>
    <x v="214"/>
    <x v="54"/>
    <x v="52"/>
    <x v="78"/>
    <x v="104"/>
    <x v="3"/>
    <x v="3"/>
  </r>
  <r>
    <x v="15"/>
    <x v="0"/>
    <x v="0"/>
    <x v="2"/>
    <x v="15"/>
    <x v="15"/>
    <x v="30"/>
    <x v="30"/>
    <x v="30"/>
    <x v="30"/>
    <x v="19"/>
    <x v="153"/>
    <x v="214"/>
    <x v="54"/>
    <x v="52"/>
    <x v="78"/>
    <x v="104"/>
    <x v="3"/>
    <x v="3"/>
  </r>
  <r>
    <x v="15"/>
    <x v="0"/>
    <x v="0"/>
    <x v="2"/>
    <x v="15"/>
    <x v="15"/>
    <x v="46"/>
    <x v="46"/>
    <x v="46"/>
    <x v="46"/>
    <x v="19"/>
    <x v="153"/>
    <x v="214"/>
    <x v="54"/>
    <x v="52"/>
    <x v="78"/>
    <x v="104"/>
    <x v="3"/>
    <x v="3"/>
  </r>
  <r>
    <x v="15"/>
    <x v="0"/>
    <x v="0"/>
    <x v="2"/>
    <x v="15"/>
    <x v="15"/>
    <x v="47"/>
    <x v="47"/>
    <x v="47"/>
    <x v="47"/>
    <x v="19"/>
    <x v="153"/>
    <x v="214"/>
    <x v="54"/>
    <x v="52"/>
    <x v="78"/>
    <x v="104"/>
    <x v="3"/>
    <x v="3"/>
  </r>
  <r>
    <x v="15"/>
    <x v="0"/>
    <x v="0"/>
    <x v="2"/>
    <x v="15"/>
    <x v="15"/>
    <x v="48"/>
    <x v="48"/>
    <x v="48"/>
    <x v="48"/>
    <x v="19"/>
    <x v="153"/>
    <x v="214"/>
    <x v="54"/>
    <x v="52"/>
    <x v="78"/>
    <x v="104"/>
    <x v="3"/>
    <x v="3"/>
  </r>
  <r>
    <x v="15"/>
    <x v="0"/>
    <x v="0"/>
    <x v="2"/>
    <x v="15"/>
    <x v="15"/>
    <x v="49"/>
    <x v="49"/>
    <x v="49"/>
    <x v="49"/>
    <x v="19"/>
    <x v="153"/>
    <x v="214"/>
    <x v="54"/>
    <x v="52"/>
    <x v="78"/>
    <x v="104"/>
    <x v="3"/>
    <x v="3"/>
  </r>
  <r>
    <x v="15"/>
    <x v="0"/>
    <x v="0"/>
    <x v="2"/>
    <x v="15"/>
    <x v="15"/>
    <x v="31"/>
    <x v="31"/>
    <x v="31"/>
    <x v="31"/>
    <x v="19"/>
    <x v="153"/>
    <x v="214"/>
    <x v="54"/>
    <x v="52"/>
    <x v="78"/>
    <x v="104"/>
    <x v="3"/>
    <x v="3"/>
  </r>
  <r>
    <x v="15"/>
    <x v="0"/>
    <x v="0"/>
    <x v="2"/>
    <x v="15"/>
    <x v="15"/>
    <x v="50"/>
    <x v="50"/>
    <x v="50"/>
    <x v="50"/>
    <x v="19"/>
    <x v="153"/>
    <x v="214"/>
    <x v="54"/>
    <x v="52"/>
    <x v="78"/>
    <x v="104"/>
    <x v="3"/>
    <x v="3"/>
  </r>
  <r>
    <x v="15"/>
    <x v="0"/>
    <x v="0"/>
    <x v="2"/>
    <x v="15"/>
    <x v="15"/>
    <x v="51"/>
    <x v="51"/>
    <x v="51"/>
    <x v="51"/>
    <x v="19"/>
    <x v="153"/>
    <x v="214"/>
    <x v="54"/>
    <x v="52"/>
    <x v="78"/>
    <x v="104"/>
    <x v="3"/>
    <x v="3"/>
  </r>
  <r>
    <x v="15"/>
    <x v="0"/>
    <x v="0"/>
    <x v="2"/>
    <x v="15"/>
    <x v="15"/>
    <x v="52"/>
    <x v="52"/>
    <x v="52"/>
    <x v="52"/>
    <x v="19"/>
    <x v="153"/>
    <x v="214"/>
    <x v="54"/>
    <x v="52"/>
    <x v="78"/>
    <x v="104"/>
    <x v="3"/>
    <x v="3"/>
  </r>
  <r>
    <x v="15"/>
    <x v="0"/>
    <x v="0"/>
    <x v="2"/>
    <x v="15"/>
    <x v="15"/>
    <x v="53"/>
    <x v="53"/>
    <x v="53"/>
    <x v="53"/>
    <x v="19"/>
    <x v="153"/>
    <x v="214"/>
    <x v="54"/>
    <x v="52"/>
    <x v="78"/>
    <x v="104"/>
    <x v="3"/>
    <x v="3"/>
  </r>
  <r>
    <x v="15"/>
    <x v="0"/>
    <x v="0"/>
    <x v="2"/>
    <x v="15"/>
    <x v="15"/>
    <x v="54"/>
    <x v="54"/>
    <x v="54"/>
    <x v="54"/>
    <x v="19"/>
    <x v="153"/>
    <x v="214"/>
    <x v="54"/>
    <x v="52"/>
    <x v="78"/>
    <x v="104"/>
    <x v="3"/>
    <x v="3"/>
  </r>
  <r>
    <x v="15"/>
    <x v="0"/>
    <x v="0"/>
    <x v="2"/>
    <x v="15"/>
    <x v="15"/>
    <x v="29"/>
    <x v="29"/>
    <x v="29"/>
    <x v="29"/>
    <x v="19"/>
    <x v="153"/>
    <x v="214"/>
    <x v="54"/>
    <x v="52"/>
    <x v="78"/>
    <x v="104"/>
    <x v="3"/>
    <x v="3"/>
  </r>
  <r>
    <x v="15"/>
    <x v="0"/>
    <x v="0"/>
    <x v="2"/>
    <x v="15"/>
    <x v="15"/>
    <x v="55"/>
    <x v="55"/>
    <x v="55"/>
    <x v="55"/>
    <x v="19"/>
    <x v="153"/>
    <x v="214"/>
    <x v="54"/>
    <x v="52"/>
    <x v="78"/>
    <x v="104"/>
    <x v="3"/>
    <x v="3"/>
  </r>
  <r>
    <x v="15"/>
    <x v="0"/>
    <x v="0"/>
    <x v="2"/>
    <x v="15"/>
    <x v="15"/>
    <x v="56"/>
    <x v="56"/>
    <x v="56"/>
    <x v="56"/>
    <x v="19"/>
    <x v="153"/>
    <x v="214"/>
    <x v="54"/>
    <x v="52"/>
    <x v="78"/>
    <x v="104"/>
    <x v="3"/>
    <x v="3"/>
  </r>
  <r>
    <x v="15"/>
    <x v="0"/>
    <x v="0"/>
    <x v="2"/>
    <x v="15"/>
    <x v="15"/>
    <x v="57"/>
    <x v="57"/>
    <x v="57"/>
    <x v="57"/>
    <x v="19"/>
    <x v="153"/>
    <x v="214"/>
    <x v="54"/>
    <x v="52"/>
    <x v="78"/>
    <x v="104"/>
    <x v="3"/>
    <x v="3"/>
  </r>
  <r>
    <x v="15"/>
    <x v="0"/>
    <x v="0"/>
    <x v="2"/>
    <x v="15"/>
    <x v="15"/>
    <x v="58"/>
    <x v="58"/>
    <x v="58"/>
    <x v="58"/>
    <x v="19"/>
    <x v="153"/>
    <x v="214"/>
    <x v="54"/>
    <x v="52"/>
    <x v="78"/>
    <x v="104"/>
    <x v="3"/>
    <x v="3"/>
  </r>
  <r>
    <x v="15"/>
    <x v="0"/>
    <x v="0"/>
    <x v="2"/>
    <x v="15"/>
    <x v="15"/>
    <x v="59"/>
    <x v="59"/>
    <x v="59"/>
    <x v="59"/>
    <x v="19"/>
    <x v="153"/>
    <x v="214"/>
    <x v="54"/>
    <x v="52"/>
    <x v="78"/>
    <x v="104"/>
    <x v="3"/>
    <x v="3"/>
  </r>
  <r>
    <x v="15"/>
    <x v="0"/>
    <x v="0"/>
    <x v="2"/>
    <x v="15"/>
    <x v="15"/>
    <x v="60"/>
    <x v="60"/>
    <x v="60"/>
    <x v="60"/>
    <x v="19"/>
    <x v="153"/>
    <x v="214"/>
    <x v="54"/>
    <x v="52"/>
    <x v="78"/>
    <x v="104"/>
    <x v="3"/>
    <x v="3"/>
  </r>
  <r>
    <x v="15"/>
    <x v="0"/>
    <x v="0"/>
    <x v="2"/>
    <x v="15"/>
    <x v="15"/>
    <x v="61"/>
    <x v="61"/>
    <x v="61"/>
    <x v="61"/>
    <x v="19"/>
    <x v="153"/>
    <x v="214"/>
    <x v="54"/>
    <x v="52"/>
    <x v="78"/>
    <x v="104"/>
    <x v="3"/>
    <x v="3"/>
  </r>
  <r>
    <x v="15"/>
    <x v="0"/>
    <x v="0"/>
    <x v="2"/>
    <x v="15"/>
    <x v="15"/>
    <x v="62"/>
    <x v="62"/>
    <x v="62"/>
    <x v="62"/>
    <x v="19"/>
    <x v="153"/>
    <x v="214"/>
    <x v="54"/>
    <x v="52"/>
    <x v="78"/>
    <x v="104"/>
    <x v="3"/>
    <x v="3"/>
  </r>
  <r>
    <x v="15"/>
    <x v="0"/>
    <x v="0"/>
    <x v="2"/>
    <x v="15"/>
    <x v="15"/>
    <x v="63"/>
    <x v="63"/>
    <x v="63"/>
    <x v="63"/>
    <x v="19"/>
    <x v="153"/>
    <x v="214"/>
    <x v="54"/>
    <x v="52"/>
    <x v="78"/>
    <x v="104"/>
    <x v="3"/>
    <x v="3"/>
  </r>
  <r>
    <x v="15"/>
    <x v="0"/>
    <x v="0"/>
    <x v="2"/>
    <x v="15"/>
    <x v="15"/>
    <x v="64"/>
    <x v="64"/>
    <x v="64"/>
    <x v="64"/>
    <x v="19"/>
    <x v="153"/>
    <x v="214"/>
    <x v="54"/>
    <x v="52"/>
    <x v="78"/>
    <x v="104"/>
    <x v="3"/>
    <x v="3"/>
  </r>
  <r>
    <x v="15"/>
    <x v="0"/>
    <x v="0"/>
    <x v="2"/>
    <x v="15"/>
    <x v="15"/>
    <x v="65"/>
    <x v="65"/>
    <x v="65"/>
    <x v="65"/>
    <x v="19"/>
    <x v="153"/>
    <x v="214"/>
    <x v="54"/>
    <x v="52"/>
    <x v="78"/>
    <x v="104"/>
    <x v="3"/>
    <x v="3"/>
  </r>
  <r>
    <x v="15"/>
    <x v="0"/>
    <x v="0"/>
    <x v="2"/>
    <x v="15"/>
    <x v="15"/>
    <x v="66"/>
    <x v="66"/>
    <x v="66"/>
    <x v="66"/>
    <x v="19"/>
    <x v="153"/>
    <x v="214"/>
    <x v="54"/>
    <x v="52"/>
    <x v="78"/>
    <x v="104"/>
    <x v="3"/>
    <x v="3"/>
  </r>
  <r>
    <x v="15"/>
    <x v="0"/>
    <x v="0"/>
    <x v="2"/>
    <x v="15"/>
    <x v="15"/>
    <x v="67"/>
    <x v="67"/>
    <x v="67"/>
    <x v="67"/>
    <x v="19"/>
    <x v="153"/>
    <x v="214"/>
    <x v="54"/>
    <x v="52"/>
    <x v="78"/>
    <x v="104"/>
    <x v="3"/>
    <x v="3"/>
  </r>
  <r>
    <x v="15"/>
    <x v="0"/>
    <x v="0"/>
    <x v="2"/>
    <x v="15"/>
    <x v="15"/>
    <x v="68"/>
    <x v="68"/>
    <x v="68"/>
    <x v="68"/>
    <x v="19"/>
    <x v="153"/>
    <x v="214"/>
    <x v="54"/>
    <x v="52"/>
    <x v="78"/>
    <x v="104"/>
    <x v="3"/>
    <x v="3"/>
  </r>
  <r>
    <x v="15"/>
    <x v="0"/>
    <x v="0"/>
    <x v="2"/>
    <x v="15"/>
    <x v="15"/>
    <x v="69"/>
    <x v="69"/>
    <x v="69"/>
    <x v="69"/>
    <x v="19"/>
    <x v="153"/>
    <x v="214"/>
    <x v="54"/>
    <x v="52"/>
    <x v="78"/>
    <x v="104"/>
    <x v="3"/>
    <x v="3"/>
  </r>
  <r>
    <x v="15"/>
    <x v="0"/>
    <x v="0"/>
    <x v="2"/>
    <x v="15"/>
    <x v="15"/>
    <x v="70"/>
    <x v="70"/>
    <x v="70"/>
    <x v="70"/>
    <x v="19"/>
    <x v="153"/>
    <x v="214"/>
    <x v="54"/>
    <x v="52"/>
    <x v="78"/>
    <x v="104"/>
    <x v="3"/>
    <x v="3"/>
  </r>
  <r>
    <x v="15"/>
    <x v="0"/>
    <x v="0"/>
    <x v="2"/>
    <x v="15"/>
    <x v="15"/>
    <x v="71"/>
    <x v="71"/>
    <x v="71"/>
    <x v="71"/>
    <x v="19"/>
    <x v="153"/>
    <x v="214"/>
    <x v="54"/>
    <x v="52"/>
    <x v="78"/>
    <x v="104"/>
    <x v="3"/>
    <x v="3"/>
  </r>
  <r>
    <x v="15"/>
    <x v="0"/>
    <x v="0"/>
    <x v="2"/>
    <x v="15"/>
    <x v="15"/>
    <x v="72"/>
    <x v="72"/>
    <x v="72"/>
    <x v="72"/>
    <x v="19"/>
    <x v="153"/>
    <x v="214"/>
    <x v="54"/>
    <x v="52"/>
    <x v="78"/>
    <x v="104"/>
    <x v="3"/>
    <x v="3"/>
  </r>
  <r>
    <x v="15"/>
    <x v="0"/>
    <x v="0"/>
    <x v="2"/>
    <x v="15"/>
    <x v="15"/>
    <x v="25"/>
    <x v="25"/>
    <x v="25"/>
    <x v="25"/>
    <x v="19"/>
    <x v="153"/>
    <x v="214"/>
    <x v="54"/>
    <x v="52"/>
    <x v="78"/>
    <x v="104"/>
    <x v="3"/>
    <x v="3"/>
  </r>
  <r>
    <x v="15"/>
    <x v="0"/>
    <x v="0"/>
    <x v="2"/>
    <x v="15"/>
    <x v="15"/>
    <x v="18"/>
    <x v="18"/>
    <x v="18"/>
    <x v="18"/>
    <x v="19"/>
    <x v="153"/>
    <x v="214"/>
    <x v="54"/>
    <x v="52"/>
    <x v="78"/>
    <x v="104"/>
    <x v="3"/>
    <x v="3"/>
  </r>
  <r>
    <x v="15"/>
    <x v="0"/>
    <x v="0"/>
    <x v="2"/>
    <x v="15"/>
    <x v="15"/>
    <x v="16"/>
    <x v="16"/>
    <x v="16"/>
    <x v="16"/>
    <x v="19"/>
    <x v="153"/>
    <x v="214"/>
    <x v="54"/>
    <x v="52"/>
    <x v="78"/>
    <x v="104"/>
    <x v="3"/>
    <x v="3"/>
  </r>
  <r>
    <x v="15"/>
    <x v="0"/>
    <x v="0"/>
    <x v="2"/>
    <x v="15"/>
    <x v="15"/>
    <x v="19"/>
    <x v="19"/>
    <x v="19"/>
    <x v="19"/>
    <x v="19"/>
    <x v="153"/>
    <x v="214"/>
    <x v="54"/>
    <x v="52"/>
    <x v="78"/>
    <x v="104"/>
    <x v="3"/>
    <x v="3"/>
  </r>
  <r>
    <x v="15"/>
    <x v="0"/>
    <x v="0"/>
    <x v="2"/>
    <x v="15"/>
    <x v="15"/>
    <x v="73"/>
    <x v="73"/>
    <x v="73"/>
    <x v="73"/>
    <x v="19"/>
    <x v="153"/>
    <x v="214"/>
    <x v="54"/>
    <x v="52"/>
    <x v="78"/>
    <x v="104"/>
    <x v="3"/>
    <x v="3"/>
  </r>
  <r>
    <x v="15"/>
    <x v="0"/>
    <x v="0"/>
    <x v="2"/>
    <x v="15"/>
    <x v="15"/>
    <x v="32"/>
    <x v="32"/>
    <x v="32"/>
    <x v="32"/>
    <x v="19"/>
    <x v="153"/>
    <x v="214"/>
    <x v="54"/>
    <x v="52"/>
    <x v="78"/>
    <x v="104"/>
    <x v="3"/>
    <x v="3"/>
  </r>
  <r>
    <x v="15"/>
    <x v="0"/>
    <x v="0"/>
    <x v="2"/>
    <x v="15"/>
    <x v="15"/>
    <x v="23"/>
    <x v="23"/>
    <x v="23"/>
    <x v="23"/>
    <x v="19"/>
    <x v="153"/>
    <x v="214"/>
    <x v="54"/>
    <x v="52"/>
    <x v="78"/>
    <x v="104"/>
    <x v="3"/>
    <x v="3"/>
  </r>
  <r>
    <x v="15"/>
    <x v="0"/>
    <x v="0"/>
    <x v="2"/>
    <x v="15"/>
    <x v="15"/>
    <x v="21"/>
    <x v="21"/>
    <x v="21"/>
    <x v="21"/>
    <x v="19"/>
    <x v="153"/>
    <x v="214"/>
    <x v="54"/>
    <x v="52"/>
    <x v="78"/>
    <x v="104"/>
    <x v="3"/>
    <x v="3"/>
  </r>
  <r>
    <x v="15"/>
    <x v="0"/>
    <x v="0"/>
    <x v="2"/>
    <x v="15"/>
    <x v="15"/>
    <x v="6"/>
    <x v="6"/>
    <x v="6"/>
    <x v="6"/>
    <x v="19"/>
    <x v="153"/>
    <x v="214"/>
    <x v="54"/>
    <x v="52"/>
    <x v="78"/>
    <x v="104"/>
    <x v="3"/>
    <x v="3"/>
  </r>
  <r>
    <x v="15"/>
    <x v="0"/>
    <x v="0"/>
    <x v="2"/>
    <x v="15"/>
    <x v="15"/>
    <x v="35"/>
    <x v="35"/>
    <x v="35"/>
    <x v="35"/>
    <x v="19"/>
    <x v="153"/>
    <x v="214"/>
    <x v="54"/>
    <x v="52"/>
    <x v="78"/>
    <x v="104"/>
    <x v="3"/>
    <x v="3"/>
  </r>
  <r>
    <x v="15"/>
    <x v="0"/>
    <x v="0"/>
    <x v="2"/>
    <x v="15"/>
    <x v="15"/>
    <x v="74"/>
    <x v="74"/>
    <x v="74"/>
    <x v="74"/>
    <x v="19"/>
    <x v="153"/>
    <x v="214"/>
    <x v="54"/>
    <x v="52"/>
    <x v="78"/>
    <x v="104"/>
    <x v="3"/>
    <x v="3"/>
  </r>
  <r>
    <x v="15"/>
    <x v="0"/>
    <x v="0"/>
    <x v="2"/>
    <x v="15"/>
    <x v="15"/>
    <x v="12"/>
    <x v="12"/>
    <x v="12"/>
    <x v="12"/>
    <x v="19"/>
    <x v="153"/>
    <x v="214"/>
    <x v="54"/>
    <x v="52"/>
    <x v="78"/>
    <x v="104"/>
    <x v="3"/>
    <x v="3"/>
  </r>
  <r>
    <x v="15"/>
    <x v="0"/>
    <x v="0"/>
    <x v="2"/>
    <x v="15"/>
    <x v="15"/>
    <x v="75"/>
    <x v="75"/>
    <x v="75"/>
    <x v="75"/>
    <x v="19"/>
    <x v="153"/>
    <x v="214"/>
    <x v="54"/>
    <x v="52"/>
    <x v="78"/>
    <x v="104"/>
    <x v="3"/>
    <x v="3"/>
  </r>
  <r>
    <x v="15"/>
    <x v="0"/>
    <x v="0"/>
    <x v="2"/>
    <x v="15"/>
    <x v="15"/>
    <x v="27"/>
    <x v="27"/>
    <x v="27"/>
    <x v="27"/>
    <x v="19"/>
    <x v="153"/>
    <x v="214"/>
    <x v="54"/>
    <x v="52"/>
    <x v="78"/>
    <x v="104"/>
    <x v="3"/>
    <x v="3"/>
  </r>
  <r>
    <x v="15"/>
    <x v="0"/>
    <x v="0"/>
    <x v="2"/>
    <x v="15"/>
    <x v="15"/>
    <x v="20"/>
    <x v="20"/>
    <x v="20"/>
    <x v="20"/>
    <x v="19"/>
    <x v="153"/>
    <x v="214"/>
    <x v="54"/>
    <x v="52"/>
    <x v="78"/>
    <x v="104"/>
    <x v="3"/>
    <x v="3"/>
  </r>
  <r>
    <x v="15"/>
    <x v="0"/>
    <x v="0"/>
    <x v="2"/>
    <x v="15"/>
    <x v="15"/>
    <x v="76"/>
    <x v="76"/>
    <x v="76"/>
    <x v="76"/>
    <x v="19"/>
    <x v="153"/>
    <x v="214"/>
    <x v="54"/>
    <x v="52"/>
    <x v="78"/>
    <x v="104"/>
    <x v="3"/>
    <x v="3"/>
  </r>
  <r>
    <x v="15"/>
    <x v="0"/>
    <x v="0"/>
    <x v="2"/>
    <x v="15"/>
    <x v="15"/>
    <x v="10"/>
    <x v="10"/>
    <x v="10"/>
    <x v="10"/>
    <x v="19"/>
    <x v="153"/>
    <x v="214"/>
    <x v="54"/>
    <x v="52"/>
    <x v="78"/>
    <x v="104"/>
    <x v="3"/>
    <x v="3"/>
  </r>
  <r>
    <x v="15"/>
    <x v="0"/>
    <x v="0"/>
    <x v="2"/>
    <x v="15"/>
    <x v="15"/>
    <x v="17"/>
    <x v="17"/>
    <x v="17"/>
    <x v="17"/>
    <x v="19"/>
    <x v="153"/>
    <x v="214"/>
    <x v="54"/>
    <x v="52"/>
    <x v="78"/>
    <x v="104"/>
    <x v="3"/>
    <x v="3"/>
  </r>
  <r>
    <x v="15"/>
    <x v="0"/>
    <x v="0"/>
    <x v="2"/>
    <x v="15"/>
    <x v="15"/>
    <x v="77"/>
    <x v="77"/>
    <x v="77"/>
    <x v="77"/>
    <x v="19"/>
    <x v="153"/>
    <x v="214"/>
    <x v="54"/>
    <x v="52"/>
    <x v="78"/>
    <x v="104"/>
    <x v="3"/>
    <x v="3"/>
  </r>
  <r>
    <x v="15"/>
    <x v="0"/>
    <x v="0"/>
    <x v="2"/>
    <x v="15"/>
    <x v="15"/>
    <x v="78"/>
    <x v="78"/>
    <x v="78"/>
    <x v="78"/>
    <x v="19"/>
    <x v="153"/>
    <x v="214"/>
    <x v="54"/>
    <x v="52"/>
    <x v="78"/>
    <x v="104"/>
    <x v="3"/>
    <x v="3"/>
  </r>
  <r>
    <x v="15"/>
    <x v="0"/>
    <x v="0"/>
    <x v="2"/>
    <x v="15"/>
    <x v="15"/>
    <x v="79"/>
    <x v="79"/>
    <x v="79"/>
    <x v="79"/>
    <x v="19"/>
    <x v="153"/>
    <x v="214"/>
    <x v="54"/>
    <x v="52"/>
    <x v="78"/>
    <x v="104"/>
    <x v="3"/>
    <x v="3"/>
  </r>
  <r>
    <x v="16"/>
    <x v="0"/>
    <x v="0"/>
    <x v="2"/>
    <x v="16"/>
    <x v="16"/>
    <x v="0"/>
    <x v="0"/>
    <x v="0"/>
    <x v="0"/>
    <x v="0"/>
    <x v="113"/>
    <x v="215"/>
    <x v="110"/>
    <x v="216"/>
    <x v="78"/>
    <x v="104"/>
    <x v="3"/>
    <x v="3"/>
  </r>
  <r>
    <x v="16"/>
    <x v="0"/>
    <x v="0"/>
    <x v="2"/>
    <x v="16"/>
    <x v="16"/>
    <x v="3"/>
    <x v="3"/>
    <x v="3"/>
    <x v="3"/>
    <x v="1"/>
    <x v="91"/>
    <x v="216"/>
    <x v="86"/>
    <x v="217"/>
    <x v="78"/>
    <x v="104"/>
    <x v="1"/>
    <x v="17"/>
  </r>
  <r>
    <x v="16"/>
    <x v="0"/>
    <x v="0"/>
    <x v="2"/>
    <x v="16"/>
    <x v="16"/>
    <x v="4"/>
    <x v="4"/>
    <x v="4"/>
    <x v="4"/>
    <x v="2"/>
    <x v="115"/>
    <x v="209"/>
    <x v="101"/>
    <x v="218"/>
    <x v="78"/>
    <x v="104"/>
    <x v="3"/>
    <x v="3"/>
  </r>
  <r>
    <x v="16"/>
    <x v="0"/>
    <x v="0"/>
    <x v="2"/>
    <x v="16"/>
    <x v="16"/>
    <x v="1"/>
    <x v="1"/>
    <x v="1"/>
    <x v="1"/>
    <x v="3"/>
    <x v="92"/>
    <x v="217"/>
    <x v="86"/>
    <x v="217"/>
    <x v="78"/>
    <x v="104"/>
    <x v="3"/>
    <x v="3"/>
  </r>
  <r>
    <x v="16"/>
    <x v="0"/>
    <x v="0"/>
    <x v="2"/>
    <x v="16"/>
    <x v="16"/>
    <x v="2"/>
    <x v="2"/>
    <x v="2"/>
    <x v="2"/>
    <x v="4"/>
    <x v="93"/>
    <x v="218"/>
    <x v="88"/>
    <x v="219"/>
    <x v="72"/>
    <x v="198"/>
    <x v="3"/>
    <x v="3"/>
  </r>
  <r>
    <x v="16"/>
    <x v="0"/>
    <x v="0"/>
    <x v="2"/>
    <x v="16"/>
    <x v="16"/>
    <x v="5"/>
    <x v="5"/>
    <x v="5"/>
    <x v="5"/>
    <x v="5"/>
    <x v="154"/>
    <x v="219"/>
    <x v="87"/>
    <x v="220"/>
    <x v="42"/>
    <x v="199"/>
    <x v="3"/>
    <x v="3"/>
  </r>
  <r>
    <x v="16"/>
    <x v="0"/>
    <x v="0"/>
    <x v="2"/>
    <x v="16"/>
    <x v="16"/>
    <x v="15"/>
    <x v="15"/>
    <x v="15"/>
    <x v="15"/>
    <x v="5"/>
    <x v="154"/>
    <x v="219"/>
    <x v="102"/>
    <x v="221"/>
    <x v="42"/>
    <x v="199"/>
    <x v="0"/>
    <x v="16"/>
  </r>
  <r>
    <x v="16"/>
    <x v="0"/>
    <x v="0"/>
    <x v="2"/>
    <x v="16"/>
    <x v="16"/>
    <x v="9"/>
    <x v="9"/>
    <x v="9"/>
    <x v="9"/>
    <x v="7"/>
    <x v="150"/>
    <x v="48"/>
    <x v="124"/>
    <x v="222"/>
    <x v="42"/>
    <x v="199"/>
    <x v="3"/>
    <x v="3"/>
  </r>
  <r>
    <x v="16"/>
    <x v="0"/>
    <x v="0"/>
    <x v="2"/>
    <x v="16"/>
    <x v="16"/>
    <x v="7"/>
    <x v="7"/>
    <x v="7"/>
    <x v="7"/>
    <x v="7"/>
    <x v="150"/>
    <x v="48"/>
    <x v="102"/>
    <x v="221"/>
    <x v="49"/>
    <x v="43"/>
    <x v="3"/>
    <x v="3"/>
  </r>
  <r>
    <x v="16"/>
    <x v="0"/>
    <x v="0"/>
    <x v="2"/>
    <x v="16"/>
    <x v="16"/>
    <x v="27"/>
    <x v="27"/>
    <x v="27"/>
    <x v="27"/>
    <x v="7"/>
    <x v="150"/>
    <x v="48"/>
    <x v="87"/>
    <x v="220"/>
    <x v="78"/>
    <x v="104"/>
    <x v="3"/>
    <x v="3"/>
  </r>
  <r>
    <x v="16"/>
    <x v="0"/>
    <x v="0"/>
    <x v="2"/>
    <x v="16"/>
    <x v="16"/>
    <x v="10"/>
    <x v="10"/>
    <x v="10"/>
    <x v="10"/>
    <x v="7"/>
    <x v="150"/>
    <x v="48"/>
    <x v="87"/>
    <x v="220"/>
    <x v="78"/>
    <x v="104"/>
    <x v="3"/>
    <x v="3"/>
  </r>
  <r>
    <x v="16"/>
    <x v="0"/>
    <x v="0"/>
    <x v="2"/>
    <x v="16"/>
    <x v="16"/>
    <x v="8"/>
    <x v="8"/>
    <x v="8"/>
    <x v="8"/>
    <x v="11"/>
    <x v="151"/>
    <x v="220"/>
    <x v="102"/>
    <x v="221"/>
    <x v="78"/>
    <x v="104"/>
    <x v="3"/>
    <x v="3"/>
  </r>
  <r>
    <x v="16"/>
    <x v="0"/>
    <x v="0"/>
    <x v="2"/>
    <x v="16"/>
    <x v="16"/>
    <x v="24"/>
    <x v="24"/>
    <x v="24"/>
    <x v="24"/>
    <x v="11"/>
    <x v="151"/>
    <x v="220"/>
    <x v="102"/>
    <x v="221"/>
    <x v="78"/>
    <x v="104"/>
    <x v="3"/>
    <x v="3"/>
  </r>
  <r>
    <x v="16"/>
    <x v="0"/>
    <x v="0"/>
    <x v="2"/>
    <x v="16"/>
    <x v="16"/>
    <x v="11"/>
    <x v="11"/>
    <x v="11"/>
    <x v="11"/>
    <x v="11"/>
    <x v="151"/>
    <x v="220"/>
    <x v="102"/>
    <x v="221"/>
    <x v="78"/>
    <x v="104"/>
    <x v="3"/>
    <x v="3"/>
  </r>
  <r>
    <x v="16"/>
    <x v="0"/>
    <x v="0"/>
    <x v="2"/>
    <x v="16"/>
    <x v="16"/>
    <x v="14"/>
    <x v="14"/>
    <x v="14"/>
    <x v="14"/>
    <x v="11"/>
    <x v="151"/>
    <x v="220"/>
    <x v="124"/>
    <x v="222"/>
    <x v="49"/>
    <x v="43"/>
    <x v="3"/>
    <x v="3"/>
  </r>
  <r>
    <x v="16"/>
    <x v="0"/>
    <x v="0"/>
    <x v="2"/>
    <x v="16"/>
    <x v="16"/>
    <x v="33"/>
    <x v="33"/>
    <x v="33"/>
    <x v="33"/>
    <x v="11"/>
    <x v="151"/>
    <x v="220"/>
    <x v="124"/>
    <x v="222"/>
    <x v="49"/>
    <x v="43"/>
    <x v="3"/>
    <x v="3"/>
  </r>
  <r>
    <x v="16"/>
    <x v="0"/>
    <x v="0"/>
    <x v="2"/>
    <x v="16"/>
    <x v="16"/>
    <x v="39"/>
    <x v="39"/>
    <x v="39"/>
    <x v="39"/>
    <x v="16"/>
    <x v="152"/>
    <x v="221"/>
    <x v="54"/>
    <x v="52"/>
    <x v="49"/>
    <x v="43"/>
    <x v="3"/>
    <x v="3"/>
  </r>
  <r>
    <x v="16"/>
    <x v="0"/>
    <x v="0"/>
    <x v="2"/>
    <x v="16"/>
    <x v="16"/>
    <x v="22"/>
    <x v="22"/>
    <x v="22"/>
    <x v="22"/>
    <x v="16"/>
    <x v="152"/>
    <x v="221"/>
    <x v="54"/>
    <x v="52"/>
    <x v="49"/>
    <x v="43"/>
    <x v="3"/>
    <x v="3"/>
  </r>
  <r>
    <x v="16"/>
    <x v="0"/>
    <x v="0"/>
    <x v="2"/>
    <x v="16"/>
    <x v="16"/>
    <x v="41"/>
    <x v="41"/>
    <x v="41"/>
    <x v="41"/>
    <x v="16"/>
    <x v="152"/>
    <x v="221"/>
    <x v="54"/>
    <x v="52"/>
    <x v="49"/>
    <x v="43"/>
    <x v="3"/>
    <x v="3"/>
  </r>
  <r>
    <x v="16"/>
    <x v="0"/>
    <x v="0"/>
    <x v="2"/>
    <x v="16"/>
    <x v="16"/>
    <x v="34"/>
    <x v="34"/>
    <x v="34"/>
    <x v="34"/>
    <x v="16"/>
    <x v="152"/>
    <x v="221"/>
    <x v="124"/>
    <x v="222"/>
    <x v="78"/>
    <x v="104"/>
    <x v="3"/>
    <x v="3"/>
  </r>
  <r>
    <x v="16"/>
    <x v="0"/>
    <x v="0"/>
    <x v="2"/>
    <x v="16"/>
    <x v="16"/>
    <x v="25"/>
    <x v="25"/>
    <x v="25"/>
    <x v="25"/>
    <x v="16"/>
    <x v="152"/>
    <x v="221"/>
    <x v="54"/>
    <x v="52"/>
    <x v="49"/>
    <x v="43"/>
    <x v="3"/>
    <x v="3"/>
  </r>
  <r>
    <x v="16"/>
    <x v="0"/>
    <x v="0"/>
    <x v="2"/>
    <x v="16"/>
    <x v="16"/>
    <x v="19"/>
    <x v="19"/>
    <x v="19"/>
    <x v="19"/>
    <x v="16"/>
    <x v="152"/>
    <x v="221"/>
    <x v="54"/>
    <x v="52"/>
    <x v="49"/>
    <x v="43"/>
    <x v="3"/>
    <x v="3"/>
  </r>
  <r>
    <x v="16"/>
    <x v="0"/>
    <x v="0"/>
    <x v="2"/>
    <x v="16"/>
    <x v="16"/>
    <x v="74"/>
    <x v="74"/>
    <x v="74"/>
    <x v="74"/>
    <x v="16"/>
    <x v="152"/>
    <x v="221"/>
    <x v="54"/>
    <x v="52"/>
    <x v="49"/>
    <x v="43"/>
    <x v="3"/>
    <x v="3"/>
  </r>
  <r>
    <x v="16"/>
    <x v="0"/>
    <x v="0"/>
    <x v="2"/>
    <x v="16"/>
    <x v="16"/>
    <x v="12"/>
    <x v="12"/>
    <x v="12"/>
    <x v="12"/>
    <x v="16"/>
    <x v="152"/>
    <x v="221"/>
    <x v="124"/>
    <x v="222"/>
    <x v="78"/>
    <x v="104"/>
    <x v="3"/>
    <x v="3"/>
  </r>
  <r>
    <x v="16"/>
    <x v="0"/>
    <x v="0"/>
    <x v="2"/>
    <x v="16"/>
    <x v="16"/>
    <x v="13"/>
    <x v="13"/>
    <x v="13"/>
    <x v="13"/>
    <x v="16"/>
    <x v="152"/>
    <x v="221"/>
    <x v="124"/>
    <x v="222"/>
    <x v="78"/>
    <x v="104"/>
    <x v="3"/>
    <x v="3"/>
  </r>
  <r>
    <x v="16"/>
    <x v="0"/>
    <x v="0"/>
    <x v="2"/>
    <x v="16"/>
    <x v="16"/>
    <x v="20"/>
    <x v="20"/>
    <x v="20"/>
    <x v="20"/>
    <x v="16"/>
    <x v="152"/>
    <x v="221"/>
    <x v="124"/>
    <x v="222"/>
    <x v="78"/>
    <x v="104"/>
    <x v="3"/>
    <x v="3"/>
  </r>
  <r>
    <x v="16"/>
    <x v="0"/>
    <x v="0"/>
    <x v="2"/>
    <x v="16"/>
    <x v="16"/>
    <x v="76"/>
    <x v="76"/>
    <x v="76"/>
    <x v="76"/>
    <x v="16"/>
    <x v="152"/>
    <x v="221"/>
    <x v="54"/>
    <x v="52"/>
    <x v="49"/>
    <x v="43"/>
    <x v="3"/>
    <x v="3"/>
  </r>
  <r>
    <x v="16"/>
    <x v="0"/>
    <x v="0"/>
    <x v="2"/>
    <x v="16"/>
    <x v="16"/>
    <x v="78"/>
    <x v="78"/>
    <x v="78"/>
    <x v="78"/>
    <x v="16"/>
    <x v="152"/>
    <x v="221"/>
    <x v="124"/>
    <x v="222"/>
    <x v="78"/>
    <x v="104"/>
    <x v="3"/>
    <x v="3"/>
  </r>
  <r>
    <x v="17"/>
    <x v="0"/>
    <x v="0"/>
    <x v="2"/>
    <x v="17"/>
    <x v="17"/>
    <x v="0"/>
    <x v="0"/>
    <x v="0"/>
    <x v="0"/>
    <x v="0"/>
    <x v="155"/>
    <x v="222"/>
    <x v="128"/>
    <x v="223"/>
    <x v="42"/>
    <x v="200"/>
    <x v="3"/>
    <x v="18"/>
  </r>
  <r>
    <x v="17"/>
    <x v="0"/>
    <x v="0"/>
    <x v="2"/>
    <x v="17"/>
    <x v="17"/>
    <x v="3"/>
    <x v="3"/>
    <x v="3"/>
    <x v="3"/>
    <x v="1"/>
    <x v="141"/>
    <x v="223"/>
    <x v="16"/>
    <x v="224"/>
    <x v="72"/>
    <x v="172"/>
    <x v="3"/>
    <x v="18"/>
  </r>
  <r>
    <x v="17"/>
    <x v="0"/>
    <x v="0"/>
    <x v="2"/>
    <x v="17"/>
    <x v="17"/>
    <x v="5"/>
    <x v="5"/>
    <x v="5"/>
    <x v="5"/>
    <x v="2"/>
    <x v="51"/>
    <x v="224"/>
    <x v="100"/>
    <x v="225"/>
    <x v="76"/>
    <x v="201"/>
    <x v="3"/>
    <x v="18"/>
  </r>
  <r>
    <x v="17"/>
    <x v="0"/>
    <x v="0"/>
    <x v="2"/>
    <x v="17"/>
    <x v="17"/>
    <x v="4"/>
    <x v="4"/>
    <x v="4"/>
    <x v="4"/>
    <x v="2"/>
    <x v="51"/>
    <x v="224"/>
    <x v="95"/>
    <x v="226"/>
    <x v="73"/>
    <x v="202"/>
    <x v="3"/>
    <x v="18"/>
  </r>
  <r>
    <x v="17"/>
    <x v="0"/>
    <x v="0"/>
    <x v="2"/>
    <x v="17"/>
    <x v="17"/>
    <x v="2"/>
    <x v="2"/>
    <x v="2"/>
    <x v="2"/>
    <x v="4"/>
    <x v="83"/>
    <x v="225"/>
    <x v="48"/>
    <x v="227"/>
    <x v="74"/>
    <x v="203"/>
    <x v="3"/>
    <x v="18"/>
  </r>
  <r>
    <x v="17"/>
    <x v="0"/>
    <x v="0"/>
    <x v="2"/>
    <x v="17"/>
    <x v="17"/>
    <x v="1"/>
    <x v="1"/>
    <x v="1"/>
    <x v="1"/>
    <x v="5"/>
    <x v="53"/>
    <x v="226"/>
    <x v="53"/>
    <x v="228"/>
    <x v="72"/>
    <x v="172"/>
    <x v="3"/>
    <x v="18"/>
  </r>
  <r>
    <x v="17"/>
    <x v="0"/>
    <x v="0"/>
    <x v="2"/>
    <x v="17"/>
    <x v="17"/>
    <x v="8"/>
    <x v="8"/>
    <x v="8"/>
    <x v="8"/>
    <x v="6"/>
    <x v="127"/>
    <x v="227"/>
    <x v="101"/>
    <x v="229"/>
    <x v="73"/>
    <x v="202"/>
    <x v="3"/>
    <x v="18"/>
  </r>
  <r>
    <x v="17"/>
    <x v="0"/>
    <x v="0"/>
    <x v="2"/>
    <x v="17"/>
    <x v="17"/>
    <x v="7"/>
    <x v="7"/>
    <x v="7"/>
    <x v="7"/>
    <x v="7"/>
    <x v="113"/>
    <x v="228"/>
    <x v="101"/>
    <x v="229"/>
    <x v="62"/>
    <x v="204"/>
    <x v="3"/>
    <x v="18"/>
  </r>
  <r>
    <x v="17"/>
    <x v="0"/>
    <x v="0"/>
    <x v="2"/>
    <x v="17"/>
    <x v="17"/>
    <x v="11"/>
    <x v="11"/>
    <x v="11"/>
    <x v="11"/>
    <x v="8"/>
    <x v="142"/>
    <x v="229"/>
    <x v="101"/>
    <x v="229"/>
    <x v="42"/>
    <x v="200"/>
    <x v="3"/>
    <x v="18"/>
  </r>
  <r>
    <x v="17"/>
    <x v="0"/>
    <x v="0"/>
    <x v="2"/>
    <x v="17"/>
    <x v="17"/>
    <x v="15"/>
    <x v="15"/>
    <x v="15"/>
    <x v="15"/>
    <x v="9"/>
    <x v="91"/>
    <x v="230"/>
    <x v="80"/>
    <x v="230"/>
    <x v="72"/>
    <x v="172"/>
    <x v="3"/>
    <x v="18"/>
  </r>
  <r>
    <x v="17"/>
    <x v="0"/>
    <x v="0"/>
    <x v="2"/>
    <x v="17"/>
    <x v="17"/>
    <x v="6"/>
    <x v="6"/>
    <x v="6"/>
    <x v="6"/>
    <x v="10"/>
    <x v="115"/>
    <x v="204"/>
    <x v="80"/>
    <x v="230"/>
    <x v="54"/>
    <x v="205"/>
    <x v="3"/>
    <x v="18"/>
  </r>
  <r>
    <x v="17"/>
    <x v="0"/>
    <x v="0"/>
    <x v="2"/>
    <x v="17"/>
    <x v="17"/>
    <x v="14"/>
    <x v="14"/>
    <x v="14"/>
    <x v="14"/>
    <x v="10"/>
    <x v="115"/>
    <x v="204"/>
    <x v="101"/>
    <x v="229"/>
    <x v="78"/>
    <x v="104"/>
    <x v="3"/>
    <x v="18"/>
  </r>
  <r>
    <x v="17"/>
    <x v="0"/>
    <x v="0"/>
    <x v="2"/>
    <x v="17"/>
    <x v="17"/>
    <x v="9"/>
    <x v="9"/>
    <x v="9"/>
    <x v="9"/>
    <x v="12"/>
    <x v="93"/>
    <x v="231"/>
    <x v="113"/>
    <x v="164"/>
    <x v="62"/>
    <x v="204"/>
    <x v="3"/>
    <x v="18"/>
  </r>
  <r>
    <x v="17"/>
    <x v="0"/>
    <x v="0"/>
    <x v="2"/>
    <x v="17"/>
    <x v="17"/>
    <x v="77"/>
    <x v="77"/>
    <x v="77"/>
    <x v="77"/>
    <x v="13"/>
    <x v="96"/>
    <x v="232"/>
    <x v="113"/>
    <x v="164"/>
    <x v="54"/>
    <x v="205"/>
    <x v="3"/>
    <x v="18"/>
  </r>
  <r>
    <x v="17"/>
    <x v="0"/>
    <x v="0"/>
    <x v="2"/>
    <x v="17"/>
    <x v="17"/>
    <x v="29"/>
    <x v="29"/>
    <x v="29"/>
    <x v="29"/>
    <x v="14"/>
    <x v="148"/>
    <x v="206"/>
    <x v="35"/>
    <x v="231"/>
    <x v="49"/>
    <x v="134"/>
    <x v="3"/>
    <x v="18"/>
  </r>
  <r>
    <x v="17"/>
    <x v="0"/>
    <x v="0"/>
    <x v="2"/>
    <x v="17"/>
    <x v="17"/>
    <x v="10"/>
    <x v="10"/>
    <x v="10"/>
    <x v="10"/>
    <x v="14"/>
    <x v="148"/>
    <x v="206"/>
    <x v="88"/>
    <x v="232"/>
    <x v="78"/>
    <x v="104"/>
    <x v="3"/>
    <x v="18"/>
  </r>
  <r>
    <x v="17"/>
    <x v="0"/>
    <x v="0"/>
    <x v="2"/>
    <x v="17"/>
    <x v="17"/>
    <x v="17"/>
    <x v="17"/>
    <x v="17"/>
    <x v="17"/>
    <x v="14"/>
    <x v="148"/>
    <x v="206"/>
    <x v="54"/>
    <x v="52"/>
    <x v="62"/>
    <x v="204"/>
    <x v="3"/>
    <x v="18"/>
  </r>
  <r>
    <x v="17"/>
    <x v="0"/>
    <x v="0"/>
    <x v="2"/>
    <x v="17"/>
    <x v="17"/>
    <x v="78"/>
    <x v="78"/>
    <x v="78"/>
    <x v="78"/>
    <x v="14"/>
    <x v="148"/>
    <x v="206"/>
    <x v="113"/>
    <x v="164"/>
    <x v="42"/>
    <x v="200"/>
    <x v="3"/>
    <x v="18"/>
  </r>
  <r>
    <x v="17"/>
    <x v="0"/>
    <x v="0"/>
    <x v="2"/>
    <x v="17"/>
    <x v="17"/>
    <x v="24"/>
    <x v="24"/>
    <x v="24"/>
    <x v="24"/>
    <x v="18"/>
    <x v="154"/>
    <x v="124"/>
    <x v="102"/>
    <x v="233"/>
    <x v="54"/>
    <x v="205"/>
    <x v="3"/>
    <x v="18"/>
  </r>
  <r>
    <x v="17"/>
    <x v="0"/>
    <x v="0"/>
    <x v="2"/>
    <x v="17"/>
    <x v="17"/>
    <x v="22"/>
    <x v="22"/>
    <x v="22"/>
    <x v="22"/>
    <x v="18"/>
    <x v="154"/>
    <x v="124"/>
    <x v="87"/>
    <x v="234"/>
    <x v="42"/>
    <x v="200"/>
    <x v="3"/>
    <x v="18"/>
  </r>
  <r>
    <x v="17"/>
    <x v="0"/>
    <x v="0"/>
    <x v="2"/>
    <x v="17"/>
    <x v="17"/>
    <x v="18"/>
    <x v="18"/>
    <x v="18"/>
    <x v="18"/>
    <x v="18"/>
    <x v="154"/>
    <x v="124"/>
    <x v="102"/>
    <x v="233"/>
    <x v="54"/>
    <x v="205"/>
    <x v="3"/>
    <x v="18"/>
  </r>
  <r>
    <x v="17"/>
    <x v="0"/>
    <x v="0"/>
    <x v="2"/>
    <x v="17"/>
    <x v="17"/>
    <x v="13"/>
    <x v="13"/>
    <x v="13"/>
    <x v="13"/>
    <x v="18"/>
    <x v="154"/>
    <x v="124"/>
    <x v="113"/>
    <x v="164"/>
    <x v="49"/>
    <x v="134"/>
    <x v="3"/>
    <x v="18"/>
  </r>
  <r>
    <x v="18"/>
    <x v="0"/>
    <x v="0"/>
    <x v="2"/>
    <x v="18"/>
    <x v="18"/>
    <x v="3"/>
    <x v="3"/>
    <x v="3"/>
    <x v="3"/>
    <x v="0"/>
    <x v="84"/>
    <x v="233"/>
    <x v="51"/>
    <x v="235"/>
    <x v="72"/>
    <x v="206"/>
    <x v="3"/>
    <x v="18"/>
  </r>
  <r>
    <x v="18"/>
    <x v="0"/>
    <x v="0"/>
    <x v="2"/>
    <x v="18"/>
    <x v="18"/>
    <x v="0"/>
    <x v="0"/>
    <x v="0"/>
    <x v="0"/>
    <x v="1"/>
    <x v="107"/>
    <x v="234"/>
    <x v="53"/>
    <x v="236"/>
    <x v="78"/>
    <x v="104"/>
    <x v="3"/>
    <x v="18"/>
  </r>
  <r>
    <x v="18"/>
    <x v="0"/>
    <x v="0"/>
    <x v="2"/>
    <x v="18"/>
    <x v="18"/>
    <x v="5"/>
    <x v="5"/>
    <x v="5"/>
    <x v="5"/>
    <x v="2"/>
    <x v="71"/>
    <x v="235"/>
    <x v="52"/>
    <x v="237"/>
    <x v="79"/>
    <x v="207"/>
    <x v="3"/>
    <x v="18"/>
  </r>
  <r>
    <x v="18"/>
    <x v="0"/>
    <x v="0"/>
    <x v="2"/>
    <x v="18"/>
    <x v="18"/>
    <x v="4"/>
    <x v="4"/>
    <x v="4"/>
    <x v="4"/>
    <x v="3"/>
    <x v="126"/>
    <x v="236"/>
    <x v="70"/>
    <x v="238"/>
    <x v="54"/>
    <x v="208"/>
    <x v="3"/>
    <x v="18"/>
  </r>
  <r>
    <x v="18"/>
    <x v="0"/>
    <x v="0"/>
    <x v="2"/>
    <x v="18"/>
    <x v="18"/>
    <x v="1"/>
    <x v="1"/>
    <x v="1"/>
    <x v="1"/>
    <x v="4"/>
    <x v="142"/>
    <x v="237"/>
    <x v="50"/>
    <x v="239"/>
    <x v="49"/>
    <x v="209"/>
    <x v="3"/>
    <x v="18"/>
  </r>
  <r>
    <x v="18"/>
    <x v="0"/>
    <x v="0"/>
    <x v="2"/>
    <x v="18"/>
    <x v="18"/>
    <x v="2"/>
    <x v="2"/>
    <x v="2"/>
    <x v="2"/>
    <x v="5"/>
    <x v="93"/>
    <x v="238"/>
    <x v="81"/>
    <x v="240"/>
    <x v="42"/>
    <x v="210"/>
    <x v="3"/>
    <x v="18"/>
  </r>
  <r>
    <x v="18"/>
    <x v="0"/>
    <x v="0"/>
    <x v="2"/>
    <x v="18"/>
    <x v="18"/>
    <x v="8"/>
    <x v="8"/>
    <x v="8"/>
    <x v="8"/>
    <x v="6"/>
    <x v="94"/>
    <x v="103"/>
    <x v="81"/>
    <x v="240"/>
    <x v="49"/>
    <x v="209"/>
    <x v="3"/>
    <x v="18"/>
  </r>
  <r>
    <x v="18"/>
    <x v="0"/>
    <x v="0"/>
    <x v="2"/>
    <x v="18"/>
    <x v="18"/>
    <x v="15"/>
    <x v="15"/>
    <x v="15"/>
    <x v="15"/>
    <x v="6"/>
    <x v="94"/>
    <x v="103"/>
    <x v="35"/>
    <x v="76"/>
    <x v="72"/>
    <x v="206"/>
    <x v="3"/>
    <x v="18"/>
  </r>
  <r>
    <x v="18"/>
    <x v="0"/>
    <x v="0"/>
    <x v="2"/>
    <x v="18"/>
    <x v="18"/>
    <x v="11"/>
    <x v="11"/>
    <x v="11"/>
    <x v="11"/>
    <x v="8"/>
    <x v="96"/>
    <x v="239"/>
    <x v="88"/>
    <x v="241"/>
    <x v="49"/>
    <x v="209"/>
    <x v="3"/>
    <x v="18"/>
  </r>
  <r>
    <x v="18"/>
    <x v="0"/>
    <x v="0"/>
    <x v="2"/>
    <x v="18"/>
    <x v="18"/>
    <x v="27"/>
    <x v="27"/>
    <x v="27"/>
    <x v="27"/>
    <x v="9"/>
    <x v="154"/>
    <x v="49"/>
    <x v="35"/>
    <x v="76"/>
    <x v="78"/>
    <x v="104"/>
    <x v="3"/>
    <x v="18"/>
  </r>
  <r>
    <x v="18"/>
    <x v="0"/>
    <x v="0"/>
    <x v="2"/>
    <x v="18"/>
    <x v="18"/>
    <x v="77"/>
    <x v="77"/>
    <x v="77"/>
    <x v="77"/>
    <x v="9"/>
    <x v="154"/>
    <x v="49"/>
    <x v="87"/>
    <x v="242"/>
    <x v="42"/>
    <x v="210"/>
    <x v="3"/>
    <x v="18"/>
  </r>
  <r>
    <x v="18"/>
    <x v="0"/>
    <x v="0"/>
    <x v="2"/>
    <x v="18"/>
    <x v="18"/>
    <x v="14"/>
    <x v="14"/>
    <x v="14"/>
    <x v="14"/>
    <x v="9"/>
    <x v="154"/>
    <x v="49"/>
    <x v="35"/>
    <x v="76"/>
    <x v="78"/>
    <x v="104"/>
    <x v="3"/>
    <x v="18"/>
  </r>
  <r>
    <x v="18"/>
    <x v="0"/>
    <x v="0"/>
    <x v="2"/>
    <x v="18"/>
    <x v="18"/>
    <x v="24"/>
    <x v="24"/>
    <x v="24"/>
    <x v="24"/>
    <x v="12"/>
    <x v="149"/>
    <x v="35"/>
    <x v="54"/>
    <x v="52"/>
    <x v="72"/>
    <x v="206"/>
    <x v="3"/>
    <x v="18"/>
  </r>
  <r>
    <x v="18"/>
    <x v="0"/>
    <x v="0"/>
    <x v="2"/>
    <x v="18"/>
    <x v="18"/>
    <x v="22"/>
    <x v="22"/>
    <x v="22"/>
    <x v="22"/>
    <x v="13"/>
    <x v="150"/>
    <x v="176"/>
    <x v="102"/>
    <x v="243"/>
    <x v="49"/>
    <x v="209"/>
    <x v="3"/>
    <x v="18"/>
  </r>
  <r>
    <x v="18"/>
    <x v="0"/>
    <x v="0"/>
    <x v="2"/>
    <x v="18"/>
    <x v="18"/>
    <x v="65"/>
    <x v="65"/>
    <x v="65"/>
    <x v="65"/>
    <x v="13"/>
    <x v="150"/>
    <x v="176"/>
    <x v="87"/>
    <x v="242"/>
    <x v="78"/>
    <x v="104"/>
    <x v="3"/>
    <x v="18"/>
  </r>
  <r>
    <x v="18"/>
    <x v="0"/>
    <x v="0"/>
    <x v="2"/>
    <x v="18"/>
    <x v="18"/>
    <x v="19"/>
    <x v="19"/>
    <x v="19"/>
    <x v="19"/>
    <x v="13"/>
    <x v="150"/>
    <x v="176"/>
    <x v="87"/>
    <x v="242"/>
    <x v="78"/>
    <x v="104"/>
    <x v="3"/>
    <x v="18"/>
  </r>
  <r>
    <x v="18"/>
    <x v="0"/>
    <x v="0"/>
    <x v="2"/>
    <x v="18"/>
    <x v="18"/>
    <x v="20"/>
    <x v="20"/>
    <x v="20"/>
    <x v="20"/>
    <x v="13"/>
    <x v="150"/>
    <x v="176"/>
    <x v="124"/>
    <x v="85"/>
    <x v="42"/>
    <x v="210"/>
    <x v="3"/>
    <x v="18"/>
  </r>
  <r>
    <x v="18"/>
    <x v="0"/>
    <x v="0"/>
    <x v="2"/>
    <x v="18"/>
    <x v="18"/>
    <x v="46"/>
    <x v="46"/>
    <x v="46"/>
    <x v="46"/>
    <x v="17"/>
    <x v="151"/>
    <x v="240"/>
    <x v="124"/>
    <x v="85"/>
    <x v="49"/>
    <x v="209"/>
    <x v="3"/>
    <x v="18"/>
  </r>
  <r>
    <x v="18"/>
    <x v="0"/>
    <x v="0"/>
    <x v="2"/>
    <x v="18"/>
    <x v="18"/>
    <x v="18"/>
    <x v="18"/>
    <x v="18"/>
    <x v="18"/>
    <x v="17"/>
    <x v="151"/>
    <x v="240"/>
    <x v="124"/>
    <x v="85"/>
    <x v="49"/>
    <x v="209"/>
    <x v="3"/>
    <x v="18"/>
  </r>
  <r>
    <x v="18"/>
    <x v="0"/>
    <x v="0"/>
    <x v="2"/>
    <x v="18"/>
    <x v="18"/>
    <x v="7"/>
    <x v="7"/>
    <x v="7"/>
    <x v="7"/>
    <x v="17"/>
    <x v="151"/>
    <x v="240"/>
    <x v="102"/>
    <x v="243"/>
    <x v="78"/>
    <x v="104"/>
    <x v="3"/>
    <x v="18"/>
  </r>
  <r>
    <x v="18"/>
    <x v="0"/>
    <x v="0"/>
    <x v="2"/>
    <x v="18"/>
    <x v="18"/>
    <x v="23"/>
    <x v="23"/>
    <x v="23"/>
    <x v="23"/>
    <x v="17"/>
    <x v="151"/>
    <x v="240"/>
    <x v="102"/>
    <x v="243"/>
    <x v="78"/>
    <x v="104"/>
    <x v="3"/>
    <x v="18"/>
  </r>
  <r>
    <x v="18"/>
    <x v="0"/>
    <x v="0"/>
    <x v="2"/>
    <x v="18"/>
    <x v="18"/>
    <x v="12"/>
    <x v="12"/>
    <x v="12"/>
    <x v="12"/>
    <x v="17"/>
    <x v="151"/>
    <x v="240"/>
    <x v="102"/>
    <x v="243"/>
    <x v="78"/>
    <x v="104"/>
    <x v="3"/>
    <x v="18"/>
  </r>
  <r>
    <x v="18"/>
    <x v="0"/>
    <x v="0"/>
    <x v="2"/>
    <x v="18"/>
    <x v="18"/>
    <x v="13"/>
    <x v="13"/>
    <x v="13"/>
    <x v="13"/>
    <x v="17"/>
    <x v="151"/>
    <x v="240"/>
    <x v="124"/>
    <x v="85"/>
    <x v="49"/>
    <x v="209"/>
    <x v="3"/>
    <x v="18"/>
  </r>
  <r>
    <x v="18"/>
    <x v="0"/>
    <x v="0"/>
    <x v="2"/>
    <x v="18"/>
    <x v="18"/>
    <x v="17"/>
    <x v="17"/>
    <x v="17"/>
    <x v="17"/>
    <x v="17"/>
    <x v="151"/>
    <x v="240"/>
    <x v="54"/>
    <x v="52"/>
    <x v="42"/>
    <x v="210"/>
    <x v="3"/>
    <x v="18"/>
  </r>
  <r>
    <x v="19"/>
    <x v="0"/>
    <x v="0"/>
    <x v="2"/>
    <x v="19"/>
    <x v="19"/>
    <x v="0"/>
    <x v="0"/>
    <x v="0"/>
    <x v="0"/>
    <x v="0"/>
    <x v="156"/>
    <x v="241"/>
    <x v="43"/>
    <x v="0"/>
    <x v="72"/>
    <x v="211"/>
    <x v="3"/>
    <x v="3"/>
  </r>
  <r>
    <x v="19"/>
    <x v="0"/>
    <x v="0"/>
    <x v="2"/>
    <x v="19"/>
    <x v="19"/>
    <x v="2"/>
    <x v="2"/>
    <x v="2"/>
    <x v="2"/>
    <x v="1"/>
    <x v="83"/>
    <x v="242"/>
    <x v="82"/>
    <x v="244"/>
    <x v="77"/>
    <x v="212"/>
    <x v="3"/>
    <x v="3"/>
  </r>
  <r>
    <x v="19"/>
    <x v="0"/>
    <x v="0"/>
    <x v="2"/>
    <x v="19"/>
    <x v="19"/>
    <x v="3"/>
    <x v="3"/>
    <x v="3"/>
    <x v="3"/>
    <x v="2"/>
    <x v="124"/>
    <x v="243"/>
    <x v="51"/>
    <x v="245"/>
    <x v="49"/>
    <x v="103"/>
    <x v="0"/>
    <x v="15"/>
  </r>
  <r>
    <x v="19"/>
    <x v="0"/>
    <x v="0"/>
    <x v="2"/>
    <x v="19"/>
    <x v="19"/>
    <x v="1"/>
    <x v="1"/>
    <x v="1"/>
    <x v="1"/>
    <x v="3"/>
    <x v="54"/>
    <x v="244"/>
    <x v="100"/>
    <x v="246"/>
    <x v="78"/>
    <x v="104"/>
    <x v="0"/>
    <x v="15"/>
  </r>
  <r>
    <x v="19"/>
    <x v="0"/>
    <x v="0"/>
    <x v="2"/>
    <x v="19"/>
    <x v="19"/>
    <x v="5"/>
    <x v="5"/>
    <x v="5"/>
    <x v="5"/>
    <x v="4"/>
    <x v="55"/>
    <x v="245"/>
    <x v="32"/>
    <x v="247"/>
    <x v="80"/>
    <x v="213"/>
    <x v="3"/>
    <x v="3"/>
  </r>
  <r>
    <x v="19"/>
    <x v="0"/>
    <x v="0"/>
    <x v="2"/>
    <x v="19"/>
    <x v="19"/>
    <x v="9"/>
    <x v="9"/>
    <x v="9"/>
    <x v="9"/>
    <x v="5"/>
    <x v="90"/>
    <x v="157"/>
    <x v="17"/>
    <x v="248"/>
    <x v="44"/>
    <x v="214"/>
    <x v="3"/>
    <x v="3"/>
  </r>
  <r>
    <x v="19"/>
    <x v="0"/>
    <x v="0"/>
    <x v="2"/>
    <x v="19"/>
    <x v="19"/>
    <x v="22"/>
    <x v="22"/>
    <x v="22"/>
    <x v="22"/>
    <x v="6"/>
    <x v="95"/>
    <x v="172"/>
    <x v="35"/>
    <x v="249"/>
    <x v="54"/>
    <x v="85"/>
    <x v="3"/>
    <x v="3"/>
  </r>
  <r>
    <x v="19"/>
    <x v="0"/>
    <x v="0"/>
    <x v="2"/>
    <x v="19"/>
    <x v="19"/>
    <x v="11"/>
    <x v="11"/>
    <x v="11"/>
    <x v="11"/>
    <x v="6"/>
    <x v="95"/>
    <x v="172"/>
    <x v="17"/>
    <x v="248"/>
    <x v="49"/>
    <x v="103"/>
    <x v="3"/>
    <x v="3"/>
  </r>
  <r>
    <x v="19"/>
    <x v="0"/>
    <x v="0"/>
    <x v="2"/>
    <x v="19"/>
    <x v="19"/>
    <x v="4"/>
    <x v="4"/>
    <x v="4"/>
    <x v="4"/>
    <x v="8"/>
    <x v="96"/>
    <x v="246"/>
    <x v="113"/>
    <x v="250"/>
    <x v="54"/>
    <x v="85"/>
    <x v="3"/>
    <x v="3"/>
  </r>
  <r>
    <x v="19"/>
    <x v="0"/>
    <x v="0"/>
    <x v="2"/>
    <x v="19"/>
    <x v="19"/>
    <x v="8"/>
    <x v="8"/>
    <x v="8"/>
    <x v="8"/>
    <x v="8"/>
    <x v="96"/>
    <x v="246"/>
    <x v="113"/>
    <x v="250"/>
    <x v="54"/>
    <x v="85"/>
    <x v="3"/>
    <x v="3"/>
  </r>
  <r>
    <x v="19"/>
    <x v="0"/>
    <x v="0"/>
    <x v="2"/>
    <x v="19"/>
    <x v="19"/>
    <x v="7"/>
    <x v="7"/>
    <x v="7"/>
    <x v="7"/>
    <x v="8"/>
    <x v="96"/>
    <x v="246"/>
    <x v="88"/>
    <x v="106"/>
    <x v="49"/>
    <x v="103"/>
    <x v="3"/>
    <x v="3"/>
  </r>
  <r>
    <x v="19"/>
    <x v="0"/>
    <x v="0"/>
    <x v="2"/>
    <x v="19"/>
    <x v="19"/>
    <x v="12"/>
    <x v="12"/>
    <x v="12"/>
    <x v="12"/>
    <x v="11"/>
    <x v="148"/>
    <x v="247"/>
    <x v="113"/>
    <x v="250"/>
    <x v="42"/>
    <x v="98"/>
    <x v="3"/>
    <x v="3"/>
  </r>
  <r>
    <x v="19"/>
    <x v="0"/>
    <x v="0"/>
    <x v="2"/>
    <x v="19"/>
    <x v="19"/>
    <x v="15"/>
    <x v="15"/>
    <x v="15"/>
    <x v="15"/>
    <x v="12"/>
    <x v="154"/>
    <x v="110"/>
    <x v="35"/>
    <x v="249"/>
    <x v="78"/>
    <x v="104"/>
    <x v="3"/>
    <x v="3"/>
  </r>
  <r>
    <x v="19"/>
    <x v="0"/>
    <x v="0"/>
    <x v="2"/>
    <x v="19"/>
    <x v="19"/>
    <x v="28"/>
    <x v="28"/>
    <x v="28"/>
    <x v="28"/>
    <x v="12"/>
    <x v="154"/>
    <x v="110"/>
    <x v="113"/>
    <x v="250"/>
    <x v="49"/>
    <x v="103"/>
    <x v="3"/>
    <x v="3"/>
  </r>
  <r>
    <x v="19"/>
    <x v="0"/>
    <x v="0"/>
    <x v="2"/>
    <x v="19"/>
    <x v="19"/>
    <x v="20"/>
    <x v="20"/>
    <x v="20"/>
    <x v="20"/>
    <x v="12"/>
    <x v="154"/>
    <x v="110"/>
    <x v="87"/>
    <x v="251"/>
    <x v="42"/>
    <x v="98"/>
    <x v="3"/>
    <x v="3"/>
  </r>
  <r>
    <x v="19"/>
    <x v="0"/>
    <x v="0"/>
    <x v="2"/>
    <x v="19"/>
    <x v="19"/>
    <x v="10"/>
    <x v="10"/>
    <x v="10"/>
    <x v="10"/>
    <x v="12"/>
    <x v="154"/>
    <x v="110"/>
    <x v="35"/>
    <x v="249"/>
    <x v="78"/>
    <x v="104"/>
    <x v="3"/>
    <x v="3"/>
  </r>
  <r>
    <x v="19"/>
    <x v="0"/>
    <x v="0"/>
    <x v="2"/>
    <x v="19"/>
    <x v="19"/>
    <x v="18"/>
    <x v="18"/>
    <x v="18"/>
    <x v="18"/>
    <x v="16"/>
    <x v="149"/>
    <x v="248"/>
    <x v="102"/>
    <x v="252"/>
    <x v="42"/>
    <x v="98"/>
    <x v="3"/>
    <x v="3"/>
  </r>
  <r>
    <x v="19"/>
    <x v="0"/>
    <x v="0"/>
    <x v="2"/>
    <x v="19"/>
    <x v="19"/>
    <x v="13"/>
    <x v="13"/>
    <x v="13"/>
    <x v="13"/>
    <x v="16"/>
    <x v="149"/>
    <x v="248"/>
    <x v="102"/>
    <x v="252"/>
    <x v="42"/>
    <x v="98"/>
    <x v="3"/>
    <x v="3"/>
  </r>
  <r>
    <x v="19"/>
    <x v="0"/>
    <x v="0"/>
    <x v="2"/>
    <x v="19"/>
    <x v="19"/>
    <x v="17"/>
    <x v="17"/>
    <x v="17"/>
    <x v="17"/>
    <x v="18"/>
    <x v="150"/>
    <x v="124"/>
    <x v="54"/>
    <x v="52"/>
    <x v="54"/>
    <x v="85"/>
    <x v="3"/>
    <x v="3"/>
  </r>
  <r>
    <x v="19"/>
    <x v="0"/>
    <x v="0"/>
    <x v="2"/>
    <x v="19"/>
    <x v="19"/>
    <x v="24"/>
    <x v="24"/>
    <x v="24"/>
    <x v="24"/>
    <x v="19"/>
    <x v="151"/>
    <x v="249"/>
    <x v="124"/>
    <x v="128"/>
    <x v="49"/>
    <x v="103"/>
    <x v="3"/>
    <x v="3"/>
  </r>
  <r>
    <x v="19"/>
    <x v="0"/>
    <x v="0"/>
    <x v="2"/>
    <x v="19"/>
    <x v="19"/>
    <x v="41"/>
    <x v="41"/>
    <x v="41"/>
    <x v="41"/>
    <x v="19"/>
    <x v="151"/>
    <x v="249"/>
    <x v="124"/>
    <x v="128"/>
    <x v="49"/>
    <x v="103"/>
    <x v="3"/>
    <x v="3"/>
  </r>
  <r>
    <x v="19"/>
    <x v="0"/>
    <x v="0"/>
    <x v="2"/>
    <x v="19"/>
    <x v="19"/>
    <x v="46"/>
    <x v="46"/>
    <x v="46"/>
    <x v="46"/>
    <x v="19"/>
    <x v="151"/>
    <x v="249"/>
    <x v="102"/>
    <x v="252"/>
    <x v="78"/>
    <x v="104"/>
    <x v="3"/>
    <x v="3"/>
  </r>
  <r>
    <x v="19"/>
    <x v="0"/>
    <x v="0"/>
    <x v="2"/>
    <x v="19"/>
    <x v="19"/>
    <x v="34"/>
    <x v="34"/>
    <x v="34"/>
    <x v="34"/>
    <x v="19"/>
    <x v="151"/>
    <x v="249"/>
    <x v="124"/>
    <x v="128"/>
    <x v="49"/>
    <x v="103"/>
    <x v="3"/>
    <x v="3"/>
  </r>
  <r>
    <x v="19"/>
    <x v="0"/>
    <x v="0"/>
    <x v="2"/>
    <x v="19"/>
    <x v="19"/>
    <x v="31"/>
    <x v="31"/>
    <x v="31"/>
    <x v="31"/>
    <x v="19"/>
    <x v="151"/>
    <x v="249"/>
    <x v="124"/>
    <x v="128"/>
    <x v="49"/>
    <x v="103"/>
    <x v="3"/>
    <x v="3"/>
  </r>
  <r>
    <x v="19"/>
    <x v="0"/>
    <x v="0"/>
    <x v="2"/>
    <x v="19"/>
    <x v="19"/>
    <x v="29"/>
    <x v="29"/>
    <x v="29"/>
    <x v="29"/>
    <x v="19"/>
    <x v="151"/>
    <x v="249"/>
    <x v="102"/>
    <x v="252"/>
    <x v="78"/>
    <x v="104"/>
    <x v="3"/>
    <x v="3"/>
  </r>
  <r>
    <x v="19"/>
    <x v="0"/>
    <x v="0"/>
    <x v="2"/>
    <x v="19"/>
    <x v="19"/>
    <x v="25"/>
    <x v="25"/>
    <x v="25"/>
    <x v="25"/>
    <x v="19"/>
    <x v="151"/>
    <x v="249"/>
    <x v="102"/>
    <x v="252"/>
    <x v="78"/>
    <x v="104"/>
    <x v="3"/>
    <x v="3"/>
  </r>
  <r>
    <x v="19"/>
    <x v="0"/>
    <x v="0"/>
    <x v="2"/>
    <x v="19"/>
    <x v="19"/>
    <x v="16"/>
    <x v="16"/>
    <x v="16"/>
    <x v="16"/>
    <x v="19"/>
    <x v="151"/>
    <x v="249"/>
    <x v="102"/>
    <x v="252"/>
    <x v="78"/>
    <x v="104"/>
    <x v="3"/>
    <x v="3"/>
  </r>
  <r>
    <x v="19"/>
    <x v="0"/>
    <x v="0"/>
    <x v="2"/>
    <x v="19"/>
    <x v="19"/>
    <x v="23"/>
    <x v="23"/>
    <x v="23"/>
    <x v="23"/>
    <x v="19"/>
    <x v="151"/>
    <x v="249"/>
    <x v="124"/>
    <x v="128"/>
    <x v="49"/>
    <x v="103"/>
    <x v="3"/>
    <x v="3"/>
  </r>
  <r>
    <x v="19"/>
    <x v="0"/>
    <x v="0"/>
    <x v="2"/>
    <x v="19"/>
    <x v="19"/>
    <x v="14"/>
    <x v="14"/>
    <x v="14"/>
    <x v="14"/>
    <x v="19"/>
    <x v="151"/>
    <x v="249"/>
    <x v="124"/>
    <x v="128"/>
    <x v="49"/>
    <x v="103"/>
    <x v="3"/>
    <x v="3"/>
  </r>
  <r>
    <x v="19"/>
    <x v="0"/>
    <x v="0"/>
    <x v="2"/>
    <x v="19"/>
    <x v="19"/>
    <x v="33"/>
    <x v="33"/>
    <x v="33"/>
    <x v="33"/>
    <x v="19"/>
    <x v="151"/>
    <x v="249"/>
    <x v="124"/>
    <x v="128"/>
    <x v="49"/>
    <x v="103"/>
    <x v="3"/>
    <x v="3"/>
  </r>
  <r>
    <x v="20"/>
    <x v="0"/>
    <x v="0"/>
    <x v="2"/>
    <x v="20"/>
    <x v="20"/>
    <x v="0"/>
    <x v="0"/>
    <x v="0"/>
    <x v="0"/>
    <x v="0"/>
    <x v="82"/>
    <x v="250"/>
    <x v="129"/>
    <x v="253"/>
    <x v="42"/>
    <x v="215"/>
    <x v="3"/>
    <x v="3"/>
  </r>
  <r>
    <x v="20"/>
    <x v="0"/>
    <x v="0"/>
    <x v="2"/>
    <x v="20"/>
    <x v="20"/>
    <x v="2"/>
    <x v="2"/>
    <x v="2"/>
    <x v="2"/>
    <x v="1"/>
    <x v="54"/>
    <x v="234"/>
    <x v="70"/>
    <x v="254"/>
    <x v="62"/>
    <x v="216"/>
    <x v="3"/>
    <x v="3"/>
  </r>
  <r>
    <x v="20"/>
    <x v="0"/>
    <x v="0"/>
    <x v="2"/>
    <x v="20"/>
    <x v="20"/>
    <x v="1"/>
    <x v="1"/>
    <x v="1"/>
    <x v="1"/>
    <x v="1"/>
    <x v="54"/>
    <x v="234"/>
    <x v="49"/>
    <x v="255"/>
    <x v="42"/>
    <x v="215"/>
    <x v="3"/>
    <x v="3"/>
  </r>
  <r>
    <x v="20"/>
    <x v="0"/>
    <x v="0"/>
    <x v="2"/>
    <x v="20"/>
    <x v="20"/>
    <x v="3"/>
    <x v="3"/>
    <x v="3"/>
    <x v="3"/>
    <x v="3"/>
    <x v="90"/>
    <x v="251"/>
    <x v="101"/>
    <x v="256"/>
    <x v="54"/>
    <x v="217"/>
    <x v="3"/>
    <x v="3"/>
  </r>
  <r>
    <x v="20"/>
    <x v="0"/>
    <x v="0"/>
    <x v="2"/>
    <x v="20"/>
    <x v="20"/>
    <x v="5"/>
    <x v="5"/>
    <x v="5"/>
    <x v="5"/>
    <x v="4"/>
    <x v="115"/>
    <x v="252"/>
    <x v="17"/>
    <x v="257"/>
    <x v="75"/>
    <x v="218"/>
    <x v="3"/>
    <x v="3"/>
  </r>
  <r>
    <x v="20"/>
    <x v="0"/>
    <x v="0"/>
    <x v="2"/>
    <x v="20"/>
    <x v="20"/>
    <x v="4"/>
    <x v="4"/>
    <x v="4"/>
    <x v="4"/>
    <x v="5"/>
    <x v="148"/>
    <x v="253"/>
    <x v="88"/>
    <x v="258"/>
    <x v="78"/>
    <x v="104"/>
    <x v="3"/>
    <x v="3"/>
  </r>
  <r>
    <x v="20"/>
    <x v="0"/>
    <x v="0"/>
    <x v="2"/>
    <x v="20"/>
    <x v="20"/>
    <x v="10"/>
    <x v="10"/>
    <x v="10"/>
    <x v="10"/>
    <x v="5"/>
    <x v="148"/>
    <x v="253"/>
    <x v="88"/>
    <x v="258"/>
    <x v="78"/>
    <x v="104"/>
    <x v="3"/>
    <x v="3"/>
  </r>
  <r>
    <x v="20"/>
    <x v="0"/>
    <x v="0"/>
    <x v="2"/>
    <x v="20"/>
    <x v="20"/>
    <x v="11"/>
    <x v="11"/>
    <x v="11"/>
    <x v="11"/>
    <x v="5"/>
    <x v="148"/>
    <x v="253"/>
    <x v="88"/>
    <x v="258"/>
    <x v="78"/>
    <x v="104"/>
    <x v="3"/>
    <x v="3"/>
  </r>
  <r>
    <x v="20"/>
    <x v="0"/>
    <x v="0"/>
    <x v="2"/>
    <x v="20"/>
    <x v="20"/>
    <x v="8"/>
    <x v="8"/>
    <x v="8"/>
    <x v="8"/>
    <x v="8"/>
    <x v="154"/>
    <x v="254"/>
    <x v="102"/>
    <x v="259"/>
    <x v="54"/>
    <x v="217"/>
    <x v="3"/>
    <x v="3"/>
  </r>
  <r>
    <x v="20"/>
    <x v="0"/>
    <x v="0"/>
    <x v="2"/>
    <x v="20"/>
    <x v="20"/>
    <x v="9"/>
    <x v="9"/>
    <x v="9"/>
    <x v="9"/>
    <x v="8"/>
    <x v="154"/>
    <x v="254"/>
    <x v="102"/>
    <x v="259"/>
    <x v="54"/>
    <x v="217"/>
    <x v="3"/>
    <x v="3"/>
  </r>
  <r>
    <x v="20"/>
    <x v="0"/>
    <x v="0"/>
    <x v="2"/>
    <x v="20"/>
    <x v="20"/>
    <x v="17"/>
    <x v="17"/>
    <x v="17"/>
    <x v="17"/>
    <x v="8"/>
    <x v="154"/>
    <x v="254"/>
    <x v="54"/>
    <x v="52"/>
    <x v="75"/>
    <x v="218"/>
    <x v="3"/>
    <x v="3"/>
  </r>
  <r>
    <x v="20"/>
    <x v="0"/>
    <x v="0"/>
    <x v="2"/>
    <x v="20"/>
    <x v="20"/>
    <x v="24"/>
    <x v="24"/>
    <x v="24"/>
    <x v="24"/>
    <x v="11"/>
    <x v="149"/>
    <x v="255"/>
    <x v="124"/>
    <x v="260"/>
    <x v="54"/>
    <x v="217"/>
    <x v="3"/>
    <x v="3"/>
  </r>
  <r>
    <x v="20"/>
    <x v="0"/>
    <x v="0"/>
    <x v="2"/>
    <x v="20"/>
    <x v="20"/>
    <x v="7"/>
    <x v="7"/>
    <x v="7"/>
    <x v="7"/>
    <x v="11"/>
    <x v="149"/>
    <x v="255"/>
    <x v="113"/>
    <x v="261"/>
    <x v="78"/>
    <x v="104"/>
    <x v="3"/>
    <x v="3"/>
  </r>
  <r>
    <x v="20"/>
    <x v="0"/>
    <x v="0"/>
    <x v="2"/>
    <x v="20"/>
    <x v="20"/>
    <x v="14"/>
    <x v="14"/>
    <x v="14"/>
    <x v="14"/>
    <x v="11"/>
    <x v="149"/>
    <x v="255"/>
    <x v="113"/>
    <x v="261"/>
    <x v="78"/>
    <x v="104"/>
    <x v="3"/>
    <x v="3"/>
  </r>
  <r>
    <x v="20"/>
    <x v="0"/>
    <x v="0"/>
    <x v="2"/>
    <x v="20"/>
    <x v="20"/>
    <x v="19"/>
    <x v="19"/>
    <x v="19"/>
    <x v="19"/>
    <x v="14"/>
    <x v="150"/>
    <x v="53"/>
    <x v="87"/>
    <x v="262"/>
    <x v="78"/>
    <x v="104"/>
    <x v="3"/>
    <x v="3"/>
  </r>
  <r>
    <x v="20"/>
    <x v="0"/>
    <x v="0"/>
    <x v="2"/>
    <x v="20"/>
    <x v="20"/>
    <x v="26"/>
    <x v="26"/>
    <x v="26"/>
    <x v="26"/>
    <x v="14"/>
    <x v="150"/>
    <x v="53"/>
    <x v="54"/>
    <x v="52"/>
    <x v="54"/>
    <x v="217"/>
    <x v="3"/>
    <x v="3"/>
  </r>
  <r>
    <x v="20"/>
    <x v="0"/>
    <x v="0"/>
    <x v="2"/>
    <x v="20"/>
    <x v="20"/>
    <x v="28"/>
    <x v="28"/>
    <x v="28"/>
    <x v="28"/>
    <x v="16"/>
    <x v="151"/>
    <x v="69"/>
    <x v="102"/>
    <x v="259"/>
    <x v="78"/>
    <x v="104"/>
    <x v="3"/>
    <x v="3"/>
  </r>
  <r>
    <x v="20"/>
    <x v="0"/>
    <x v="0"/>
    <x v="2"/>
    <x v="20"/>
    <x v="20"/>
    <x v="46"/>
    <x v="46"/>
    <x v="46"/>
    <x v="46"/>
    <x v="16"/>
    <x v="151"/>
    <x v="69"/>
    <x v="54"/>
    <x v="52"/>
    <x v="42"/>
    <x v="215"/>
    <x v="3"/>
    <x v="3"/>
  </r>
  <r>
    <x v="20"/>
    <x v="0"/>
    <x v="0"/>
    <x v="2"/>
    <x v="20"/>
    <x v="20"/>
    <x v="29"/>
    <x v="29"/>
    <x v="29"/>
    <x v="29"/>
    <x v="16"/>
    <x v="151"/>
    <x v="69"/>
    <x v="102"/>
    <x v="259"/>
    <x v="78"/>
    <x v="104"/>
    <x v="3"/>
    <x v="3"/>
  </r>
  <r>
    <x v="20"/>
    <x v="0"/>
    <x v="0"/>
    <x v="2"/>
    <x v="20"/>
    <x v="20"/>
    <x v="18"/>
    <x v="18"/>
    <x v="18"/>
    <x v="18"/>
    <x v="16"/>
    <x v="151"/>
    <x v="69"/>
    <x v="124"/>
    <x v="260"/>
    <x v="49"/>
    <x v="219"/>
    <x v="3"/>
    <x v="3"/>
  </r>
  <r>
    <x v="20"/>
    <x v="0"/>
    <x v="0"/>
    <x v="2"/>
    <x v="20"/>
    <x v="20"/>
    <x v="16"/>
    <x v="16"/>
    <x v="16"/>
    <x v="16"/>
    <x v="16"/>
    <x v="151"/>
    <x v="69"/>
    <x v="124"/>
    <x v="260"/>
    <x v="49"/>
    <x v="219"/>
    <x v="3"/>
    <x v="3"/>
  </r>
  <r>
    <x v="21"/>
    <x v="0"/>
    <x v="0"/>
    <x v="2"/>
    <x v="21"/>
    <x v="21"/>
    <x v="0"/>
    <x v="0"/>
    <x v="0"/>
    <x v="0"/>
    <x v="0"/>
    <x v="126"/>
    <x v="215"/>
    <x v="82"/>
    <x v="263"/>
    <x v="49"/>
    <x v="220"/>
    <x v="3"/>
    <x v="18"/>
  </r>
  <r>
    <x v="21"/>
    <x v="0"/>
    <x v="0"/>
    <x v="2"/>
    <x v="21"/>
    <x v="21"/>
    <x v="5"/>
    <x v="5"/>
    <x v="5"/>
    <x v="5"/>
    <x v="1"/>
    <x v="89"/>
    <x v="256"/>
    <x v="32"/>
    <x v="264"/>
    <x v="62"/>
    <x v="221"/>
    <x v="3"/>
    <x v="18"/>
  </r>
  <r>
    <x v="21"/>
    <x v="0"/>
    <x v="0"/>
    <x v="2"/>
    <x v="21"/>
    <x v="21"/>
    <x v="4"/>
    <x v="4"/>
    <x v="4"/>
    <x v="4"/>
    <x v="2"/>
    <x v="142"/>
    <x v="166"/>
    <x v="101"/>
    <x v="265"/>
    <x v="42"/>
    <x v="222"/>
    <x v="3"/>
    <x v="18"/>
  </r>
  <r>
    <x v="21"/>
    <x v="0"/>
    <x v="0"/>
    <x v="2"/>
    <x v="21"/>
    <x v="21"/>
    <x v="1"/>
    <x v="1"/>
    <x v="1"/>
    <x v="1"/>
    <x v="3"/>
    <x v="94"/>
    <x v="257"/>
    <x v="80"/>
    <x v="266"/>
    <x v="78"/>
    <x v="104"/>
    <x v="3"/>
    <x v="18"/>
  </r>
  <r>
    <x v="21"/>
    <x v="0"/>
    <x v="0"/>
    <x v="2"/>
    <x v="21"/>
    <x v="21"/>
    <x v="2"/>
    <x v="2"/>
    <x v="2"/>
    <x v="2"/>
    <x v="4"/>
    <x v="95"/>
    <x v="258"/>
    <x v="102"/>
    <x v="267"/>
    <x v="62"/>
    <x v="221"/>
    <x v="3"/>
    <x v="18"/>
  </r>
  <r>
    <x v="21"/>
    <x v="0"/>
    <x v="0"/>
    <x v="2"/>
    <x v="21"/>
    <x v="21"/>
    <x v="3"/>
    <x v="3"/>
    <x v="3"/>
    <x v="3"/>
    <x v="5"/>
    <x v="96"/>
    <x v="259"/>
    <x v="17"/>
    <x v="268"/>
    <x v="78"/>
    <x v="104"/>
    <x v="3"/>
    <x v="18"/>
  </r>
  <r>
    <x v="21"/>
    <x v="0"/>
    <x v="0"/>
    <x v="2"/>
    <x v="21"/>
    <x v="21"/>
    <x v="7"/>
    <x v="7"/>
    <x v="7"/>
    <x v="7"/>
    <x v="5"/>
    <x v="96"/>
    <x v="259"/>
    <x v="35"/>
    <x v="269"/>
    <x v="42"/>
    <x v="222"/>
    <x v="3"/>
    <x v="18"/>
  </r>
  <r>
    <x v="21"/>
    <x v="0"/>
    <x v="0"/>
    <x v="2"/>
    <x v="21"/>
    <x v="21"/>
    <x v="10"/>
    <x v="10"/>
    <x v="10"/>
    <x v="10"/>
    <x v="7"/>
    <x v="148"/>
    <x v="260"/>
    <x v="88"/>
    <x v="270"/>
    <x v="78"/>
    <x v="104"/>
    <x v="3"/>
    <x v="18"/>
  </r>
  <r>
    <x v="21"/>
    <x v="0"/>
    <x v="0"/>
    <x v="2"/>
    <x v="21"/>
    <x v="21"/>
    <x v="8"/>
    <x v="8"/>
    <x v="8"/>
    <x v="8"/>
    <x v="8"/>
    <x v="154"/>
    <x v="261"/>
    <x v="87"/>
    <x v="271"/>
    <x v="42"/>
    <x v="222"/>
    <x v="3"/>
    <x v="18"/>
  </r>
  <r>
    <x v="21"/>
    <x v="0"/>
    <x v="0"/>
    <x v="2"/>
    <x v="21"/>
    <x v="21"/>
    <x v="18"/>
    <x v="18"/>
    <x v="18"/>
    <x v="18"/>
    <x v="9"/>
    <x v="149"/>
    <x v="262"/>
    <x v="124"/>
    <x v="96"/>
    <x v="54"/>
    <x v="223"/>
    <x v="3"/>
    <x v="18"/>
  </r>
  <r>
    <x v="21"/>
    <x v="0"/>
    <x v="0"/>
    <x v="2"/>
    <x v="21"/>
    <x v="21"/>
    <x v="17"/>
    <x v="17"/>
    <x v="17"/>
    <x v="17"/>
    <x v="9"/>
    <x v="149"/>
    <x v="262"/>
    <x v="54"/>
    <x v="52"/>
    <x v="72"/>
    <x v="224"/>
    <x v="3"/>
    <x v="18"/>
  </r>
  <r>
    <x v="21"/>
    <x v="0"/>
    <x v="0"/>
    <x v="2"/>
    <x v="21"/>
    <x v="21"/>
    <x v="11"/>
    <x v="11"/>
    <x v="11"/>
    <x v="11"/>
    <x v="11"/>
    <x v="150"/>
    <x v="263"/>
    <x v="87"/>
    <x v="271"/>
    <x v="78"/>
    <x v="104"/>
    <x v="3"/>
    <x v="18"/>
  </r>
  <r>
    <x v="21"/>
    <x v="0"/>
    <x v="0"/>
    <x v="2"/>
    <x v="21"/>
    <x v="21"/>
    <x v="25"/>
    <x v="25"/>
    <x v="25"/>
    <x v="25"/>
    <x v="12"/>
    <x v="151"/>
    <x v="81"/>
    <x v="102"/>
    <x v="267"/>
    <x v="78"/>
    <x v="104"/>
    <x v="3"/>
    <x v="18"/>
  </r>
  <r>
    <x v="21"/>
    <x v="0"/>
    <x v="0"/>
    <x v="2"/>
    <x v="21"/>
    <x v="21"/>
    <x v="20"/>
    <x v="20"/>
    <x v="20"/>
    <x v="20"/>
    <x v="12"/>
    <x v="151"/>
    <x v="81"/>
    <x v="54"/>
    <x v="52"/>
    <x v="42"/>
    <x v="222"/>
    <x v="3"/>
    <x v="18"/>
  </r>
  <r>
    <x v="21"/>
    <x v="0"/>
    <x v="0"/>
    <x v="2"/>
    <x v="21"/>
    <x v="21"/>
    <x v="77"/>
    <x v="77"/>
    <x v="77"/>
    <x v="77"/>
    <x v="12"/>
    <x v="151"/>
    <x v="81"/>
    <x v="54"/>
    <x v="52"/>
    <x v="42"/>
    <x v="222"/>
    <x v="3"/>
    <x v="18"/>
  </r>
  <r>
    <x v="21"/>
    <x v="0"/>
    <x v="0"/>
    <x v="2"/>
    <x v="21"/>
    <x v="21"/>
    <x v="15"/>
    <x v="15"/>
    <x v="15"/>
    <x v="15"/>
    <x v="15"/>
    <x v="152"/>
    <x v="264"/>
    <x v="54"/>
    <x v="52"/>
    <x v="49"/>
    <x v="220"/>
    <x v="3"/>
    <x v="18"/>
  </r>
  <r>
    <x v="21"/>
    <x v="0"/>
    <x v="0"/>
    <x v="2"/>
    <x v="21"/>
    <x v="21"/>
    <x v="46"/>
    <x v="46"/>
    <x v="46"/>
    <x v="46"/>
    <x v="15"/>
    <x v="152"/>
    <x v="264"/>
    <x v="54"/>
    <x v="52"/>
    <x v="49"/>
    <x v="220"/>
    <x v="3"/>
    <x v="18"/>
  </r>
  <r>
    <x v="21"/>
    <x v="0"/>
    <x v="0"/>
    <x v="2"/>
    <x v="21"/>
    <x v="21"/>
    <x v="62"/>
    <x v="62"/>
    <x v="62"/>
    <x v="62"/>
    <x v="15"/>
    <x v="152"/>
    <x v="264"/>
    <x v="54"/>
    <x v="52"/>
    <x v="49"/>
    <x v="220"/>
    <x v="3"/>
    <x v="18"/>
  </r>
  <r>
    <x v="21"/>
    <x v="0"/>
    <x v="0"/>
    <x v="2"/>
    <x v="21"/>
    <x v="21"/>
    <x v="16"/>
    <x v="16"/>
    <x v="16"/>
    <x v="16"/>
    <x v="15"/>
    <x v="152"/>
    <x v="264"/>
    <x v="54"/>
    <x v="52"/>
    <x v="49"/>
    <x v="220"/>
    <x v="3"/>
    <x v="18"/>
  </r>
  <r>
    <x v="21"/>
    <x v="0"/>
    <x v="0"/>
    <x v="2"/>
    <x v="21"/>
    <x v="21"/>
    <x v="9"/>
    <x v="9"/>
    <x v="9"/>
    <x v="9"/>
    <x v="15"/>
    <x v="152"/>
    <x v="264"/>
    <x v="124"/>
    <x v="96"/>
    <x v="78"/>
    <x v="104"/>
    <x v="3"/>
    <x v="18"/>
  </r>
  <r>
    <x v="21"/>
    <x v="0"/>
    <x v="0"/>
    <x v="2"/>
    <x v="21"/>
    <x v="21"/>
    <x v="21"/>
    <x v="21"/>
    <x v="21"/>
    <x v="21"/>
    <x v="15"/>
    <x v="152"/>
    <x v="264"/>
    <x v="54"/>
    <x v="52"/>
    <x v="49"/>
    <x v="220"/>
    <x v="3"/>
    <x v="18"/>
  </r>
  <r>
    <x v="21"/>
    <x v="0"/>
    <x v="0"/>
    <x v="2"/>
    <x v="21"/>
    <x v="21"/>
    <x v="6"/>
    <x v="6"/>
    <x v="6"/>
    <x v="6"/>
    <x v="15"/>
    <x v="152"/>
    <x v="264"/>
    <x v="54"/>
    <x v="52"/>
    <x v="49"/>
    <x v="220"/>
    <x v="3"/>
    <x v="18"/>
  </r>
  <r>
    <x v="21"/>
    <x v="0"/>
    <x v="0"/>
    <x v="2"/>
    <x v="21"/>
    <x v="21"/>
    <x v="12"/>
    <x v="12"/>
    <x v="12"/>
    <x v="12"/>
    <x v="15"/>
    <x v="152"/>
    <x v="264"/>
    <x v="124"/>
    <x v="96"/>
    <x v="78"/>
    <x v="104"/>
    <x v="3"/>
    <x v="18"/>
  </r>
  <r>
    <x v="21"/>
    <x v="0"/>
    <x v="0"/>
    <x v="2"/>
    <x v="21"/>
    <x v="21"/>
    <x v="13"/>
    <x v="13"/>
    <x v="13"/>
    <x v="13"/>
    <x v="15"/>
    <x v="152"/>
    <x v="264"/>
    <x v="54"/>
    <x v="52"/>
    <x v="49"/>
    <x v="220"/>
    <x v="3"/>
    <x v="18"/>
  </r>
  <r>
    <x v="21"/>
    <x v="0"/>
    <x v="0"/>
    <x v="2"/>
    <x v="21"/>
    <x v="21"/>
    <x v="76"/>
    <x v="76"/>
    <x v="76"/>
    <x v="76"/>
    <x v="15"/>
    <x v="152"/>
    <x v="264"/>
    <x v="54"/>
    <x v="52"/>
    <x v="49"/>
    <x v="220"/>
    <x v="3"/>
    <x v="18"/>
  </r>
  <r>
    <x v="21"/>
    <x v="0"/>
    <x v="0"/>
    <x v="2"/>
    <x v="21"/>
    <x v="21"/>
    <x v="14"/>
    <x v="14"/>
    <x v="14"/>
    <x v="14"/>
    <x v="15"/>
    <x v="152"/>
    <x v="264"/>
    <x v="124"/>
    <x v="96"/>
    <x v="78"/>
    <x v="104"/>
    <x v="3"/>
    <x v="18"/>
  </r>
  <r>
    <x v="22"/>
    <x v="0"/>
    <x v="0"/>
    <x v="2"/>
    <x v="22"/>
    <x v="22"/>
    <x v="0"/>
    <x v="0"/>
    <x v="0"/>
    <x v="0"/>
    <x v="0"/>
    <x v="148"/>
    <x v="265"/>
    <x v="113"/>
    <x v="272"/>
    <x v="42"/>
    <x v="225"/>
    <x v="3"/>
    <x v="3"/>
  </r>
  <r>
    <x v="22"/>
    <x v="0"/>
    <x v="0"/>
    <x v="2"/>
    <x v="22"/>
    <x v="22"/>
    <x v="10"/>
    <x v="10"/>
    <x v="10"/>
    <x v="10"/>
    <x v="0"/>
    <x v="148"/>
    <x v="265"/>
    <x v="88"/>
    <x v="273"/>
    <x v="78"/>
    <x v="104"/>
    <x v="3"/>
    <x v="3"/>
  </r>
  <r>
    <x v="22"/>
    <x v="0"/>
    <x v="0"/>
    <x v="2"/>
    <x v="22"/>
    <x v="22"/>
    <x v="32"/>
    <x v="32"/>
    <x v="32"/>
    <x v="32"/>
    <x v="2"/>
    <x v="154"/>
    <x v="266"/>
    <x v="54"/>
    <x v="52"/>
    <x v="75"/>
    <x v="226"/>
    <x v="3"/>
    <x v="3"/>
  </r>
  <r>
    <x v="22"/>
    <x v="0"/>
    <x v="0"/>
    <x v="2"/>
    <x v="22"/>
    <x v="22"/>
    <x v="2"/>
    <x v="2"/>
    <x v="2"/>
    <x v="2"/>
    <x v="3"/>
    <x v="149"/>
    <x v="267"/>
    <x v="102"/>
    <x v="274"/>
    <x v="42"/>
    <x v="225"/>
    <x v="3"/>
    <x v="3"/>
  </r>
  <r>
    <x v="22"/>
    <x v="0"/>
    <x v="0"/>
    <x v="2"/>
    <x v="22"/>
    <x v="22"/>
    <x v="15"/>
    <x v="15"/>
    <x v="15"/>
    <x v="15"/>
    <x v="4"/>
    <x v="150"/>
    <x v="268"/>
    <x v="124"/>
    <x v="275"/>
    <x v="42"/>
    <x v="225"/>
    <x v="3"/>
    <x v="3"/>
  </r>
  <r>
    <x v="22"/>
    <x v="0"/>
    <x v="0"/>
    <x v="2"/>
    <x v="22"/>
    <x v="22"/>
    <x v="3"/>
    <x v="3"/>
    <x v="3"/>
    <x v="3"/>
    <x v="4"/>
    <x v="150"/>
    <x v="268"/>
    <x v="87"/>
    <x v="205"/>
    <x v="78"/>
    <x v="104"/>
    <x v="3"/>
    <x v="3"/>
  </r>
  <r>
    <x v="22"/>
    <x v="0"/>
    <x v="0"/>
    <x v="2"/>
    <x v="22"/>
    <x v="22"/>
    <x v="76"/>
    <x v="76"/>
    <x v="76"/>
    <x v="76"/>
    <x v="4"/>
    <x v="150"/>
    <x v="268"/>
    <x v="54"/>
    <x v="52"/>
    <x v="54"/>
    <x v="214"/>
    <x v="3"/>
    <x v="3"/>
  </r>
  <r>
    <x v="22"/>
    <x v="0"/>
    <x v="0"/>
    <x v="2"/>
    <x v="22"/>
    <x v="22"/>
    <x v="5"/>
    <x v="5"/>
    <x v="5"/>
    <x v="5"/>
    <x v="7"/>
    <x v="151"/>
    <x v="269"/>
    <x v="54"/>
    <x v="52"/>
    <x v="42"/>
    <x v="225"/>
    <x v="3"/>
    <x v="3"/>
  </r>
  <r>
    <x v="22"/>
    <x v="0"/>
    <x v="0"/>
    <x v="2"/>
    <x v="22"/>
    <x v="22"/>
    <x v="25"/>
    <x v="25"/>
    <x v="25"/>
    <x v="25"/>
    <x v="7"/>
    <x v="151"/>
    <x v="269"/>
    <x v="54"/>
    <x v="52"/>
    <x v="42"/>
    <x v="225"/>
    <x v="3"/>
    <x v="3"/>
  </r>
  <r>
    <x v="22"/>
    <x v="0"/>
    <x v="0"/>
    <x v="2"/>
    <x v="22"/>
    <x v="22"/>
    <x v="13"/>
    <x v="13"/>
    <x v="13"/>
    <x v="13"/>
    <x v="7"/>
    <x v="151"/>
    <x v="269"/>
    <x v="54"/>
    <x v="52"/>
    <x v="42"/>
    <x v="225"/>
    <x v="3"/>
    <x v="3"/>
  </r>
  <r>
    <x v="22"/>
    <x v="0"/>
    <x v="0"/>
    <x v="2"/>
    <x v="22"/>
    <x v="22"/>
    <x v="17"/>
    <x v="17"/>
    <x v="17"/>
    <x v="17"/>
    <x v="7"/>
    <x v="151"/>
    <x v="269"/>
    <x v="54"/>
    <x v="52"/>
    <x v="42"/>
    <x v="225"/>
    <x v="3"/>
    <x v="3"/>
  </r>
  <r>
    <x v="22"/>
    <x v="0"/>
    <x v="0"/>
    <x v="2"/>
    <x v="22"/>
    <x v="22"/>
    <x v="39"/>
    <x v="39"/>
    <x v="39"/>
    <x v="39"/>
    <x v="11"/>
    <x v="152"/>
    <x v="270"/>
    <x v="54"/>
    <x v="52"/>
    <x v="49"/>
    <x v="102"/>
    <x v="3"/>
    <x v="3"/>
  </r>
  <r>
    <x v="22"/>
    <x v="0"/>
    <x v="0"/>
    <x v="2"/>
    <x v="22"/>
    <x v="22"/>
    <x v="43"/>
    <x v="43"/>
    <x v="43"/>
    <x v="43"/>
    <x v="11"/>
    <x v="152"/>
    <x v="270"/>
    <x v="54"/>
    <x v="52"/>
    <x v="78"/>
    <x v="104"/>
    <x v="0"/>
    <x v="13"/>
  </r>
  <r>
    <x v="22"/>
    <x v="0"/>
    <x v="0"/>
    <x v="2"/>
    <x v="22"/>
    <x v="22"/>
    <x v="55"/>
    <x v="55"/>
    <x v="55"/>
    <x v="55"/>
    <x v="11"/>
    <x v="152"/>
    <x v="270"/>
    <x v="54"/>
    <x v="52"/>
    <x v="49"/>
    <x v="102"/>
    <x v="3"/>
    <x v="3"/>
  </r>
  <r>
    <x v="22"/>
    <x v="0"/>
    <x v="0"/>
    <x v="2"/>
    <x v="22"/>
    <x v="22"/>
    <x v="59"/>
    <x v="59"/>
    <x v="59"/>
    <x v="59"/>
    <x v="11"/>
    <x v="152"/>
    <x v="270"/>
    <x v="54"/>
    <x v="52"/>
    <x v="49"/>
    <x v="102"/>
    <x v="3"/>
    <x v="3"/>
  </r>
  <r>
    <x v="22"/>
    <x v="0"/>
    <x v="0"/>
    <x v="2"/>
    <x v="22"/>
    <x v="22"/>
    <x v="18"/>
    <x v="18"/>
    <x v="18"/>
    <x v="18"/>
    <x v="11"/>
    <x v="152"/>
    <x v="270"/>
    <x v="54"/>
    <x v="52"/>
    <x v="49"/>
    <x v="102"/>
    <x v="3"/>
    <x v="3"/>
  </r>
  <r>
    <x v="22"/>
    <x v="0"/>
    <x v="0"/>
    <x v="2"/>
    <x v="22"/>
    <x v="22"/>
    <x v="6"/>
    <x v="6"/>
    <x v="6"/>
    <x v="6"/>
    <x v="11"/>
    <x v="152"/>
    <x v="270"/>
    <x v="124"/>
    <x v="275"/>
    <x v="78"/>
    <x v="104"/>
    <x v="3"/>
    <x v="3"/>
  </r>
  <r>
    <x v="22"/>
    <x v="0"/>
    <x v="0"/>
    <x v="2"/>
    <x v="22"/>
    <x v="22"/>
    <x v="12"/>
    <x v="12"/>
    <x v="12"/>
    <x v="12"/>
    <x v="11"/>
    <x v="152"/>
    <x v="270"/>
    <x v="124"/>
    <x v="275"/>
    <x v="78"/>
    <x v="104"/>
    <x v="3"/>
    <x v="3"/>
  </r>
  <r>
    <x v="22"/>
    <x v="0"/>
    <x v="0"/>
    <x v="2"/>
    <x v="22"/>
    <x v="22"/>
    <x v="1"/>
    <x v="1"/>
    <x v="1"/>
    <x v="1"/>
    <x v="11"/>
    <x v="152"/>
    <x v="270"/>
    <x v="124"/>
    <x v="275"/>
    <x v="78"/>
    <x v="104"/>
    <x v="3"/>
    <x v="3"/>
  </r>
  <r>
    <x v="22"/>
    <x v="0"/>
    <x v="0"/>
    <x v="2"/>
    <x v="22"/>
    <x v="22"/>
    <x v="20"/>
    <x v="20"/>
    <x v="20"/>
    <x v="20"/>
    <x v="11"/>
    <x v="152"/>
    <x v="270"/>
    <x v="54"/>
    <x v="52"/>
    <x v="49"/>
    <x v="102"/>
    <x v="3"/>
    <x v="3"/>
  </r>
  <r>
    <x v="22"/>
    <x v="0"/>
    <x v="0"/>
    <x v="2"/>
    <x v="22"/>
    <x v="22"/>
    <x v="11"/>
    <x v="11"/>
    <x v="11"/>
    <x v="11"/>
    <x v="11"/>
    <x v="152"/>
    <x v="270"/>
    <x v="124"/>
    <x v="275"/>
    <x v="78"/>
    <x v="104"/>
    <x v="3"/>
    <x v="3"/>
  </r>
  <r>
    <x v="22"/>
    <x v="0"/>
    <x v="0"/>
    <x v="2"/>
    <x v="22"/>
    <x v="22"/>
    <x v="14"/>
    <x v="14"/>
    <x v="14"/>
    <x v="14"/>
    <x v="11"/>
    <x v="152"/>
    <x v="270"/>
    <x v="124"/>
    <x v="275"/>
    <x v="78"/>
    <x v="104"/>
    <x v="3"/>
    <x v="3"/>
  </r>
  <r>
    <x v="23"/>
    <x v="0"/>
    <x v="0"/>
    <x v="2"/>
    <x v="23"/>
    <x v="23"/>
    <x v="0"/>
    <x v="0"/>
    <x v="0"/>
    <x v="0"/>
    <x v="0"/>
    <x v="157"/>
    <x v="271"/>
    <x v="97"/>
    <x v="276"/>
    <x v="54"/>
    <x v="189"/>
    <x v="3"/>
    <x v="3"/>
  </r>
  <r>
    <x v="23"/>
    <x v="0"/>
    <x v="0"/>
    <x v="2"/>
    <x v="23"/>
    <x v="23"/>
    <x v="3"/>
    <x v="3"/>
    <x v="3"/>
    <x v="3"/>
    <x v="1"/>
    <x v="135"/>
    <x v="272"/>
    <x v="130"/>
    <x v="277"/>
    <x v="53"/>
    <x v="227"/>
    <x v="3"/>
    <x v="3"/>
  </r>
  <r>
    <x v="23"/>
    <x v="0"/>
    <x v="0"/>
    <x v="2"/>
    <x v="23"/>
    <x v="23"/>
    <x v="4"/>
    <x v="4"/>
    <x v="4"/>
    <x v="4"/>
    <x v="2"/>
    <x v="104"/>
    <x v="273"/>
    <x v="126"/>
    <x v="278"/>
    <x v="51"/>
    <x v="228"/>
    <x v="3"/>
    <x v="3"/>
  </r>
  <r>
    <x v="23"/>
    <x v="0"/>
    <x v="0"/>
    <x v="2"/>
    <x v="23"/>
    <x v="23"/>
    <x v="2"/>
    <x v="2"/>
    <x v="2"/>
    <x v="2"/>
    <x v="3"/>
    <x v="156"/>
    <x v="274"/>
    <x v="16"/>
    <x v="279"/>
    <x v="79"/>
    <x v="229"/>
    <x v="3"/>
    <x v="3"/>
  </r>
  <r>
    <x v="23"/>
    <x v="0"/>
    <x v="0"/>
    <x v="2"/>
    <x v="23"/>
    <x v="23"/>
    <x v="5"/>
    <x v="5"/>
    <x v="5"/>
    <x v="5"/>
    <x v="4"/>
    <x v="50"/>
    <x v="275"/>
    <x v="51"/>
    <x v="280"/>
    <x v="56"/>
    <x v="230"/>
    <x v="3"/>
    <x v="3"/>
  </r>
  <r>
    <x v="23"/>
    <x v="0"/>
    <x v="0"/>
    <x v="2"/>
    <x v="23"/>
    <x v="23"/>
    <x v="1"/>
    <x v="1"/>
    <x v="1"/>
    <x v="1"/>
    <x v="5"/>
    <x v="111"/>
    <x v="276"/>
    <x v="36"/>
    <x v="281"/>
    <x v="49"/>
    <x v="231"/>
    <x v="3"/>
    <x v="3"/>
  </r>
  <r>
    <x v="23"/>
    <x v="0"/>
    <x v="0"/>
    <x v="2"/>
    <x v="23"/>
    <x v="23"/>
    <x v="7"/>
    <x v="7"/>
    <x v="7"/>
    <x v="7"/>
    <x v="6"/>
    <x v="126"/>
    <x v="277"/>
    <x v="70"/>
    <x v="107"/>
    <x v="54"/>
    <x v="189"/>
    <x v="3"/>
    <x v="3"/>
  </r>
  <r>
    <x v="23"/>
    <x v="0"/>
    <x v="0"/>
    <x v="2"/>
    <x v="23"/>
    <x v="23"/>
    <x v="8"/>
    <x v="8"/>
    <x v="8"/>
    <x v="8"/>
    <x v="7"/>
    <x v="114"/>
    <x v="8"/>
    <x v="86"/>
    <x v="172"/>
    <x v="62"/>
    <x v="183"/>
    <x v="3"/>
    <x v="3"/>
  </r>
  <r>
    <x v="23"/>
    <x v="0"/>
    <x v="0"/>
    <x v="2"/>
    <x v="23"/>
    <x v="23"/>
    <x v="15"/>
    <x v="15"/>
    <x v="15"/>
    <x v="15"/>
    <x v="8"/>
    <x v="91"/>
    <x v="278"/>
    <x v="101"/>
    <x v="282"/>
    <x v="49"/>
    <x v="231"/>
    <x v="3"/>
    <x v="3"/>
  </r>
  <r>
    <x v="23"/>
    <x v="0"/>
    <x v="0"/>
    <x v="2"/>
    <x v="23"/>
    <x v="23"/>
    <x v="9"/>
    <x v="9"/>
    <x v="9"/>
    <x v="9"/>
    <x v="9"/>
    <x v="115"/>
    <x v="279"/>
    <x v="80"/>
    <x v="283"/>
    <x v="54"/>
    <x v="189"/>
    <x v="3"/>
    <x v="3"/>
  </r>
  <r>
    <x v="23"/>
    <x v="0"/>
    <x v="0"/>
    <x v="2"/>
    <x v="23"/>
    <x v="23"/>
    <x v="11"/>
    <x v="11"/>
    <x v="11"/>
    <x v="11"/>
    <x v="9"/>
    <x v="115"/>
    <x v="279"/>
    <x v="101"/>
    <x v="282"/>
    <x v="78"/>
    <x v="104"/>
    <x v="3"/>
    <x v="3"/>
  </r>
  <r>
    <x v="23"/>
    <x v="0"/>
    <x v="0"/>
    <x v="2"/>
    <x v="23"/>
    <x v="23"/>
    <x v="13"/>
    <x v="13"/>
    <x v="13"/>
    <x v="13"/>
    <x v="11"/>
    <x v="92"/>
    <x v="280"/>
    <x v="80"/>
    <x v="283"/>
    <x v="42"/>
    <x v="181"/>
    <x v="3"/>
    <x v="3"/>
  </r>
  <r>
    <x v="23"/>
    <x v="0"/>
    <x v="0"/>
    <x v="2"/>
    <x v="23"/>
    <x v="23"/>
    <x v="28"/>
    <x v="28"/>
    <x v="28"/>
    <x v="28"/>
    <x v="12"/>
    <x v="93"/>
    <x v="281"/>
    <x v="17"/>
    <x v="284"/>
    <x v="54"/>
    <x v="189"/>
    <x v="3"/>
    <x v="3"/>
  </r>
  <r>
    <x v="23"/>
    <x v="0"/>
    <x v="0"/>
    <x v="2"/>
    <x v="23"/>
    <x v="23"/>
    <x v="10"/>
    <x v="10"/>
    <x v="10"/>
    <x v="10"/>
    <x v="12"/>
    <x v="93"/>
    <x v="281"/>
    <x v="81"/>
    <x v="285"/>
    <x v="42"/>
    <x v="181"/>
    <x v="3"/>
    <x v="3"/>
  </r>
  <r>
    <x v="23"/>
    <x v="0"/>
    <x v="0"/>
    <x v="2"/>
    <x v="23"/>
    <x v="23"/>
    <x v="24"/>
    <x v="24"/>
    <x v="24"/>
    <x v="24"/>
    <x v="14"/>
    <x v="94"/>
    <x v="14"/>
    <x v="113"/>
    <x v="286"/>
    <x v="75"/>
    <x v="185"/>
    <x v="3"/>
    <x v="3"/>
  </r>
  <r>
    <x v="23"/>
    <x v="0"/>
    <x v="0"/>
    <x v="2"/>
    <x v="23"/>
    <x v="23"/>
    <x v="25"/>
    <x v="25"/>
    <x v="25"/>
    <x v="25"/>
    <x v="15"/>
    <x v="96"/>
    <x v="17"/>
    <x v="87"/>
    <x v="260"/>
    <x v="72"/>
    <x v="232"/>
    <x v="3"/>
    <x v="3"/>
  </r>
  <r>
    <x v="23"/>
    <x v="0"/>
    <x v="0"/>
    <x v="2"/>
    <x v="23"/>
    <x v="23"/>
    <x v="6"/>
    <x v="6"/>
    <x v="6"/>
    <x v="6"/>
    <x v="15"/>
    <x v="96"/>
    <x v="17"/>
    <x v="102"/>
    <x v="287"/>
    <x v="75"/>
    <x v="185"/>
    <x v="3"/>
    <x v="3"/>
  </r>
  <r>
    <x v="23"/>
    <x v="0"/>
    <x v="0"/>
    <x v="2"/>
    <x v="23"/>
    <x v="23"/>
    <x v="78"/>
    <x v="78"/>
    <x v="78"/>
    <x v="78"/>
    <x v="15"/>
    <x v="96"/>
    <x v="17"/>
    <x v="17"/>
    <x v="284"/>
    <x v="78"/>
    <x v="104"/>
    <x v="3"/>
    <x v="3"/>
  </r>
  <r>
    <x v="23"/>
    <x v="0"/>
    <x v="0"/>
    <x v="2"/>
    <x v="23"/>
    <x v="23"/>
    <x v="18"/>
    <x v="18"/>
    <x v="18"/>
    <x v="18"/>
    <x v="18"/>
    <x v="148"/>
    <x v="282"/>
    <x v="35"/>
    <x v="222"/>
    <x v="49"/>
    <x v="231"/>
    <x v="3"/>
    <x v="3"/>
  </r>
  <r>
    <x v="23"/>
    <x v="0"/>
    <x v="0"/>
    <x v="2"/>
    <x v="23"/>
    <x v="23"/>
    <x v="29"/>
    <x v="29"/>
    <x v="29"/>
    <x v="29"/>
    <x v="19"/>
    <x v="154"/>
    <x v="283"/>
    <x v="87"/>
    <x v="260"/>
    <x v="42"/>
    <x v="181"/>
    <x v="3"/>
    <x v="3"/>
  </r>
  <r>
    <x v="23"/>
    <x v="0"/>
    <x v="0"/>
    <x v="2"/>
    <x v="23"/>
    <x v="23"/>
    <x v="20"/>
    <x v="20"/>
    <x v="20"/>
    <x v="20"/>
    <x v="19"/>
    <x v="154"/>
    <x v="283"/>
    <x v="102"/>
    <x v="287"/>
    <x v="54"/>
    <x v="189"/>
    <x v="3"/>
    <x v="3"/>
  </r>
  <r>
    <x v="23"/>
    <x v="0"/>
    <x v="0"/>
    <x v="2"/>
    <x v="23"/>
    <x v="23"/>
    <x v="14"/>
    <x v="14"/>
    <x v="14"/>
    <x v="14"/>
    <x v="19"/>
    <x v="154"/>
    <x v="283"/>
    <x v="113"/>
    <x v="286"/>
    <x v="49"/>
    <x v="231"/>
    <x v="3"/>
    <x v="3"/>
  </r>
  <r>
    <x v="24"/>
    <x v="0"/>
    <x v="0"/>
    <x v="2"/>
    <x v="24"/>
    <x v="24"/>
    <x v="0"/>
    <x v="0"/>
    <x v="0"/>
    <x v="0"/>
    <x v="0"/>
    <x v="140"/>
    <x v="284"/>
    <x v="128"/>
    <x v="288"/>
    <x v="49"/>
    <x v="139"/>
    <x v="3"/>
    <x v="3"/>
  </r>
  <r>
    <x v="24"/>
    <x v="0"/>
    <x v="0"/>
    <x v="2"/>
    <x v="24"/>
    <x v="24"/>
    <x v="1"/>
    <x v="1"/>
    <x v="1"/>
    <x v="1"/>
    <x v="1"/>
    <x v="109"/>
    <x v="285"/>
    <x v="68"/>
    <x v="289"/>
    <x v="72"/>
    <x v="233"/>
    <x v="3"/>
    <x v="3"/>
  </r>
  <r>
    <x v="24"/>
    <x v="0"/>
    <x v="0"/>
    <x v="2"/>
    <x v="24"/>
    <x v="24"/>
    <x v="2"/>
    <x v="2"/>
    <x v="2"/>
    <x v="2"/>
    <x v="2"/>
    <x v="141"/>
    <x v="286"/>
    <x v="47"/>
    <x v="290"/>
    <x v="51"/>
    <x v="234"/>
    <x v="0"/>
    <x v="12"/>
  </r>
  <r>
    <x v="24"/>
    <x v="0"/>
    <x v="0"/>
    <x v="2"/>
    <x v="24"/>
    <x v="24"/>
    <x v="3"/>
    <x v="3"/>
    <x v="3"/>
    <x v="3"/>
    <x v="3"/>
    <x v="106"/>
    <x v="287"/>
    <x v="65"/>
    <x v="291"/>
    <x v="42"/>
    <x v="188"/>
    <x v="3"/>
    <x v="3"/>
  </r>
  <r>
    <x v="24"/>
    <x v="0"/>
    <x v="0"/>
    <x v="2"/>
    <x v="24"/>
    <x v="24"/>
    <x v="5"/>
    <x v="5"/>
    <x v="5"/>
    <x v="5"/>
    <x v="4"/>
    <x v="111"/>
    <x v="288"/>
    <x v="48"/>
    <x v="292"/>
    <x v="44"/>
    <x v="235"/>
    <x v="3"/>
    <x v="3"/>
  </r>
  <r>
    <x v="24"/>
    <x v="0"/>
    <x v="0"/>
    <x v="2"/>
    <x v="24"/>
    <x v="24"/>
    <x v="4"/>
    <x v="4"/>
    <x v="4"/>
    <x v="4"/>
    <x v="4"/>
    <x v="111"/>
    <x v="288"/>
    <x v="53"/>
    <x v="293"/>
    <x v="42"/>
    <x v="188"/>
    <x v="3"/>
    <x v="3"/>
  </r>
  <r>
    <x v="24"/>
    <x v="0"/>
    <x v="0"/>
    <x v="2"/>
    <x v="24"/>
    <x v="24"/>
    <x v="7"/>
    <x v="7"/>
    <x v="7"/>
    <x v="7"/>
    <x v="6"/>
    <x v="90"/>
    <x v="104"/>
    <x v="86"/>
    <x v="6"/>
    <x v="72"/>
    <x v="233"/>
    <x v="3"/>
    <x v="3"/>
  </r>
  <r>
    <x v="24"/>
    <x v="0"/>
    <x v="0"/>
    <x v="2"/>
    <x v="24"/>
    <x v="24"/>
    <x v="15"/>
    <x v="15"/>
    <x v="15"/>
    <x v="15"/>
    <x v="7"/>
    <x v="91"/>
    <x v="289"/>
    <x v="81"/>
    <x v="294"/>
    <x v="75"/>
    <x v="236"/>
    <x v="3"/>
    <x v="3"/>
  </r>
  <r>
    <x v="24"/>
    <x v="0"/>
    <x v="0"/>
    <x v="2"/>
    <x v="24"/>
    <x v="24"/>
    <x v="24"/>
    <x v="24"/>
    <x v="24"/>
    <x v="24"/>
    <x v="7"/>
    <x v="91"/>
    <x v="289"/>
    <x v="17"/>
    <x v="139"/>
    <x v="62"/>
    <x v="237"/>
    <x v="3"/>
    <x v="3"/>
  </r>
  <r>
    <x v="24"/>
    <x v="0"/>
    <x v="0"/>
    <x v="2"/>
    <x v="24"/>
    <x v="24"/>
    <x v="9"/>
    <x v="9"/>
    <x v="9"/>
    <x v="9"/>
    <x v="9"/>
    <x v="92"/>
    <x v="48"/>
    <x v="17"/>
    <x v="139"/>
    <x v="72"/>
    <x v="233"/>
    <x v="3"/>
    <x v="3"/>
  </r>
  <r>
    <x v="24"/>
    <x v="0"/>
    <x v="0"/>
    <x v="2"/>
    <x v="24"/>
    <x v="24"/>
    <x v="8"/>
    <x v="8"/>
    <x v="8"/>
    <x v="8"/>
    <x v="10"/>
    <x v="94"/>
    <x v="290"/>
    <x v="17"/>
    <x v="139"/>
    <x v="42"/>
    <x v="188"/>
    <x v="3"/>
    <x v="3"/>
  </r>
  <r>
    <x v="24"/>
    <x v="0"/>
    <x v="0"/>
    <x v="2"/>
    <x v="24"/>
    <x v="24"/>
    <x v="11"/>
    <x v="11"/>
    <x v="11"/>
    <x v="11"/>
    <x v="11"/>
    <x v="96"/>
    <x v="291"/>
    <x v="88"/>
    <x v="295"/>
    <x v="49"/>
    <x v="139"/>
    <x v="3"/>
    <x v="3"/>
  </r>
  <r>
    <x v="24"/>
    <x v="0"/>
    <x v="0"/>
    <x v="2"/>
    <x v="24"/>
    <x v="24"/>
    <x v="14"/>
    <x v="14"/>
    <x v="14"/>
    <x v="14"/>
    <x v="12"/>
    <x v="148"/>
    <x v="66"/>
    <x v="88"/>
    <x v="295"/>
    <x v="78"/>
    <x v="104"/>
    <x v="3"/>
    <x v="3"/>
  </r>
  <r>
    <x v="24"/>
    <x v="0"/>
    <x v="0"/>
    <x v="2"/>
    <x v="24"/>
    <x v="24"/>
    <x v="25"/>
    <x v="25"/>
    <x v="25"/>
    <x v="25"/>
    <x v="13"/>
    <x v="154"/>
    <x v="95"/>
    <x v="102"/>
    <x v="68"/>
    <x v="54"/>
    <x v="238"/>
    <x v="3"/>
    <x v="3"/>
  </r>
  <r>
    <x v="24"/>
    <x v="0"/>
    <x v="0"/>
    <x v="2"/>
    <x v="24"/>
    <x v="24"/>
    <x v="12"/>
    <x v="12"/>
    <x v="12"/>
    <x v="12"/>
    <x v="13"/>
    <x v="154"/>
    <x v="95"/>
    <x v="113"/>
    <x v="202"/>
    <x v="49"/>
    <x v="139"/>
    <x v="3"/>
    <x v="3"/>
  </r>
  <r>
    <x v="24"/>
    <x v="0"/>
    <x v="0"/>
    <x v="2"/>
    <x v="24"/>
    <x v="24"/>
    <x v="10"/>
    <x v="10"/>
    <x v="10"/>
    <x v="10"/>
    <x v="13"/>
    <x v="154"/>
    <x v="95"/>
    <x v="102"/>
    <x v="68"/>
    <x v="42"/>
    <x v="188"/>
    <x v="0"/>
    <x v="12"/>
  </r>
  <r>
    <x v="24"/>
    <x v="0"/>
    <x v="0"/>
    <x v="2"/>
    <x v="24"/>
    <x v="24"/>
    <x v="22"/>
    <x v="22"/>
    <x v="22"/>
    <x v="22"/>
    <x v="16"/>
    <x v="149"/>
    <x v="96"/>
    <x v="87"/>
    <x v="296"/>
    <x v="49"/>
    <x v="139"/>
    <x v="3"/>
    <x v="3"/>
  </r>
  <r>
    <x v="24"/>
    <x v="0"/>
    <x v="0"/>
    <x v="2"/>
    <x v="24"/>
    <x v="24"/>
    <x v="30"/>
    <x v="30"/>
    <x v="30"/>
    <x v="30"/>
    <x v="16"/>
    <x v="149"/>
    <x v="96"/>
    <x v="102"/>
    <x v="68"/>
    <x v="42"/>
    <x v="188"/>
    <x v="3"/>
    <x v="3"/>
  </r>
  <r>
    <x v="24"/>
    <x v="0"/>
    <x v="0"/>
    <x v="2"/>
    <x v="24"/>
    <x v="24"/>
    <x v="32"/>
    <x v="32"/>
    <x v="32"/>
    <x v="32"/>
    <x v="16"/>
    <x v="149"/>
    <x v="96"/>
    <x v="113"/>
    <x v="202"/>
    <x v="78"/>
    <x v="104"/>
    <x v="3"/>
    <x v="3"/>
  </r>
  <r>
    <x v="24"/>
    <x v="0"/>
    <x v="0"/>
    <x v="2"/>
    <x v="24"/>
    <x v="24"/>
    <x v="13"/>
    <x v="13"/>
    <x v="13"/>
    <x v="13"/>
    <x v="16"/>
    <x v="149"/>
    <x v="96"/>
    <x v="87"/>
    <x v="296"/>
    <x v="49"/>
    <x v="139"/>
    <x v="3"/>
    <x v="3"/>
  </r>
  <r>
    <x v="24"/>
    <x v="0"/>
    <x v="0"/>
    <x v="2"/>
    <x v="24"/>
    <x v="24"/>
    <x v="33"/>
    <x v="33"/>
    <x v="33"/>
    <x v="33"/>
    <x v="16"/>
    <x v="149"/>
    <x v="96"/>
    <x v="124"/>
    <x v="297"/>
    <x v="42"/>
    <x v="188"/>
    <x v="0"/>
    <x v="12"/>
  </r>
  <r>
    <x v="25"/>
    <x v="0"/>
    <x v="0"/>
    <x v="2"/>
    <x v="25"/>
    <x v="25"/>
    <x v="0"/>
    <x v="0"/>
    <x v="0"/>
    <x v="0"/>
    <x v="0"/>
    <x v="90"/>
    <x v="292"/>
    <x v="52"/>
    <x v="298"/>
    <x v="49"/>
    <x v="177"/>
    <x v="3"/>
    <x v="18"/>
  </r>
  <r>
    <x v="25"/>
    <x v="0"/>
    <x v="0"/>
    <x v="2"/>
    <x v="25"/>
    <x v="25"/>
    <x v="3"/>
    <x v="3"/>
    <x v="3"/>
    <x v="3"/>
    <x v="1"/>
    <x v="92"/>
    <x v="293"/>
    <x v="86"/>
    <x v="299"/>
    <x v="78"/>
    <x v="104"/>
    <x v="3"/>
    <x v="18"/>
  </r>
  <r>
    <x v="25"/>
    <x v="0"/>
    <x v="0"/>
    <x v="2"/>
    <x v="25"/>
    <x v="25"/>
    <x v="27"/>
    <x v="27"/>
    <x v="27"/>
    <x v="27"/>
    <x v="2"/>
    <x v="94"/>
    <x v="294"/>
    <x v="81"/>
    <x v="213"/>
    <x v="49"/>
    <x v="177"/>
    <x v="3"/>
    <x v="18"/>
  </r>
  <r>
    <x v="25"/>
    <x v="0"/>
    <x v="0"/>
    <x v="2"/>
    <x v="25"/>
    <x v="25"/>
    <x v="5"/>
    <x v="5"/>
    <x v="5"/>
    <x v="5"/>
    <x v="3"/>
    <x v="96"/>
    <x v="86"/>
    <x v="113"/>
    <x v="214"/>
    <x v="54"/>
    <x v="239"/>
    <x v="3"/>
    <x v="18"/>
  </r>
  <r>
    <x v="25"/>
    <x v="0"/>
    <x v="0"/>
    <x v="2"/>
    <x v="25"/>
    <x v="25"/>
    <x v="15"/>
    <x v="15"/>
    <x v="15"/>
    <x v="15"/>
    <x v="4"/>
    <x v="154"/>
    <x v="200"/>
    <x v="35"/>
    <x v="300"/>
    <x v="78"/>
    <x v="104"/>
    <x v="3"/>
    <x v="18"/>
  </r>
  <r>
    <x v="25"/>
    <x v="0"/>
    <x v="0"/>
    <x v="2"/>
    <x v="25"/>
    <x v="25"/>
    <x v="4"/>
    <x v="4"/>
    <x v="4"/>
    <x v="4"/>
    <x v="5"/>
    <x v="149"/>
    <x v="202"/>
    <x v="113"/>
    <x v="214"/>
    <x v="78"/>
    <x v="104"/>
    <x v="3"/>
    <x v="18"/>
  </r>
  <r>
    <x v="25"/>
    <x v="0"/>
    <x v="0"/>
    <x v="2"/>
    <x v="25"/>
    <x v="25"/>
    <x v="24"/>
    <x v="24"/>
    <x v="24"/>
    <x v="24"/>
    <x v="6"/>
    <x v="150"/>
    <x v="203"/>
    <x v="102"/>
    <x v="301"/>
    <x v="49"/>
    <x v="177"/>
    <x v="3"/>
    <x v="18"/>
  </r>
  <r>
    <x v="25"/>
    <x v="0"/>
    <x v="0"/>
    <x v="2"/>
    <x v="25"/>
    <x v="25"/>
    <x v="7"/>
    <x v="7"/>
    <x v="7"/>
    <x v="7"/>
    <x v="6"/>
    <x v="150"/>
    <x v="203"/>
    <x v="87"/>
    <x v="257"/>
    <x v="78"/>
    <x v="104"/>
    <x v="3"/>
    <x v="18"/>
  </r>
  <r>
    <x v="25"/>
    <x v="0"/>
    <x v="0"/>
    <x v="2"/>
    <x v="25"/>
    <x v="25"/>
    <x v="8"/>
    <x v="8"/>
    <x v="8"/>
    <x v="8"/>
    <x v="8"/>
    <x v="151"/>
    <x v="204"/>
    <x v="102"/>
    <x v="301"/>
    <x v="78"/>
    <x v="104"/>
    <x v="3"/>
    <x v="18"/>
  </r>
  <r>
    <x v="25"/>
    <x v="0"/>
    <x v="0"/>
    <x v="2"/>
    <x v="25"/>
    <x v="25"/>
    <x v="30"/>
    <x v="30"/>
    <x v="30"/>
    <x v="30"/>
    <x v="8"/>
    <x v="151"/>
    <x v="204"/>
    <x v="102"/>
    <x v="301"/>
    <x v="78"/>
    <x v="104"/>
    <x v="3"/>
    <x v="18"/>
  </r>
  <r>
    <x v="25"/>
    <x v="0"/>
    <x v="0"/>
    <x v="2"/>
    <x v="25"/>
    <x v="25"/>
    <x v="46"/>
    <x v="46"/>
    <x v="46"/>
    <x v="46"/>
    <x v="8"/>
    <x v="151"/>
    <x v="204"/>
    <x v="54"/>
    <x v="52"/>
    <x v="42"/>
    <x v="240"/>
    <x v="3"/>
    <x v="18"/>
  </r>
  <r>
    <x v="25"/>
    <x v="0"/>
    <x v="0"/>
    <x v="2"/>
    <x v="25"/>
    <x v="25"/>
    <x v="2"/>
    <x v="2"/>
    <x v="2"/>
    <x v="2"/>
    <x v="8"/>
    <x v="151"/>
    <x v="204"/>
    <x v="54"/>
    <x v="52"/>
    <x v="42"/>
    <x v="240"/>
    <x v="3"/>
    <x v="18"/>
  </r>
  <r>
    <x v="25"/>
    <x v="0"/>
    <x v="0"/>
    <x v="2"/>
    <x v="25"/>
    <x v="25"/>
    <x v="13"/>
    <x v="13"/>
    <x v="13"/>
    <x v="13"/>
    <x v="8"/>
    <x v="151"/>
    <x v="204"/>
    <x v="54"/>
    <x v="52"/>
    <x v="42"/>
    <x v="240"/>
    <x v="3"/>
    <x v="18"/>
  </r>
  <r>
    <x v="25"/>
    <x v="0"/>
    <x v="0"/>
    <x v="2"/>
    <x v="25"/>
    <x v="25"/>
    <x v="1"/>
    <x v="1"/>
    <x v="1"/>
    <x v="1"/>
    <x v="8"/>
    <x v="151"/>
    <x v="204"/>
    <x v="102"/>
    <x v="301"/>
    <x v="78"/>
    <x v="104"/>
    <x v="3"/>
    <x v="18"/>
  </r>
  <r>
    <x v="25"/>
    <x v="0"/>
    <x v="0"/>
    <x v="2"/>
    <x v="25"/>
    <x v="25"/>
    <x v="65"/>
    <x v="65"/>
    <x v="65"/>
    <x v="65"/>
    <x v="14"/>
    <x v="152"/>
    <x v="206"/>
    <x v="54"/>
    <x v="52"/>
    <x v="49"/>
    <x v="177"/>
    <x v="3"/>
    <x v="18"/>
  </r>
  <r>
    <x v="25"/>
    <x v="0"/>
    <x v="0"/>
    <x v="2"/>
    <x v="25"/>
    <x v="25"/>
    <x v="9"/>
    <x v="9"/>
    <x v="9"/>
    <x v="9"/>
    <x v="14"/>
    <x v="152"/>
    <x v="206"/>
    <x v="124"/>
    <x v="302"/>
    <x v="78"/>
    <x v="104"/>
    <x v="3"/>
    <x v="18"/>
  </r>
  <r>
    <x v="25"/>
    <x v="0"/>
    <x v="0"/>
    <x v="2"/>
    <x v="25"/>
    <x v="25"/>
    <x v="10"/>
    <x v="10"/>
    <x v="10"/>
    <x v="10"/>
    <x v="14"/>
    <x v="152"/>
    <x v="206"/>
    <x v="54"/>
    <x v="52"/>
    <x v="49"/>
    <x v="177"/>
    <x v="3"/>
    <x v="18"/>
  </r>
  <r>
    <x v="25"/>
    <x v="0"/>
    <x v="0"/>
    <x v="2"/>
    <x v="25"/>
    <x v="25"/>
    <x v="11"/>
    <x v="11"/>
    <x v="11"/>
    <x v="11"/>
    <x v="14"/>
    <x v="152"/>
    <x v="206"/>
    <x v="124"/>
    <x v="302"/>
    <x v="78"/>
    <x v="104"/>
    <x v="3"/>
    <x v="18"/>
  </r>
  <r>
    <x v="25"/>
    <x v="0"/>
    <x v="0"/>
    <x v="2"/>
    <x v="25"/>
    <x v="25"/>
    <x v="14"/>
    <x v="14"/>
    <x v="14"/>
    <x v="14"/>
    <x v="14"/>
    <x v="152"/>
    <x v="206"/>
    <x v="124"/>
    <x v="302"/>
    <x v="78"/>
    <x v="104"/>
    <x v="3"/>
    <x v="18"/>
  </r>
  <r>
    <x v="25"/>
    <x v="0"/>
    <x v="0"/>
    <x v="2"/>
    <x v="25"/>
    <x v="25"/>
    <x v="38"/>
    <x v="38"/>
    <x v="38"/>
    <x v="38"/>
    <x v="19"/>
    <x v="153"/>
    <x v="214"/>
    <x v="54"/>
    <x v="52"/>
    <x v="78"/>
    <x v="104"/>
    <x v="3"/>
    <x v="18"/>
  </r>
  <r>
    <x v="25"/>
    <x v="0"/>
    <x v="0"/>
    <x v="2"/>
    <x v="25"/>
    <x v="25"/>
    <x v="39"/>
    <x v="39"/>
    <x v="39"/>
    <x v="39"/>
    <x v="19"/>
    <x v="153"/>
    <x v="214"/>
    <x v="54"/>
    <x v="52"/>
    <x v="78"/>
    <x v="104"/>
    <x v="3"/>
    <x v="18"/>
  </r>
  <r>
    <x v="25"/>
    <x v="0"/>
    <x v="0"/>
    <x v="2"/>
    <x v="25"/>
    <x v="25"/>
    <x v="22"/>
    <x v="22"/>
    <x v="22"/>
    <x v="22"/>
    <x v="19"/>
    <x v="153"/>
    <x v="214"/>
    <x v="54"/>
    <x v="52"/>
    <x v="78"/>
    <x v="104"/>
    <x v="3"/>
    <x v="18"/>
  </r>
  <r>
    <x v="25"/>
    <x v="0"/>
    <x v="0"/>
    <x v="2"/>
    <x v="25"/>
    <x v="25"/>
    <x v="28"/>
    <x v="28"/>
    <x v="28"/>
    <x v="28"/>
    <x v="19"/>
    <x v="153"/>
    <x v="214"/>
    <x v="54"/>
    <x v="52"/>
    <x v="78"/>
    <x v="104"/>
    <x v="3"/>
    <x v="18"/>
  </r>
  <r>
    <x v="25"/>
    <x v="0"/>
    <x v="0"/>
    <x v="2"/>
    <x v="25"/>
    <x v="25"/>
    <x v="40"/>
    <x v="40"/>
    <x v="40"/>
    <x v="40"/>
    <x v="19"/>
    <x v="153"/>
    <x v="214"/>
    <x v="54"/>
    <x v="52"/>
    <x v="78"/>
    <x v="104"/>
    <x v="3"/>
    <x v="18"/>
  </r>
  <r>
    <x v="25"/>
    <x v="0"/>
    <x v="0"/>
    <x v="2"/>
    <x v="25"/>
    <x v="25"/>
    <x v="41"/>
    <x v="41"/>
    <x v="41"/>
    <x v="41"/>
    <x v="19"/>
    <x v="153"/>
    <x v="214"/>
    <x v="54"/>
    <x v="52"/>
    <x v="78"/>
    <x v="104"/>
    <x v="3"/>
    <x v="18"/>
  </r>
  <r>
    <x v="25"/>
    <x v="0"/>
    <x v="0"/>
    <x v="2"/>
    <x v="25"/>
    <x v="25"/>
    <x v="42"/>
    <x v="42"/>
    <x v="42"/>
    <x v="42"/>
    <x v="19"/>
    <x v="153"/>
    <x v="214"/>
    <x v="54"/>
    <x v="52"/>
    <x v="78"/>
    <x v="104"/>
    <x v="3"/>
    <x v="18"/>
  </r>
  <r>
    <x v="25"/>
    <x v="0"/>
    <x v="0"/>
    <x v="2"/>
    <x v="25"/>
    <x v="25"/>
    <x v="43"/>
    <x v="43"/>
    <x v="43"/>
    <x v="43"/>
    <x v="19"/>
    <x v="153"/>
    <x v="214"/>
    <x v="54"/>
    <x v="52"/>
    <x v="78"/>
    <x v="104"/>
    <x v="3"/>
    <x v="18"/>
  </r>
  <r>
    <x v="25"/>
    <x v="0"/>
    <x v="0"/>
    <x v="2"/>
    <x v="25"/>
    <x v="25"/>
    <x v="44"/>
    <x v="44"/>
    <x v="44"/>
    <x v="44"/>
    <x v="19"/>
    <x v="153"/>
    <x v="214"/>
    <x v="54"/>
    <x v="52"/>
    <x v="78"/>
    <x v="104"/>
    <x v="3"/>
    <x v="18"/>
  </r>
  <r>
    <x v="25"/>
    <x v="0"/>
    <x v="0"/>
    <x v="2"/>
    <x v="25"/>
    <x v="25"/>
    <x v="45"/>
    <x v="45"/>
    <x v="45"/>
    <x v="45"/>
    <x v="19"/>
    <x v="153"/>
    <x v="214"/>
    <x v="54"/>
    <x v="52"/>
    <x v="78"/>
    <x v="104"/>
    <x v="3"/>
    <x v="18"/>
  </r>
  <r>
    <x v="25"/>
    <x v="0"/>
    <x v="0"/>
    <x v="2"/>
    <x v="25"/>
    <x v="25"/>
    <x v="47"/>
    <x v="47"/>
    <x v="47"/>
    <x v="47"/>
    <x v="19"/>
    <x v="153"/>
    <x v="214"/>
    <x v="54"/>
    <x v="52"/>
    <x v="78"/>
    <x v="104"/>
    <x v="3"/>
    <x v="18"/>
  </r>
  <r>
    <x v="25"/>
    <x v="0"/>
    <x v="0"/>
    <x v="2"/>
    <x v="25"/>
    <x v="25"/>
    <x v="48"/>
    <x v="48"/>
    <x v="48"/>
    <x v="48"/>
    <x v="19"/>
    <x v="153"/>
    <x v="214"/>
    <x v="54"/>
    <x v="52"/>
    <x v="78"/>
    <x v="104"/>
    <x v="3"/>
    <x v="18"/>
  </r>
  <r>
    <x v="25"/>
    <x v="0"/>
    <x v="0"/>
    <x v="2"/>
    <x v="25"/>
    <x v="25"/>
    <x v="34"/>
    <x v="34"/>
    <x v="34"/>
    <x v="34"/>
    <x v="19"/>
    <x v="153"/>
    <x v="214"/>
    <x v="54"/>
    <x v="52"/>
    <x v="78"/>
    <x v="104"/>
    <x v="3"/>
    <x v="18"/>
  </r>
  <r>
    <x v="25"/>
    <x v="0"/>
    <x v="0"/>
    <x v="2"/>
    <x v="25"/>
    <x v="25"/>
    <x v="49"/>
    <x v="49"/>
    <x v="49"/>
    <x v="49"/>
    <x v="19"/>
    <x v="153"/>
    <x v="214"/>
    <x v="54"/>
    <x v="52"/>
    <x v="78"/>
    <x v="104"/>
    <x v="3"/>
    <x v="18"/>
  </r>
  <r>
    <x v="25"/>
    <x v="0"/>
    <x v="0"/>
    <x v="2"/>
    <x v="25"/>
    <x v="25"/>
    <x v="31"/>
    <x v="31"/>
    <x v="31"/>
    <x v="31"/>
    <x v="19"/>
    <x v="153"/>
    <x v="214"/>
    <x v="54"/>
    <x v="52"/>
    <x v="78"/>
    <x v="104"/>
    <x v="3"/>
    <x v="18"/>
  </r>
  <r>
    <x v="25"/>
    <x v="0"/>
    <x v="0"/>
    <x v="2"/>
    <x v="25"/>
    <x v="25"/>
    <x v="50"/>
    <x v="50"/>
    <x v="50"/>
    <x v="50"/>
    <x v="19"/>
    <x v="153"/>
    <x v="214"/>
    <x v="54"/>
    <x v="52"/>
    <x v="78"/>
    <x v="104"/>
    <x v="3"/>
    <x v="18"/>
  </r>
  <r>
    <x v="25"/>
    <x v="0"/>
    <x v="0"/>
    <x v="2"/>
    <x v="25"/>
    <x v="25"/>
    <x v="51"/>
    <x v="51"/>
    <x v="51"/>
    <x v="51"/>
    <x v="19"/>
    <x v="153"/>
    <x v="214"/>
    <x v="54"/>
    <x v="52"/>
    <x v="78"/>
    <x v="104"/>
    <x v="3"/>
    <x v="18"/>
  </r>
  <r>
    <x v="25"/>
    <x v="0"/>
    <x v="0"/>
    <x v="2"/>
    <x v="25"/>
    <x v="25"/>
    <x v="52"/>
    <x v="52"/>
    <x v="52"/>
    <x v="52"/>
    <x v="19"/>
    <x v="153"/>
    <x v="214"/>
    <x v="54"/>
    <x v="52"/>
    <x v="78"/>
    <x v="104"/>
    <x v="3"/>
    <x v="18"/>
  </r>
  <r>
    <x v="25"/>
    <x v="0"/>
    <x v="0"/>
    <x v="2"/>
    <x v="25"/>
    <x v="25"/>
    <x v="53"/>
    <x v="53"/>
    <x v="53"/>
    <x v="53"/>
    <x v="19"/>
    <x v="153"/>
    <x v="214"/>
    <x v="54"/>
    <x v="52"/>
    <x v="78"/>
    <x v="104"/>
    <x v="3"/>
    <x v="18"/>
  </r>
  <r>
    <x v="25"/>
    <x v="0"/>
    <x v="0"/>
    <x v="2"/>
    <x v="25"/>
    <x v="25"/>
    <x v="54"/>
    <x v="54"/>
    <x v="54"/>
    <x v="54"/>
    <x v="19"/>
    <x v="153"/>
    <x v="214"/>
    <x v="54"/>
    <x v="52"/>
    <x v="78"/>
    <x v="104"/>
    <x v="3"/>
    <x v="18"/>
  </r>
  <r>
    <x v="25"/>
    <x v="0"/>
    <x v="0"/>
    <x v="2"/>
    <x v="25"/>
    <x v="25"/>
    <x v="29"/>
    <x v="29"/>
    <x v="29"/>
    <x v="29"/>
    <x v="19"/>
    <x v="153"/>
    <x v="214"/>
    <x v="54"/>
    <x v="52"/>
    <x v="78"/>
    <x v="104"/>
    <x v="3"/>
    <x v="18"/>
  </r>
  <r>
    <x v="25"/>
    <x v="0"/>
    <x v="0"/>
    <x v="2"/>
    <x v="25"/>
    <x v="25"/>
    <x v="55"/>
    <x v="55"/>
    <x v="55"/>
    <x v="55"/>
    <x v="19"/>
    <x v="153"/>
    <x v="214"/>
    <x v="54"/>
    <x v="52"/>
    <x v="78"/>
    <x v="104"/>
    <x v="3"/>
    <x v="18"/>
  </r>
  <r>
    <x v="25"/>
    <x v="0"/>
    <x v="0"/>
    <x v="2"/>
    <x v="25"/>
    <x v="25"/>
    <x v="56"/>
    <x v="56"/>
    <x v="56"/>
    <x v="56"/>
    <x v="19"/>
    <x v="153"/>
    <x v="214"/>
    <x v="54"/>
    <x v="52"/>
    <x v="78"/>
    <x v="104"/>
    <x v="3"/>
    <x v="18"/>
  </r>
  <r>
    <x v="25"/>
    <x v="0"/>
    <x v="0"/>
    <x v="2"/>
    <x v="25"/>
    <x v="25"/>
    <x v="57"/>
    <x v="57"/>
    <x v="57"/>
    <x v="57"/>
    <x v="19"/>
    <x v="153"/>
    <x v="214"/>
    <x v="54"/>
    <x v="52"/>
    <x v="78"/>
    <x v="104"/>
    <x v="3"/>
    <x v="18"/>
  </r>
  <r>
    <x v="25"/>
    <x v="0"/>
    <x v="0"/>
    <x v="2"/>
    <x v="25"/>
    <x v="25"/>
    <x v="58"/>
    <x v="58"/>
    <x v="58"/>
    <x v="58"/>
    <x v="19"/>
    <x v="153"/>
    <x v="214"/>
    <x v="54"/>
    <x v="52"/>
    <x v="78"/>
    <x v="104"/>
    <x v="3"/>
    <x v="18"/>
  </r>
  <r>
    <x v="25"/>
    <x v="0"/>
    <x v="0"/>
    <x v="2"/>
    <x v="25"/>
    <x v="25"/>
    <x v="59"/>
    <x v="59"/>
    <x v="59"/>
    <x v="59"/>
    <x v="19"/>
    <x v="153"/>
    <x v="214"/>
    <x v="54"/>
    <x v="52"/>
    <x v="78"/>
    <x v="104"/>
    <x v="3"/>
    <x v="18"/>
  </r>
  <r>
    <x v="25"/>
    <x v="0"/>
    <x v="0"/>
    <x v="2"/>
    <x v="25"/>
    <x v="25"/>
    <x v="60"/>
    <x v="60"/>
    <x v="60"/>
    <x v="60"/>
    <x v="19"/>
    <x v="153"/>
    <x v="214"/>
    <x v="54"/>
    <x v="52"/>
    <x v="78"/>
    <x v="104"/>
    <x v="3"/>
    <x v="18"/>
  </r>
  <r>
    <x v="25"/>
    <x v="0"/>
    <x v="0"/>
    <x v="2"/>
    <x v="25"/>
    <x v="25"/>
    <x v="36"/>
    <x v="36"/>
    <x v="36"/>
    <x v="36"/>
    <x v="19"/>
    <x v="153"/>
    <x v="214"/>
    <x v="54"/>
    <x v="52"/>
    <x v="78"/>
    <x v="104"/>
    <x v="3"/>
    <x v="18"/>
  </r>
  <r>
    <x v="25"/>
    <x v="0"/>
    <x v="0"/>
    <x v="2"/>
    <x v="25"/>
    <x v="25"/>
    <x v="61"/>
    <x v="61"/>
    <x v="61"/>
    <x v="61"/>
    <x v="19"/>
    <x v="153"/>
    <x v="214"/>
    <x v="54"/>
    <x v="52"/>
    <x v="78"/>
    <x v="104"/>
    <x v="3"/>
    <x v="18"/>
  </r>
  <r>
    <x v="25"/>
    <x v="0"/>
    <x v="0"/>
    <x v="2"/>
    <x v="25"/>
    <x v="25"/>
    <x v="62"/>
    <x v="62"/>
    <x v="62"/>
    <x v="62"/>
    <x v="19"/>
    <x v="153"/>
    <x v="214"/>
    <x v="54"/>
    <x v="52"/>
    <x v="78"/>
    <x v="104"/>
    <x v="3"/>
    <x v="18"/>
  </r>
  <r>
    <x v="25"/>
    <x v="0"/>
    <x v="0"/>
    <x v="2"/>
    <x v="25"/>
    <x v="25"/>
    <x v="63"/>
    <x v="63"/>
    <x v="63"/>
    <x v="63"/>
    <x v="19"/>
    <x v="153"/>
    <x v="214"/>
    <x v="54"/>
    <x v="52"/>
    <x v="78"/>
    <x v="104"/>
    <x v="3"/>
    <x v="18"/>
  </r>
  <r>
    <x v="25"/>
    <x v="0"/>
    <x v="0"/>
    <x v="2"/>
    <x v="25"/>
    <x v="25"/>
    <x v="64"/>
    <x v="64"/>
    <x v="64"/>
    <x v="64"/>
    <x v="19"/>
    <x v="153"/>
    <x v="214"/>
    <x v="54"/>
    <x v="52"/>
    <x v="78"/>
    <x v="104"/>
    <x v="3"/>
    <x v="18"/>
  </r>
  <r>
    <x v="25"/>
    <x v="0"/>
    <x v="0"/>
    <x v="2"/>
    <x v="25"/>
    <x v="25"/>
    <x v="66"/>
    <x v="66"/>
    <x v="66"/>
    <x v="66"/>
    <x v="19"/>
    <x v="153"/>
    <x v="214"/>
    <x v="54"/>
    <x v="52"/>
    <x v="78"/>
    <x v="104"/>
    <x v="3"/>
    <x v="18"/>
  </r>
  <r>
    <x v="25"/>
    <x v="0"/>
    <x v="0"/>
    <x v="2"/>
    <x v="25"/>
    <x v="25"/>
    <x v="67"/>
    <x v="67"/>
    <x v="67"/>
    <x v="67"/>
    <x v="19"/>
    <x v="153"/>
    <x v="214"/>
    <x v="54"/>
    <x v="52"/>
    <x v="78"/>
    <x v="104"/>
    <x v="3"/>
    <x v="18"/>
  </r>
  <r>
    <x v="25"/>
    <x v="0"/>
    <x v="0"/>
    <x v="2"/>
    <x v="25"/>
    <x v="25"/>
    <x v="68"/>
    <x v="68"/>
    <x v="68"/>
    <x v="68"/>
    <x v="19"/>
    <x v="153"/>
    <x v="214"/>
    <x v="54"/>
    <x v="52"/>
    <x v="78"/>
    <x v="104"/>
    <x v="3"/>
    <x v="18"/>
  </r>
  <r>
    <x v="25"/>
    <x v="0"/>
    <x v="0"/>
    <x v="2"/>
    <x v="25"/>
    <x v="25"/>
    <x v="69"/>
    <x v="69"/>
    <x v="69"/>
    <x v="69"/>
    <x v="19"/>
    <x v="153"/>
    <x v="214"/>
    <x v="54"/>
    <x v="52"/>
    <x v="78"/>
    <x v="104"/>
    <x v="3"/>
    <x v="18"/>
  </r>
  <r>
    <x v="25"/>
    <x v="0"/>
    <x v="0"/>
    <x v="2"/>
    <x v="25"/>
    <x v="25"/>
    <x v="70"/>
    <x v="70"/>
    <x v="70"/>
    <x v="70"/>
    <x v="19"/>
    <x v="153"/>
    <x v="214"/>
    <x v="54"/>
    <x v="52"/>
    <x v="78"/>
    <x v="104"/>
    <x v="3"/>
    <x v="18"/>
  </r>
  <r>
    <x v="25"/>
    <x v="0"/>
    <x v="0"/>
    <x v="2"/>
    <x v="25"/>
    <x v="25"/>
    <x v="71"/>
    <x v="71"/>
    <x v="71"/>
    <x v="71"/>
    <x v="19"/>
    <x v="153"/>
    <x v="214"/>
    <x v="54"/>
    <x v="52"/>
    <x v="78"/>
    <x v="104"/>
    <x v="3"/>
    <x v="18"/>
  </r>
  <r>
    <x v="25"/>
    <x v="0"/>
    <x v="0"/>
    <x v="2"/>
    <x v="25"/>
    <x v="25"/>
    <x v="72"/>
    <x v="72"/>
    <x v="72"/>
    <x v="72"/>
    <x v="19"/>
    <x v="153"/>
    <x v="214"/>
    <x v="54"/>
    <x v="52"/>
    <x v="78"/>
    <x v="104"/>
    <x v="3"/>
    <x v="18"/>
  </r>
  <r>
    <x v="25"/>
    <x v="0"/>
    <x v="0"/>
    <x v="2"/>
    <x v="25"/>
    <x v="25"/>
    <x v="25"/>
    <x v="25"/>
    <x v="25"/>
    <x v="25"/>
    <x v="19"/>
    <x v="153"/>
    <x v="214"/>
    <x v="54"/>
    <x v="52"/>
    <x v="78"/>
    <x v="104"/>
    <x v="3"/>
    <x v="18"/>
  </r>
  <r>
    <x v="25"/>
    <x v="0"/>
    <x v="0"/>
    <x v="2"/>
    <x v="25"/>
    <x v="25"/>
    <x v="18"/>
    <x v="18"/>
    <x v="18"/>
    <x v="18"/>
    <x v="19"/>
    <x v="153"/>
    <x v="214"/>
    <x v="54"/>
    <x v="52"/>
    <x v="78"/>
    <x v="104"/>
    <x v="3"/>
    <x v="18"/>
  </r>
  <r>
    <x v="25"/>
    <x v="0"/>
    <x v="0"/>
    <x v="2"/>
    <x v="25"/>
    <x v="25"/>
    <x v="16"/>
    <x v="16"/>
    <x v="16"/>
    <x v="16"/>
    <x v="19"/>
    <x v="153"/>
    <x v="214"/>
    <x v="54"/>
    <x v="52"/>
    <x v="78"/>
    <x v="104"/>
    <x v="3"/>
    <x v="18"/>
  </r>
  <r>
    <x v="25"/>
    <x v="0"/>
    <x v="0"/>
    <x v="2"/>
    <x v="25"/>
    <x v="25"/>
    <x v="19"/>
    <x v="19"/>
    <x v="19"/>
    <x v="19"/>
    <x v="19"/>
    <x v="153"/>
    <x v="214"/>
    <x v="54"/>
    <x v="52"/>
    <x v="78"/>
    <x v="104"/>
    <x v="3"/>
    <x v="18"/>
  </r>
  <r>
    <x v="25"/>
    <x v="0"/>
    <x v="0"/>
    <x v="2"/>
    <x v="25"/>
    <x v="25"/>
    <x v="73"/>
    <x v="73"/>
    <x v="73"/>
    <x v="73"/>
    <x v="19"/>
    <x v="153"/>
    <x v="214"/>
    <x v="54"/>
    <x v="52"/>
    <x v="78"/>
    <x v="104"/>
    <x v="3"/>
    <x v="18"/>
  </r>
  <r>
    <x v="25"/>
    <x v="0"/>
    <x v="0"/>
    <x v="2"/>
    <x v="25"/>
    <x v="25"/>
    <x v="32"/>
    <x v="32"/>
    <x v="32"/>
    <x v="32"/>
    <x v="19"/>
    <x v="153"/>
    <x v="214"/>
    <x v="54"/>
    <x v="52"/>
    <x v="78"/>
    <x v="104"/>
    <x v="3"/>
    <x v="18"/>
  </r>
  <r>
    <x v="25"/>
    <x v="0"/>
    <x v="0"/>
    <x v="2"/>
    <x v="25"/>
    <x v="25"/>
    <x v="23"/>
    <x v="23"/>
    <x v="23"/>
    <x v="23"/>
    <x v="19"/>
    <x v="153"/>
    <x v="214"/>
    <x v="54"/>
    <x v="52"/>
    <x v="78"/>
    <x v="104"/>
    <x v="3"/>
    <x v="18"/>
  </r>
  <r>
    <x v="25"/>
    <x v="0"/>
    <x v="0"/>
    <x v="2"/>
    <x v="25"/>
    <x v="25"/>
    <x v="21"/>
    <x v="21"/>
    <x v="21"/>
    <x v="21"/>
    <x v="19"/>
    <x v="153"/>
    <x v="214"/>
    <x v="54"/>
    <x v="52"/>
    <x v="78"/>
    <x v="104"/>
    <x v="3"/>
    <x v="18"/>
  </r>
  <r>
    <x v="25"/>
    <x v="0"/>
    <x v="0"/>
    <x v="2"/>
    <x v="25"/>
    <x v="25"/>
    <x v="6"/>
    <x v="6"/>
    <x v="6"/>
    <x v="6"/>
    <x v="19"/>
    <x v="153"/>
    <x v="214"/>
    <x v="54"/>
    <x v="52"/>
    <x v="78"/>
    <x v="104"/>
    <x v="3"/>
    <x v="18"/>
  </r>
  <r>
    <x v="25"/>
    <x v="0"/>
    <x v="0"/>
    <x v="2"/>
    <x v="25"/>
    <x v="25"/>
    <x v="35"/>
    <x v="35"/>
    <x v="35"/>
    <x v="35"/>
    <x v="19"/>
    <x v="153"/>
    <x v="214"/>
    <x v="54"/>
    <x v="52"/>
    <x v="78"/>
    <x v="104"/>
    <x v="3"/>
    <x v="18"/>
  </r>
  <r>
    <x v="25"/>
    <x v="0"/>
    <x v="0"/>
    <x v="2"/>
    <x v="25"/>
    <x v="25"/>
    <x v="74"/>
    <x v="74"/>
    <x v="74"/>
    <x v="74"/>
    <x v="19"/>
    <x v="153"/>
    <x v="214"/>
    <x v="54"/>
    <x v="52"/>
    <x v="78"/>
    <x v="104"/>
    <x v="3"/>
    <x v="18"/>
  </r>
  <r>
    <x v="25"/>
    <x v="0"/>
    <x v="0"/>
    <x v="2"/>
    <x v="25"/>
    <x v="25"/>
    <x v="12"/>
    <x v="12"/>
    <x v="12"/>
    <x v="12"/>
    <x v="19"/>
    <x v="153"/>
    <x v="214"/>
    <x v="54"/>
    <x v="52"/>
    <x v="78"/>
    <x v="104"/>
    <x v="3"/>
    <x v="18"/>
  </r>
  <r>
    <x v="25"/>
    <x v="0"/>
    <x v="0"/>
    <x v="2"/>
    <x v="25"/>
    <x v="25"/>
    <x v="75"/>
    <x v="75"/>
    <x v="75"/>
    <x v="75"/>
    <x v="19"/>
    <x v="153"/>
    <x v="214"/>
    <x v="54"/>
    <x v="52"/>
    <x v="78"/>
    <x v="104"/>
    <x v="3"/>
    <x v="18"/>
  </r>
  <r>
    <x v="25"/>
    <x v="0"/>
    <x v="0"/>
    <x v="2"/>
    <x v="25"/>
    <x v="25"/>
    <x v="26"/>
    <x v="26"/>
    <x v="26"/>
    <x v="26"/>
    <x v="19"/>
    <x v="153"/>
    <x v="214"/>
    <x v="54"/>
    <x v="52"/>
    <x v="78"/>
    <x v="104"/>
    <x v="3"/>
    <x v="18"/>
  </r>
  <r>
    <x v="25"/>
    <x v="0"/>
    <x v="0"/>
    <x v="2"/>
    <x v="25"/>
    <x v="25"/>
    <x v="20"/>
    <x v="20"/>
    <x v="20"/>
    <x v="20"/>
    <x v="19"/>
    <x v="153"/>
    <x v="214"/>
    <x v="54"/>
    <x v="52"/>
    <x v="78"/>
    <x v="104"/>
    <x v="3"/>
    <x v="18"/>
  </r>
  <r>
    <x v="25"/>
    <x v="0"/>
    <x v="0"/>
    <x v="2"/>
    <x v="25"/>
    <x v="25"/>
    <x v="76"/>
    <x v="76"/>
    <x v="76"/>
    <x v="76"/>
    <x v="19"/>
    <x v="153"/>
    <x v="214"/>
    <x v="54"/>
    <x v="52"/>
    <x v="78"/>
    <x v="104"/>
    <x v="3"/>
    <x v="18"/>
  </r>
  <r>
    <x v="25"/>
    <x v="0"/>
    <x v="0"/>
    <x v="2"/>
    <x v="25"/>
    <x v="25"/>
    <x v="17"/>
    <x v="17"/>
    <x v="17"/>
    <x v="17"/>
    <x v="19"/>
    <x v="153"/>
    <x v="214"/>
    <x v="54"/>
    <x v="52"/>
    <x v="78"/>
    <x v="104"/>
    <x v="3"/>
    <x v="18"/>
  </r>
  <r>
    <x v="25"/>
    <x v="0"/>
    <x v="0"/>
    <x v="2"/>
    <x v="25"/>
    <x v="25"/>
    <x v="77"/>
    <x v="77"/>
    <x v="77"/>
    <x v="77"/>
    <x v="19"/>
    <x v="153"/>
    <x v="214"/>
    <x v="54"/>
    <x v="52"/>
    <x v="78"/>
    <x v="104"/>
    <x v="3"/>
    <x v="18"/>
  </r>
  <r>
    <x v="25"/>
    <x v="0"/>
    <x v="0"/>
    <x v="2"/>
    <x v="25"/>
    <x v="25"/>
    <x v="78"/>
    <x v="78"/>
    <x v="78"/>
    <x v="78"/>
    <x v="19"/>
    <x v="153"/>
    <x v="214"/>
    <x v="54"/>
    <x v="52"/>
    <x v="78"/>
    <x v="104"/>
    <x v="3"/>
    <x v="18"/>
  </r>
  <r>
    <x v="25"/>
    <x v="0"/>
    <x v="0"/>
    <x v="2"/>
    <x v="25"/>
    <x v="25"/>
    <x v="79"/>
    <x v="79"/>
    <x v="79"/>
    <x v="79"/>
    <x v="19"/>
    <x v="153"/>
    <x v="214"/>
    <x v="54"/>
    <x v="52"/>
    <x v="78"/>
    <x v="104"/>
    <x v="3"/>
    <x v="18"/>
  </r>
  <r>
    <x v="25"/>
    <x v="0"/>
    <x v="0"/>
    <x v="2"/>
    <x v="25"/>
    <x v="25"/>
    <x v="33"/>
    <x v="33"/>
    <x v="33"/>
    <x v="33"/>
    <x v="19"/>
    <x v="153"/>
    <x v="214"/>
    <x v="54"/>
    <x v="52"/>
    <x v="78"/>
    <x v="104"/>
    <x v="3"/>
    <x v="18"/>
  </r>
  <r>
    <x v="25"/>
    <x v="0"/>
    <x v="0"/>
    <x v="2"/>
    <x v="25"/>
    <x v="25"/>
    <x v="37"/>
    <x v="37"/>
    <x v="37"/>
    <x v="37"/>
    <x v="19"/>
    <x v="153"/>
    <x v="214"/>
    <x v="54"/>
    <x v="52"/>
    <x v="78"/>
    <x v="104"/>
    <x v="3"/>
    <x v="1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0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1"/>
    <x v="1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2"/>
    <x v="2"/>
  </r>
  <r>
    <x v="0"/>
    <x v="0"/>
    <x v="0"/>
    <x v="0"/>
    <x v="0"/>
    <x v="0"/>
    <x v="9"/>
    <x v="9"/>
    <x v="9"/>
    <x v="9"/>
    <x v="9"/>
    <x v="9"/>
    <x v="9"/>
    <x v="6"/>
    <x v="6"/>
    <x v="9"/>
    <x v="9"/>
    <x v="0"/>
    <x v="0"/>
  </r>
  <r>
    <x v="0"/>
    <x v="0"/>
    <x v="0"/>
    <x v="0"/>
    <x v="0"/>
    <x v="0"/>
    <x v="10"/>
    <x v="10"/>
    <x v="10"/>
    <x v="10"/>
    <x v="10"/>
    <x v="10"/>
    <x v="10"/>
    <x v="9"/>
    <x v="9"/>
    <x v="10"/>
    <x v="10"/>
    <x v="0"/>
    <x v="0"/>
  </r>
  <r>
    <x v="0"/>
    <x v="0"/>
    <x v="0"/>
    <x v="0"/>
    <x v="0"/>
    <x v="0"/>
    <x v="11"/>
    <x v="11"/>
    <x v="11"/>
    <x v="11"/>
    <x v="11"/>
    <x v="11"/>
    <x v="10"/>
    <x v="10"/>
    <x v="10"/>
    <x v="11"/>
    <x v="11"/>
    <x v="1"/>
    <x v="1"/>
  </r>
  <r>
    <x v="0"/>
    <x v="0"/>
    <x v="0"/>
    <x v="0"/>
    <x v="0"/>
    <x v="0"/>
    <x v="12"/>
    <x v="12"/>
    <x v="12"/>
    <x v="12"/>
    <x v="12"/>
    <x v="12"/>
    <x v="11"/>
    <x v="11"/>
    <x v="11"/>
    <x v="12"/>
    <x v="12"/>
    <x v="0"/>
    <x v="0"/>
  </r>
  <r>
    <x v="0"/>
    <x v="0"/>
    <x v="0"/>
    <x v="0"/>
    <x v="0"/>
    <x v="0"/>
    <x v="13"/>
    <x v="13"/>
    <x v="13"/>
    <x v="13"/>
    <x v="13"/>
    <x v="13"/>
    <x v="12"/>
    <x v="12"/>
    <x v="12"/>
    <x v="13"/>
    <x v="13"/>
    <x v="1"/>
    <x v="1"/>
  </r>
  <r>
    <x v="0"/>
    <x v="0"/>
    <x v="0"/>
    <x v="0"/>
    <x v="0"/>
    <x v="0"/>
    <x v="14"/>
    <x v="14"/>
    <x v="14"/>
    <x v="14"/>
    <x v="14"/>
    <x v="14"/>
    <x v="13"/>
    <x v="13"/>
    <x v="13"/>
    <x v="14"/>
    <x v="14"/>
    <x v="0"/>
    <x v="0"/>
  </r>
  <r>
    <x v="0"/>
    <x v="0"/>
    <x v="0"/>
    <x v="0"/>
    <x v="0"/>
    <x v="0"/>
    <x v="15"/>
    <x v="15"/>
    <x v="15"/>
    <x v="15"/>
    <x v="15"/>
    <x v="15"/>
    <x v="14"/>
    <x v="14"/>
    <x v="14"/>
    <x v="15"/>
    <x v="15"/>
    <x v="3"/>
    <x v="3"/>
  </r>
  <r>
    <x v="0"/>
    <x v="0"/>
    <x v="0"/>
    <x v="0"/>
    <x v="0"/>
    <x v="0"/>
    <x v="16"/>
    <x v="16"/>
    <x v="16"/>
    <x v="16"/>
    <x v="16"/>
    <x v="16"/>
    <x v="15"/>
    <x v="15"/>
    <x v="15"/>
    <x v="16"/>
    <x v="16"/>
    <x v="0"/>
    <x v="0"/>
  </r>
  <r>
    <x v="0"/>
    <x v="0"/>
    <x v="0"/>
    <x v="0"/>
    <x v="0"/>
    <x v="0"/>
    <x v="17"/>
    <x v="17"/>
    <x v="17"/>
    <x v="17"/>
    <x v="17"/>
    <x v="17"/>
    <x v="16"/>
    <x v="16"/>
    <x v="16"/>
    <x v="17"/>
    <x v="17"/>
    <x v="3"/>
    <x v="3"/>
  </r>
  <r>
    <x v="0"/>
    <x v="0"/>
    <x v="0"/>
    <x v="0"/>
    <x v="0"/>
    <x v="0"/>
    <x v="18"/>
    <x v="18"/>
    <x v="18"/>
    <x v="18"/>
    <x v="18"/>
    <x v="18"/>
    <x v="17"/>
    <x v="17"/>
    <x v="17"/>
    <x v="18"/>
    <x v="18"/>
    <x v="1"/>
    <x v="1"/>
  </r>
  <r>
    <x v="0"/>
    <x v="0"/>
    <x v="0"/>
    <x v="0"/>
    <x v="0"/>
    <x v="0"/>
    <x v="19"/>
    <x v="19"/>
    <x v="19"/>
    <x v="19"/>
    <x v="19"/>
    <x v="19"/>
    <x v="18"/>
    <x v="18"/>
    <x v="18"/>
    <x v="19"/>
    <x v="19"/>
    <x v="0"/>
    <x v="0"/>
  </r>
  <r>
    <x v="1"/>
    <x v="0"/>
    <x v="0"/>
    <x v="1"/>
    <x v="1"/>
    <x v="1"/>
    <x v="0"/>
    <x v="0"/>
    <x v="0"/>
    <x v="0"/>
    <x v="0"/>
    <x v="20"/>
    <x v="19"/>
    <x v="19"/>
    <x v="19"/>
    <x v="20"/>
    <x v="20"/>
    <x v="0"/>
    <x v="0"/>
  </r>
  <r>
    <x v="1"/>
    <x v="0"/>
    <x v="0"/>
    <x v="1"/>
    <x v="1"/>
    <x v="1"/>
    <x v="1"/>
    <x v="1"/>
    <x v="1"/>
    <x v="1"/>
    <x v="1"/>
    <x v="21"/>
    <x v="20"/>
    <x v="20"/>
    <x v="20"/>
    <x v="21"/>
    <x v="21"/>
    <x v="0"/>
    <x v="0"/>
  </r>
  <r>
    <x v="1"/>
    <x v="0"/>
    <x v="0"/>
    <x v="1"/>
    <x v="1"/>
    <x v="1"/>
    <x v="2"/>
    <x v="2"/>
    <x v="2"/>
    <x v="2"/>
    <x v="2"/>
    <x v="22"/>
    <x v="21"/>
    <x v="21"/>
    <x v="21"/>
    <x v="22"/>
    <x v="22"/>
    <x v="0"/>
    <x v="0"/>
  </r>
  <r>
    <x v="1"/>
    <x v="0"/>
    <x v="0"/>
    <x v="1"/>
    <x v="1"/>
    <x v="1"/>
    <x v="6"/>
    <x v="6"/>
    <x v="6"/>
    <x v="6"/>
    <x v="3"/>
    <x v="23"/>
    <x v="22"/>
    <x v="22"/>
    <x v="22"/>
    <x v="23"/>
    <x v="23"/>
    <x v="0"/>
    <x v="0"/>
  </r>
  <r>
    <x v="1"/>
    <x v="0"/>
    <x v="0"/>
    <x v="1"/>
    <x v="1"/>
    <x v="1"/>
    <x v="3"/>
    <x v="3"/>
    <x v="3"/>
    <x v="3"/>
    <x v="4"/>
    <x v="24"/>
    <x v="23"/>
    <x v="23"/>
    <x v="23"/>
    <x v="24"/>
    <x v="24"/>
    <x v="0"/>
    <x v="0"/>
  </r>
  <r>
    <x v="1"/>
    <x v="0"/>
    <x v="0"/>
    <x v="1"/>
    <x v="1"/>
    <x v="1"/>
    <x v="11"/>
    <x v="11"/>
    <x v="11"/>
    <x v="11"/>
    <x v="5"/>
    <x v="25"/>
    <x v="24"/>
    <x v="24"/>
    <x v="24"/>
    <x v="2"/>
    <x v="25"/>
    <x v="0"/>
    <x v="0"/>
  </r>
  <r>
    <x v="1"/>
    <x v="0"/>
    <x v="0"/>
    <x v="1"/>
    <x v="1"/>
    <x v="1"/>
    <x v="7"/>
    <x v="7"/>
    <x v="7"/>
    <x v="7"/>
    <x v="6"/>
    <x v="26"/>
    <x v="25"/>
    <x v="25"/>
    <x v="25"/>
    <x v="20"/>
    <x v="20"/>
    <x v="0"/>
    <x v="0"/>
  </r>
  <r>
    <x v="1"/>
    <x v="0"/>
    <x v="0"/>
    <x v="1"/>
    <x v="1"/>
    <x v="1"/>
    <x v="5"/>
    <x v="5"/>
    <x v="5"/>
    <x v="5"/>
    <x v="7"/>
    <x v="27"/>
    <x v="26"/>
    <x v="26"/>
    <x v="26"/>
    <x v="25"/>
    <x v="26"/>
    <x v="0"/>
    <x v="0"/>
  </r>
  <r>
    <x v="1"/>
    <x v="0"/>
    <x v="0"/>
    <x v="1"/>
    <x v="1"/>
    <x v="1"/>
    <x v="12"/>
    <x v="12"/>
    <x v="12"/>
    <x v="12"/>
    <x v="8"/>
    <x v="28"/>
    <x v="27"/>
    <x v="27"/>
    <x v="27"/>
    <x v="7"/>
    <x v="27"/>
    <x v="0"/>
    <x v="0"/>
  </r>
  <r>
    <x v="1"/>
    <x v="0"/>
    <x v="0"/>
    <x v="1"/>
    <x v="1"/>
    <x v="1"/>
    <x v="14"/>
    <x v="14"/>
    <x v="14"/>
    <x v="14"/>
    <x v="9"/>
    <x v="29"/>
    <x v="28"/>
    <x v="28"/>
    <x v="28"/>
    <x v="26"/>
    <x v="28"/>
    <x v="0"/>
    <x v="0"/>
  </r>
  <r>
    <x v="1"/>
    <x v="0"/>
    <x v="0"/>
    <x v="1"/>
    <x v="1"/>
    <x v="1"/>
    <x v="10"/>
    <x v="10"/>
    <x v="10"/>
    <x v="10"/>
    <x v="10"/>
    <x v="30"/>
    <x v="29"/>
    <x v="29"/>
    <x v="29"/>
    <x v="27"/>
    <x v="29"/>
    <x v="0"/>
    <x v="0"/>
  </r>
  <r>
    <x v="1"/>
    <x v="0"/>
    <x v="0"/>
    <x v="1"/>
    <x v="1"/>
    <x v="1"/>
    <x v="20"/>
    <x v="20"/>
    <x v="20"/>
    <x v="20"/>
    <x v="11"/>
    <x v="31"/>
    <x v="30"/>
    <x v="30"/>
    <x v="30"/>
    <x v="28"/>
    <x v="30"/>
    <x v="0"/>
    <x v="0"/>
  </r>
  <r>
    <x v="1"/>
    <x v="0"/>
    <x v="0"/>
    <x v="1"/>
    <x v="1"/>
    <x v="1"/>
    <x v="8"/>
    <x v="8"/>
    <x v="8"/>
    <x v="8"/>
    <x v="12"/>
    <x v="32"/>
    <x v="31"/>
    <x v="31"/>
    <x v="31"/>
    <x v="29"/>
    <x v="31"/>
    <x v="0"/>
    <x v="0"/>
  </r>
  <r>
    <x v="1"/>
    <x v="0"/>
    <x v="0"/>
    <x v="1"/>
    <x v="1"/>
    <x v="1"/>
    <x v="4"/>
    <x v="4"/>
    <x v="4"/>
    <x v="4"/>
    <x v="13"/>
    <x v="33"/>
    <x v="32"/>
    <x v="32"/>
    <x v="32"/>
    <x v="30"/>
    <x v="32"/>
    <x v="0"/>
    <x v="0"/>
  </r>
  <r>
    <x v="1"/>
    <x v="0"/>
    <x v="0"/>
    <x v="1"/>
    <x v="1"/>
    <x v="1"/>
    <x v="19"/>
    <x v="19"/>
    <x v="19"/>
    <x v="19"/>
    <x v="14"/>
    <x v="34"/>
    <x v="18"/>
    <x v="33"/>
    <x v="33"/>
    <x v="31"/>
    <x v="33"/>
    <x v="0"/>
    <x v="0"/>
  </r>
  <r>
    <x v="1"/>
    <x v="0"/>
    <x v="0"/>
    <x v="1"/>
    <x v="1"/>
    <x v="1"/>
    <x v="18"/>
    <x v="18"/>
    <x v="18"/>
    <x v="18"/>
    <x v="14"/>
    <x v="34"/>
    <x v="18"/>
    <x v="34"/>
    <x v="34"/>
    <x v="9"/>
    <x v="34"/>
    <x v="1"/>
    <x v="4"/>
  </r>
  <r>
    <x v="1"/>
    <x v="0"/>
    <x v="0"/>
    <x v="1"/>
    <x v="1"/>
    <x v="1"/>
    <x v="21"/>
    <x v="21"/>
    <x v="21"/>
    <x v="21"/>
    <x v="16"/>
    <x v="35"/>
    <x v="33"/>
    <x v="35"/>
    <x v="35"/>
    <x v="32"/>
    <x v="35"/>
    <x v="0"/>
    <x v="0"/>
  </r>
  <r>
    <x v="1"/>
    <x v="0"/>
    <x v="0"/>
    <x v="1"/>
    <x v="1"/>
    <x v="1"/>
    <x v="22"/>
    <x v="22"/>
    <x v="22"/>
    <x v="22"/>
    <x v="17"/>
    <x v="36"/>
    <x v="34"/>
    <x v="36"/>
    <x v="36"/>
    <x v="7"/>
    <x v="27"/>
    <x v="0"/>
    <x v="0"/>
  </r>
  <r>
    <x v="1"/>
    <x v="0"/>
    <x v="0"/>
    <x v="1"/>
    <x v="1"/>
    <x v="1"/>
    <x v="23"/>
    <x v="23"/>
    <x v="23"/>
    <x v="23"/>
    <x v="18"/>
    <x v="37"/>
    <x v="35"/>
    <x v="37"/>
    <x v="37"/>
    <x v="11"/>
    <x v="36"/>
    <x v="0"/>
    <x v="0"/>
  </r>
  <r>
    <x v="1"/>
    <x v="0"/>
    <x v="0"/>
    <x v="1"/>
    <x v="1"/>
    <x v="1"/>
    <x v="16"/>
    <x v="16"/>
    <x v="16"/>
    <x v="16"/>
    <x v="19"/>
    <x v="38"/>
    <x v="36"/>
    <x v="38"/>
    <x v="38"/>
    <x v="23"/>
    <x v="23"/>
    <x v="0"/>
    <x v="0"/>
  </r>
  <r>
    <x v="2"/>
    <x v="0"/>
    <x v="0"/>
    <x v="1"/>
    <x v="2"/>
    <x v="2"/>
    <x v="0"/>
    <x v="0"/>
    <x v="0"/>
    <x v="0"/>
    <x v="0"/>
    <x v="32"/>
    <x v="37"/>
    <x v="39"/>
    <x v="39"/>
    <x v="33"/>
    <x v="37"/>
    <x v="0"/>
    <x v="0"/>
  </r>
  <r>
    <x v="2"/>
    <x v="0"/>
    <x v="0"/>
    <x v="1"/>
    <x v="2"/>
    <x v="2"/>
    <x v="2"/>
    <x v="2"/>
    <x v="2"/>
    <x v="2"/>
    <x v="1"/>
    <x v="39"/>
    <x v="38"/>
    <x v="40"/>
    <x v="40"/>
    <x v="34"/>
    <x v="38"/>
    <x v="0"/>
    <x v="0"/>
  </r>
  <r>
    <x v="2"/>
    <x v="0"/>
    <x v="0"/>
    <x v="1"/>
    <x v="2"/>
    <x v="2"/>
    <x v="1"/>
    <x v="1"/>
    <x v="1"/>
    <x v="1"/>
    <x v="2"/>
    <x v="40"/>
    <x v="39"/>
    <x v="41"/>
    <x v="41"/>
    <x v="35"/>
    <x v="39"/>
    <x v="0"/>
    <x v="0"/>
  </r>
  <r>
    <x v="2"/>
    <x v="0"/>
    <x v="0"/>
    <x v="1"/>
    <x v="2"/>
    <x v="2"/>
    <x v="3"/>
    <x v="3"/>
    <x v="3"/>
    <x v="3"/>
    <x v="3"/>
    <x v="41"/>
    <x v="40"/>
    <x v="42"/>
    <x v="42"/>
    <x v="35"/>
    <x v="39"/>
    <x v="0"/>
    <x v="0"/>
  </r>
  <r>
    <x v="2"/>
    <x v="0"/>
    <x v="0"/>
    <x v="1"/>
    <x v="2"/>
    <x v="2"/>
    <x v="5"/>
    <x v="5"/>
    <x v="5"/>
    <x v="5"/>
    <x v="4"/>
    <x v="42"/>
    <x v="24"/>
    <x v="43"/>
    <x v="43"/>
    <x v="21"/>
    <x v="40"/>
    <x v="0"/>
    <x v="0"/>
  </r>
  <r>
    <x v="2"/>
    <x v="0"/>
    <x v="0"/>
    <x v="1"/>
    <x v="2"/>
    <x v="2"/>
    <x v="10"/>
    <x v="10"/>
    <x v="10"/>
    <x v="10"/>
    <x v="5"/>
    <x v="43"/>
    <x v="41"/>
    <x v="44"/>
    <x v="44"/>
    <x v="36"/>
    <x v="41"/>
    <x v="0"/>
    <x v="0"/>
  </r>
  <r>
    <x v="2"/>
    <x v="0"/>
    <x v="0"/>
    <x v="1"/>
    <x v="2"/>
    <x v="2"/>
    <x v="7"/>
    <x v="7"/>
    <x v="7"/>
    <x v="7"/>
    <x v="6"/>
    <x v="44"/>
    <x v="42"/>
    <x v="45"/>
    <x v="45"/>
    <x v="33"/>
    <x v="37"/>
    <x v="0"/>
    <x v="0"/>
  </r>
  <r>
    <x v="2"/>
    <x v="0"/>
    <x v="0"/>
    <x v="1"/>
    <x v="2"/>
    <x v="2"/>
    <x v="8"/>
    <x v="8"/>
    <x v="8"/>
    <x v="8"/>
    <x v="7"/>
    <x v="45"/>
    <x v="7"/>
    <x v="46"/>
    <x v="46"/>
    <x v="37"/>
    <x v="42"/>
    <x v="0"/>
    <x v="0"/>
  </r>
  <r>
    <x v="2"/>
    <x v="0"/>
    <x v="0"/>
    <x v="1"/>
    <x v="2"/>
    <x v="2"/>
    <x v="11"/>
    <x v="11"/>
    <x v="11"/>
    <x v="11"/>
    <x v="8"/>
    <x v="46"/>
    <x v="43"/>
    <x v="47"/>
    <x v="47"/>
    <x v="27"/>
    <x v="43"/>
    <x v="0"/>
    <x v="0"/>
  </r>
  <r>
    <x v="2"/>
    <x v="0"/>
    <x v="0"/>
    <x v="1"/>
    <x v="2"/>
    <x v="2"/>
    <x v="12"/>
    <x v="12"/>
    <x v="12"/>
    <x v="12"/>
    <x v="9"/>
    <x v="47"/>
    <x v="44"/>
    <x v="48"/>
    <x v="48"/>
    <x v="38"/>
    <x v="44"/>
    <x v="0"/>
    <x v="0"/>
  </r>
  <r>
    <x v="2"/>
    <x v="0"/>
    <x v="0"/>
    <x v="1"/>
    <x v="2"/>
    <x v="2"/>
    <x v="9"/>
    <x v="9"/>
    <x v="9"/>
    <x v="9"/>
    <x v="10"/>
    <x v="48"/>
    <x v="45"/>
    <x v="49"/>
    <x v="49"/>
    <x v="39"/>
    <x v="45"/>
    <x v="0"/>
    <x v="0"/>
  </r>
  <r>
    <x v="2"/>
    <x v="0"/>
    <x v="0"/>
    <x v="1"/>
    <x v="2"/>
    <x v="2"/>
    <x v="6"/>
    <x v="6"/>
    <x v="6"/>
    <x v="6"/>
    <x v="11"/>
    <x v="49"/>
    <x v="46"/>
    <x v="50"/>
    <x v="31"/>
    <x v="40"/>
    <x v="46"/>
    <x v="0"/>
    <x v="0"/>
  </r>
  <r>
    <x v="2"/>
    <x v="0"/>
    <x v="0"/>
    <x v="1"/>
    <x v="2"/>
    <x v="2"/>
    <x v="24"/>
    <x v="24"/>
    <x v="24"/>
    <x v="24"/>
    <x v="12"/>
    <x v="50"/>
    <x v="47"/>
    <x v="51"/>
    <x v="34"/>
    <x v="41"/>
    <x v="47"/>
    <x v="0"/>
    <x v="0"/>
  </r>
  <r>
    <x v="2"/>
    <x v="0"/>
    <x v="0"/>
    <x v="1"/>
    <x v="2"/>
    <x v="2"/>
    <x v="13"/>
    <x v="13"/>
    <x v="13"/>
    <x v="13"/>
    <x v="12"/>
    <x v="50"/>
    <x v="47"/>
    <x v="49"/>
    <x v="49"/>
    <x v="42"/>
    <x v="48"/>
    <x v="1"/>
    <x v="5"/>
  </r>
  <r>
    <x v="2"/>
    <x v="0"/>
    <x v="0"/>
    <x v="1"/>
    <x v="2"/>
    <x v="2"/>
    <x v="4"/>
    <x v="4"/>
    <x v="4"/>
    <x v="4"/>
    <x v="14"/>
    <x v="51"/>
    <x v="48"/>
    <x v="48"/>
    <x v="48"/>
    <x v="43"/>
    <x v="49"/>
    <x v="0"/>
    <x v="0"/>
  </r>
  <r>
    <x v="2"/>
    <x v="0"/>
    <x v="0"/>
    <x v="1"/>
    <x v="2"/>
    <x v="2"/>
    <x v="23"/>
    <x v="23"/>
    <x v="23"/>
    <x v="23"/>
    <x v="14"/>
    <x v="51"/>
    <x v="48"/>
    <x v="52"/>
    <x v="50"/>
    <x v="44"/>
    <x v="50"/>
    <x v="0"/>
    <x v="0"/>
  </r>
  <r>
    <x v="2"/>
    <x v="0"/>
    <x v="0"/>
    <x v="1"/>
    <x v="2"/>
    <x v="2"/>
    <x v="17"/>
    <x v="17"/>
    <x v="17"/>
    <x v="17"/>
    <x v="16"/>
    <x v="52"/>
    <x v="49"/>
    <x v="53"/>
    <x v="51"/>
    <x v="33"/>
    <x v="37"/>
    <x v="0"/>
    <x v="0"/>
  </r>
  <r>
    <x v="2"/>
    <x v="0"/>
    <x v="0"/>
    <x v="1"/>
    <x v="2"/>
    <x v="2"/>
    <x v="19"/>
    <x v="19"/>
    <x v="19"/>
    <x v="19"/>
    <x v="17"/>
    <x v="53"/>
    <x v="50"/>
    <x v="35"/>
    <x v="52"/>
    <x v="22"/>
    <x v="51"/>
    <x v="0"/>
    <x v="0"/>
  </r>
  <r>
    <x v="2"/>
    <x v="0"/>
    <x v="0"/>
    <x v="1"/>
    <x v="2"/>
    <x v="2"/>
    <x v="18"/>
    <x v="18"/>
    <x v="18"/>
    <x v="18"/>
    <x v="17"/>
    <x v="53"/>
    <x v="50"/>
    <x v="54"/>
    <x v="53"/>
    <x v="41"/>
    <x v="47"/>
    <x v="0"/>
    <x v="0"/>
  </r>
  <r>
    <x v="2"/>
    <x v="0"/>
    <x v="0"/>
    <x v="1"/>
    <x v="2"/>
    <x v="2"/>
    <x v="15"/>
    <x v="15"/>
    <x v="15"/>
    <x v="15"/>
    <x v="19"/>
    <x v="54"/>
    <x v="51"/>
    <x v="55"/>
    <x v="54"/>
    <x v="39"/>
    <x v="45"/>
    <x v="0"/>
    <x v="0"/>
  </r>
  <r>
    <x v="3"/>
    <x v="0"/>
    <x v="0"/>
    <x v="1"/>
    <x v="3"/>
    <x v="3"/>
    <x v="1"/>
    <x v="1"/>
    <x v="1"/>
    <x v="1"/>
    <x v="0"/>
    <x v="55"/>
    <x v="52"/>
    <x v="56"/>
    <x v="55"/>
    <x v="34"/>
    <x v="38"/>
    <x v="0"/>
    <x v="0"/>
  </r>
  <r>
    <x v="3"/>
    <x v="0"/>
    <x v="0"/>
    <x v="1"/>
    <x v="3"/>
    <x v="3"/>
    <x v="0"/>
    <x v="0"/>
    <x v="0"/>
    <x v="0"/>
    <x v="1"/>
    <x v="56"/>
    <x v="53"/>
    <x v="57"/>
    <x v="56"/>
    <x v="33"/>
    <x v="52"/>
    <x v="0"/>
    <x v="0"/>
  </r>
  <r>
    <x v="3"/>
    <x v="0"/>
    <x v="0"/>
    <x v="1"/>
    <x v="3"/>
    <x v="3"/>
    <x v="2"/>
    <x v="2"/>
    <x v="2"/>
    <x v="2"/>
    <x v="2"/>
    <x v="57"/>
    <x v="54"/>
    <x v="58"/>
    <x v="57"/>
    <x v="27"/>
    <x v="48"/>
    <x v="0"/>
    <x v="0"/>
  </r>
  <r>
    <x v="3"/>
    <x v="0"/>
    <x v="0"/>
    <x v="1"/>
    <x v="3"/>
    <x v="3"/>
    <x v="4"/>
    <x v="4"/>
    <x v="4"/>
    <x v="4"/>
    <x v="3"/>
    <x v="58"/>
    <x v="55"/>
    <x v="59"/>
    <x v="58"/>
    <x v="45"/>
    <x v="53"/>
    <x v="0"/>
    <x v="0"/>
  </r>
  <r>
    <x v="3"/>
    <x v="0"/>
    <x v="0"/>
    <x v="1"/>
    <x v="3"/>
    <x v="3"/>
    <x v="8"/>
    <x v="8"/>
    <x v="8"/>
    <x v="8"/>
    <x v="4"/>
    <x v="41"/>
    <x v="56"/>
    <x v="60"/>
    <x v="59"/>
    <x v="46"/>
    <x v="5"/>
    <x v="0"/>
    <x v="0"/>
  </r>
  <r>
    <x v="3"/>
    <x v="0"/>
    <x v="0"/>
    <x v="1"/>
    <x v="3"/>
    <x v="3"/>
    <x v="9"/>
    <x v="9"/>
    <x v="9"/>
    <x v="9"/>
    <x v="5"/>
    <x v="59"/>
    <x v="57"/>
    <x v="60"/>
    <x v="59"/>
    <x v="27"/>
    <x v="48"/>
    <x v="0"/>
    <x v="0"/>
  </r>
  <r>
    <x v="3"/>
    <x v="0"/>
    <x v="0"/>
    <x v="1"/>
    <x v="3"/>
    <x v="3"/>
    <x v="3"/>
    <x v="3"/>
    <x v="3"/>
    <x v="3"/>
    <x v="6"/>
    <x v="60"/>
    <x v="58"/>
    <x v="37"/>
    <x v="60"/>
    <x v="47"/>
    <x v="13"/>
    <x v="0"/>
    <x v="0"/>
  </r>
  <r>
    <x v="3"/>
    <x v="0"/>
    <x v="0"/>
    <x v="1"/>
    <x v="3"/>
    <x v="3"/>
    <x v="7"/>
    <x v="7"/>
    <x v="7"/>
    <x v="7"/>
    <x v="7"/>
    <x v="61"/>
    <x v="59"/>
    <x v="59"/>
    <x v="58"/>
    <x v="48"/>
    <x v="54"/>
    <x v="0"/>
    <x v="0"/>
  </r>
  <r>
    <x v="3"/>
    <x v="0"/>
    <x v="0"/>
    <x v="1"/>
    <x v="3"/>
    <x v="3"/>
    <x v="5"/>
    <x v="5"/>
    <x v="5"/>
    <x v="5"/>
    <x v="8"/>
    <x v="62"/>
    <x v="7"/>
    <x v="61"/>
    <x v="61"/>
    <x v="37"/>
    <x v="55"/>
    <x v="0"/>
    <x v="0"/>
  </r>
  <r>
    <x v="3"/>
    <x v="0"/>
    <x v="0"/>
    <x v="1"/>
    <x v="3"/>
    <x v="3"/>
    <x v="12"/>
    <x v="12"/>
    <x v="12"/>
    <x v="12"/>
    <x v="9"/>
    <x v="42"/>
    <x v="60"/>
    <x v="62"/>
    <x v="62"/>
    <x v="37"/>
    <x v="55"/>
    <x v="0"/>
    <x v="0"/>
  </r>
  <r>
    <x v="3"/>
    <x v="0"/>
    <x v="0"/>
    <x v="1"/>
    <x v="3"/>
    <x v="3"/>
    <x v="17"/>
    <x v="17"/>
    <x v="17"/>
    <x v="17"/>
    <x v="10"/>
    <x v="63"/>
    <x v="44"/>
    <x v="63"/>
    <x v="63"/>
    <x v="39"/>
    <x v="56"/>
    <x v="0"/>
    <x v="0"/>
  </r>
  <r>
    <x v="3"/>
    <x v="0"/>
    <x v="0"/>
    <x v="1"/>
    <x v="3"/>
    <x v="3"/>
    <x v="10"/>
    <x v="10"/>
    <x v="10"/>
    <x v="10"/>
    <x v="10"/>
    <x v="63"/>
    <x v="44"/>
    <x v="32"/>
    <x v="8"/>
    <x v="42"/>
    <x v="21"/>
    <x v="0"/>
    <x v="0"/>
  </r>
  <r>
    <x v="3"/>
    <x v="0"/>
    <x v="0"/>
    <x v="1"/>
    <x v="3"/>
    <x v="3"/>
    <x v="14"/>
    <x v="14"/>
    <x v="14"/>
    <x v="14"/>
    <x v="12"/>
    <x v="64"/>
    <x v="61"/>
    <x v="49"/>
    <x v="64"/>
    <x v="49"/>
    <x v="57"/>
    <x v="0"/>
    <x v="0"/>
  </r>
  <r>
    <x v="3"/>
    <x v="0"/>
    <x v="0"/>
    <x v="1"/>
    <x v="3"/>
    <x v="3"/>
    <x v="25"/>
    <x v="25"/>
    <x v="25"/>
    <x v="25"/>
    <x v="13"/>
    <x v="65"/>
    <x v="46"/>
    <x v="34"/>
    <x v="65"/>
    <x v="39"/>
    <x v="56"/>
    <x v="0"/>
    <x v="0"/>
  </r>
  <r>
    <x v="3"/>
    <x v="0"/>
    <x v="0"/>
    <x v="1"/>
    <x v="3"/>
    <x v="3"/>
    <x v="19"/>
    <x v="19"/>
    <x v="19"/>
    <x v="19"/>
    <x v="14"/>
    <x v="66"/>
    <x v="11"/>
    <x v="64"/>
    <x v="66"/>
    <x v="50"/>
    <x v="58"/>
    <x v="0"/>
    <x v="0"/>
  </r>
  <r>
    <x v="3"/>
    <x v="0"/>
    <x v="0"/>
    <x v="1"/>
    <x v="3"/>
    <x v="3"/>
    <x v="15"/>
    <x v="15"/>
    <x v="15"/>
    <x v="15"/>
    <x v="15"/>
    <x v="67"/>
    <x v="13"/>
    <x v="65"/>
    <x v="67"/>
    <x v="48"/>
    <x v="54"/>
    <x v="0"/>
    <x v="0"/>
  </r>
  <r>
    <x v="3"/>
    <x v="0"/>
    <x v="0"/>
    <x v="1"/>
    <x v="3"/>
    <x v="3"/>
    <x v="16"/>
    <x v="16"/>
    <x v="16"/>
    <x v="16"/>
    <x v="16"/>
    <x v="68"/>
    <x v="62"/>
    <x v="66"/>
    <x v="68"/>
    <x v="21"/>
    <x v="59"/>
    <x v="0"/>
    <x v="0"/>
  </r>
  <r>
    <x v="3"/>
    <x v="0"/>
    <x v="0"/>
    <x v="1"/>
    <x v="3"/>
    <x v="3"/>
    <x v="13"/>
    <x v="13"/>
    <x v="13"/>
    <x v="13"/>
    <x v="16"/>
    <x v="68"/>
    <x v="62"/>
    <x v="67"/>
    <x v="69"/>
    <x v="22"/>
    <x v="45"/>
    <x v="0"/>
    <x v="0"/>
  </r>
  <r>
    <x v="3"/>
    <x v="0"/>
    <x v="0"/>
    <x v="1"/>
    <x v="3"/>
    <x v="3"/>
    <x v="18"/>
    <x v="18"/>
    <x v="18"/>
    <x v="18"/>
    <x v="18"/>
    <x v="69"/>
    <x v="63"/>
    <x v="55"/>
    <x v="34"/>
    <x v="51"/>
    <x v="60"/>
    <x v="0"/>
    <x v="0"/>
  </r>
  <r>
    <x v="3"/>
    <x v="0"/>
    <x v="0"/>
    <x v="1"/>
    <x v="3"/>
    <x v="3"/>
    <x v="23"/>
    <x v="23"/>
    <x v="23"/>
    <x v="23"/>
    <x v="19"/>
    <x v="70"/>
    <x v="16"/>
    <x v="46"/>
    <x v="70"/>
    <x v="44"/>
    <x v="6"/>
    <x v="0"/>
    <x v="0"/>
  </r>
  <r>
    <x v="4"/>
    <x v="0"/>
    <x v="0"/>
    <x v="1"/>
    <x v="4"/>
    <x v="4"/>
    <x v="0"/>
    <x v="0"/>
    <x v="0"/>
    <x v="0"/>
    <x v="0"/>
    <x v="32"/>
    <x v="64"/>
    <x v="68"/>
    <x v="71"/>
    <x v="22"/>
    <x v="61"/>
    <x v="0"/>
    <x v="0"/>
  </r>
  <r>
    <x v="4"/>
    <x v="0"/>
    <x v="0"/>
    <x v="1"/>
    <x v="4"/>
    <x v="4"/>
    <x v="1"/>
    <x v="1"/>
    <x v="1"/>
    <x v="1"/>
    <x v="1"/>
    <x v="71"/>
    <x v="65"/>
    <x v="69"/>
    <x v="72"/>
    <x v="36"/>
    <x v="62"/>
    <x v="0"/>
    <x v="0"/>
  </r>
  <r>
    <x v="4"/>
    <x v="0"/>
    <x v="0"/>
    <x v="1"/>
    <x v="4"/>
    <x v="4"/>
    <x v="2"/>
    <x v="2"/>
    <x v="2"/>
    <x v="2"/>
    <x v="2"/>
    <x v="72"/>
    <x v="66"/>
    <x v="70"/>
    <x v="73"/>
    <x v="34"/>
    <x v="38"/>
    <x v="0"/>
    <x v="0"/>
  </r>
  <r>
    <x v="4"/>
    <x v="0"/>
    <x v="0"/>
    <x v="1"/>
    <x v="4"/>
    <x v="4"/>
    <x v="6"/>
    <x v="6"/>
    <x v="6"/>
    <x v="6"/>
    <x v="3"/>
    <x v="73"/>
    <x v="67"/>
    <x v="37"/>
    <x v="74"/>
    <x v="52"/>
    <x v="63"/>
    <x v="0"/>
    <x v="0"/>
  </r>
  <r>
    <x v="4"/>
    <x v="0"/>
    <x v="0"/>
    <x v="1"/>
    <x v="4"/>
    <x v="4"/>
    <x v="3"/>
    <x v="3"/>
    <x v="3"/>
    <x v="3"/>
    <x v="4"/>
    <x v="64"/>
    <x v="68"/>
    <x v="62"/>
    <x v="75"/>
    <x v="33"/>
    <x v="64"/>
    <x v="0"/>
    <x v="0"/>
  </r>
  <r>
    <x v="4"/>
    <x v="0"/>
    <x v="0"/>
    <x v="1"/>
    <x v="4"/>
    <x v="4"/>
    <x v="7"/>
    <x v="7"/>
    <x v="7"/>
    <x v="7"/>
    <x v="5"/>
    <x v="74"/>
    <x v="69"/>
    <x v="71"/>
    <x v="76"/>
    <x v="44"/>
    <x v="65"/>
    <x v="0"/>
    <x v="0"/>
  </r>
  <r>
    <x v="4"/>
    <x v="0"/>
    <x v="0"/>
    <x v="1"/>
    <x v="4"/>
    <x v="4"/>
    <x v="4"/>
    <x v="4"/>
    <x v="4"/>
    <x v="4"/>
    <x v="6"/>
    <x v="69"/>
    <x v="70"/>
    <x v="36"/>
    <x v="77"/>
    <x v="53"/>
    <x v="66"/>
    <x v="0"/>
    <x v="0"/>
  </r>
  <r>
    <x v="4"/>
    <x v="0"/>
    <x v="0"/>
    <x v="1"/>
    <x v="4"/>
    <x v="4"/>
    <x v="8"/>
    <x v="8"/>
    <x v="8"/>
    <x v="8"/>
    <x v="6"/>
    <x v="69"/>
    <x v="70"/>
    <x v="72"/>
    <x v="47"/>
    <x v="40"/>
    <x v="67"/>
    <x v="0"/>
    <x v="0"/>
  </r>
  <r>
    <x v="4"/>
    <x v="0"/>
    <x v="0"/>
    <x v="1"/>
    <x v="4"/>
    <x v="4"/>
    <x v="26"/>
    <x v="26"/>
    <x v="26"/>
    <x v="26"/>
    <x v="8"/>
    <x v="70"/>
    <x v="71"/>
    <x v="36"/>
    <x v="77"/>
    <x v="38"/>
    <x v="27"/>
    <x v="0"/>
    <x v="0"/>
  </r>
  <r>
    <x v="4"/>
    <x v="0"/>
    <x v="0"/>
    <x v="1"/>
    <x v="4"/>
    <x v="4"/>
    <x v="5"/>
    <x v="5"/>
    <x v="5"/>
    <x v="5"/>
    <x v="9"/>
    <x v="75"/>
    <x v="72"/>
    <x v="53"/>
    <x v="78"/>
    <x v="21"/>
    <x v="34"/>
    <x v="0"/>
    <x v="0"/>
  </r>
  <r>
    <x v="4"/>
    <x v="0"/>
    <x v="0"/>
    <x v="1"/>
    <x v="4"/>
    <x v="4"/>
    <x v="13"/>
    <x v="13"/>
    <x v="13"/>
    <x v="13"/>
    <x v="9"/>
    <x v="75"/>
    <x v="72"/>
    <x v="46"/>
    <x v="5"/>
    <x v="47"/>
    <x v="68"/>
    <x v="0"/>
    <x v="0"/>
  </r>
  <r>
    <x v="4"/>
    <x v="0"/>
    <x v="0"/>
    <x v="1"/>
    <x v="4"/>
    <x v="4"/>
    <x v="23"/>
    <x v="23"/>
    <x v="23"/>
    <x v="23"/>
    <x v="11"/>
    <x v="76"/>
    <x v="73"/>
    <x v="64"/>
    <x v="79"/>
    <x v="44"/>
    <x v="65"/>
    <x v="0"/>
    <x v="0"/>
  </r>
  <r>
    <x v="4"/>
    <x v="0"/>
    <x v="0"/>
    <x v="1"/>
    <x v="4"/>
    <x v="4"/>
    <x v="27"/>
    <x v="27"/>
    <x v="27"/>
    <x v="27"/>
    <x v="11"/>
    <x v="76"/>
    <x v="73"/>
    <x v="73"/>
    <x v="32"/>
    <x v="51"/>
    <x v="69"/>
    <x v="0"/>
    <x v="0"/>
  </r>
  <r>
    <x v="4"/>
    <x v="0"/>
    <x v="0"/>
    <x v="1"/>
    <x v="4"/>
    <x v="4"/>
    <x v="10"/>
    <x v="10"/>
    <x v="10"/>
    <x v="10"/>
    <x v="13"/>
    <x v="77"/>
    <x v="74"/>
    <x v="38"/>
    <x v="80"/>
    <x v="35"/>
    <x v="70"/>
    <x v="0"/>
    <x v="0"/>
  </r>
  <r>
    <x v="4"/>
    <x v="0"/>
    <x v="0"/>
    <x v="1"/>
    <x v="4"/>
    <x v="4"/>
    <x v="18"/>
    <x v="18"/>
    <x v="18"/>
    <x v="18"/>
    <x v="14"/>
    <x v="78"/>
    <x v="75"/>
    <x v="35"/>
    <x v="81"/>
    <x v="46"/>
    <x v="71"/>
    <x v="0"/>
    <x v="0"/>
  </r>
  <r>
    <x v="4"/>
    <x v="0"/>
    <x v="0"/>
    <x v="1"/>
    <x v="4"/>
    <x v="4"/>
    <x v="11"/>
    <x v="11"/>
    <x v="11"/>
    <x v="11"/>
    <x v="15"/>
    <x v="46"/>
    <x v="76"/>
    <x v="46"/>
    <x v="5"/>
    <x v="33"/>
    <x v="64"/>
    <x v="0"/>
    <x v="0"/>
  </r>
  <r>
    <x v="4"/>
    <x v="0"/>
    <x v="0"/>
    <x v="1"/>
    <x v="4"/>
    <x v="4"/>
    <x v="12"/>
    <x v="12"/>
    <x v="12"/>
    <x v="12"/>
    <x v="16"/>
    <x v="48"/>
    <x v="30"/>
    <x v="55"/>
    <x v="82"/>
    <x v="52"/>
    <x v="63"/>
    <x v="0"/>
    <x v="0"/>
  </r>
  <r>
    <x v="4"/>
    <x v="0"/>
    <x v="0"/>
    <x v="1"/>
    <x v="4"/>
    <x v="4"/>
    <x v="9"/>
    <x v="9"/>
    <x v="9"/>
    <x v="9"/>
    <x v="17"/>
    <x v="49"/>
    <x v="62"/>
    <x v="64"/>
    <x v="79"/>
    <x v="39"/>
    <x v="24"/>
    <x v="0"/>
    <x v="0"/>
  </r>
  <r>
    <x v="4"/>
    <x v="0"/>
    <x v="0"/>
    <x v="1"/>
    <x v="4"/>
    <x v="4"/>
    <x v="15"/>
    <x v="15"/>
    <x v="15"/>
    <x v="15"/>
    <x v="18"/>
    <x v="51"/>
    <x v="32"/>
    <x v="52"/>
    <x v="83"/>
    <x v="44"/>
    <x v="65"/>
    <x v="0"/>
    <x v="0"/>
  </r>
  <r>
    <x v="4"/>
    <x v="0"/>
    <x v="0"/>
    <x v="1"/>
    <x v="4"/>
    <x v="4"/>
    <x v="28"/>
    <x v="28"/>
    <x v="28"/>
    <x v="28"/>
    <x v="19"/>
    <x v="79"/>
    <x v="35"/>
    <x v="54"/>
    <x v="84"/>
    <x v="53"/>
    <x v="66"/>
    <x v="0"/>
    <x v="0"/>
  </r>
  <r>
    <x v="4"/>
    <x v="0"/>
    <x v="0"/>
    <x v="1"/>
    <x v="4"/>
    <x v="4"/>
    <x v="17"/>
    <x v="17"/>
    <x v="17"/>
    <x v="17"/>
    <x v="19"/>
    <x v="79"/>
    <x v="35"/>
    <x v="74"/>
    <x v="85"/>
    <x v="33"/>
    <x v="64"/>
    <x v="0"/>
    <x v="0"/>
  </r>
  <r>
    <x v="5"/>
    <x v="0"/>
    <x v="0"/>
    <x v="1"/>
    <x v="5"/>
    <x v="5"/>
    <x v="0"/>
    <x v="0"/>
    <x v="0"/>
    <x v="0"/>
    <x v="0"/>
    <x v="80"/>
    <x v="77"/>
    <x v="28"/>
    <x v="86"/>
    <x v="33"/>
    <x v="72"/>
    <x v="0"/>
    <x v="0"/>
  </r>
  <r>
    <x v="5"/>
    <x v="0"/>
    <x v="0"/>
    <x v="1"/>
    <x v="5"/>
    <x v="5"/>
    <x v="1"/>
    <x v="1"/>
    <x v="1"/>
    <x v="1"/>
    <x v="1"/>
    <x v="81"/>
    <x v="78"/>
    <x v="37"/>
    <x v="87"/>
    <x v="34"/>
    <x v="38"/>
    <x v="0"/>
    <x v="0"/>
  </r>
  <r>
    <x v="5"/>
    <x v="0"/>
    <x v="0"/>
    <x v="1"/>
    <x v="5"/>
    <x v="5"/>
    <x v="2"/>
    <x v="2"/>
    <x v="2"/>
    <x v="2"/>
    <x v="2"/>
    <x v="46"/>
    <x v="79"/>
    <x v="71"/>
    <x v="88"/>
    <x v="36"/>
    <x v="73"/>
    <x v="0"/>
    <x v="0"/>
  </r>
  <r>
    <x v="5"/>
    <x v="0"/>
    <x v="0"/>
    <x v="1"/>
    <x v="5"/>
    <x v="5"/>
    <x v="8"/>
    <x v="8"/>
    <x v="8"/>
    <x v="8"/>
    <x v="3"/>
    <x v="52"/>
    <x v="80"/>
    <x v="36"/>
    <x v="89"/>
    <x v="27"/>
    <x v="74"/>
    <x v="0"/>
    <x v="0"/>
  </r>
  <r>
    <x v="5"/>
    <x v="0"/>
    <x v="0"/>
    <x v="1"/>
    <x v="5"/>
    <x v="5"/>
    <x v="5"/>
    <x v="5"/>
    <x v="5"/>
    <x v="5"/>
    <x v="4"/>
    <x v="82"/>
    <x v="81"/>
    <x v="74"/>
    <x v="90"/>
    <x v="27"/>
    <x v="74"/>
    <x v="0"/>
    <x v="0"/>
  </r>
  <r>
    <x v="5"/>
    <x v="0"/>
    <x v="0"/>
    <x v="1"/>
    <x v="5"/>
    <x v="5"/>
    <x v="9"/>
    <x v="9"/>
    <x v="9"/>
    <x v="9"/>
    <x v="5"/>
    <x v="54"/>
    <x v="82"/>
    <x v="74"/>
    <x v="90"/>
    <x v="42"/>
    <x v="75"/>
    <x v="0"/>
    <x v="0"/>
  </r>
  <r>
    <x v="5"/>
    <x v="0"/>
    <x v="0"/>
    <x v="1"/>
    <x v="5"/>
    <x v="5"/>
    <x v="4"/>
    <x v="4"/>
    <x v="4"/>
    <x v="4"/>
    <x v="6"/>
    <x v="83"/>
    <x v="83"/>
    <x v="52"/>
    <x v="91"/>
    <x v="39"/>
    <x v="76"/>
    <x v="0"/>
    <x v="0"/>
  </r>
  <r>
    <x v="5"/>
    <x v="0"/>
    <x v="0"/>
    <x v="1"/>
    <x v="5"/>
    <x v="5"/>
    <x v="21"/>
    <x v="21"/>
    <x v="21"/>
    <x v="21"/>
    <x v="7"/>
    <x v="84"/>
    <x v="84"/>
    <x v="75"/>
    <x v="92"/>
    <x v="40"/>
    <x v="77"/>
    <x v="0"/>
    <x v="0"/>
  </r>
  <r>
    <x v="5"/>
    <x v="0"/>
    <x v="0"/>
    <x v="1"/>
    <x v="5"/>
    <x v="5"/>
    <x v="27"/>
    <x v="27"/>
    <x v="27"/>
    <x v="27"/>
    <x v="8"/>
    <x v="85"/>
    <x v="85"/>
    <x v="76"/>
    <x v="93"/>
    <x v="43"/>
    <x v="78"/>
    <x v="0"/>
    <x v="0"/>
  </r>
  <r>
    <x v="5"/>
    <x v="0"/>
    <x v="0"/>
    <x v="1"/>
    <x v="5"/>
    <x v="5"/>
    <x v="16"/>
    <x v="16"/>
    <x v="16"/>
    <x v="16"/>
    <x v="9"/>
    <x v="86"/>
    <x v="86"/>
    <x v="54"/>
    <x v="94"/>
    <x v="47"/>
    <x v="79"/>
    <x v="0"/>
    <x v="0"/>
  </r>
  <r>
    <x v="5"/>
    <x v="0"/>
    <x v="0"/>
    <x v="1"/>
    <x v="5"/>
    <x v="5"/>
    <x v="17"/>
    <x v="17"/>
    <x v="17"/>
    <x v="17"/>
    <x v="10"/>
    <x v="87"/>
    <x v="87"/>
    <x v="77"/>
    <x v="95"/>
    <x v="35"/>
    <x v="80"/>
    <x v="0"/>
    <x v="0"/>
  </r>
  <r>
    <x v="5"/>
    <x v="0"/>
    <x v="0"/>
    <x v="1"/>
    <x v="5"/>
    <x v="5"/>
    <x v="3"/>
    <x v="3"/>
    <x v="3"/>
    <x v="3"/>
    <x v="11"/>
    <x v="88"/>
    <x v="88"/>
    <x v="78"/>
    <x v="96"/>
    <x v="34"/>
    <x v="38"/>
    <x v="0"/>
    <x v="0"/>
  </r>
  <r>
    <x v="5"/>
    <x v="0"/>
    <x v="0"/>
    <x v="1"/>
    <x v="5"/>
    <x v="5"/>
    <x v="29"/>
    <x v="29"/>
    <x v="29"/>
    <x v="29"/>
    <x v="12"/>
    <x v="89"/>
    <x v="74"/>
    <x v="79"/>
    <x v="66"/>
    <x v="48"/>
    <x v="81"/>
    <x v="0"/>
    <x v="0"/>
  </r>
  <r>
    <x v="5"/>
    <x v="0"/>
    <x v="0"/>
    <x v="1"/>
    <x v="5"/>
    <x v="5"/>
    <x v="25"/>
    <x v="25"/>
    <x v="25"/>
    <x v="25"/>
    <x v="13"/>
    <x v="90"/>
    <x v="89"/>
    <x v="51"/>
    <x v="97"/>
    <x v="35"/>
    <x v="80"/>
    <x v="0"/>
    <x v="0"/>
  </r>
  <r>
    <x v="5"/>
    <x v="0"/>
    <x v="0"/>
    <x v="1"/>
    <x v="5"/>
    <x v="5"/>
    <x v="12"/>
    <x v="12"/>
    <x v="12"/>
    <x v="12"/>
    <x v="13"/>
    <x v="90"/>
    <x v="89"/>
    <x v="75"/>
    <x v="92"/>
    <x v="27"/>
    <x v="74"/>
    <x v="0"/>
    <x v="0"/>
  </r>
  <r>
    <x v="5"/>
    <x v="0"/>
    <x v="0"/>
    <x v="1"/>
    <x v="5"/>
    <x v="5"/>
    <x v="13"/>
    <x v="13"/>
    <x v="13"/>
    <x v="13"/>
    <x v="13"/>
    <x v="90"/>
    <x v="89"/>
    <x v="51"/>
    <x v="97"/>
    <x v="35"/>
    <x v="80"/>
    <x v="0"/>
    <x v="0"/>
  </r>
  <r>
    <x v="5"/>
    <x v="0"/>
    <x v="0"/>
    <x v="1"/>
    <x v="5"/>
    <x v="5"/>
    <x v="30"/>
    <x v="30"/>
    <x v="30"/>
    <x v="30"/>
    <x v="16"/>
    <x v="91"/>
    <x v="14"/>
    <x v="80"/>
    <x v="98"/>
    <x v="35"/>
    <x v="80"/>
    <x v="0"/>
    <x v="0"/>
  </r>
  <r>
    <x v="5"/>
    <x v="0"/>
    <x v="0"/>
    <x v="1"/>
    <x v="5"/>
    <x v="5"/>
    <x v="10"/>
    <x v="10"/>
    <x v="10"/>
    <x v="10"/>
    <x v="16"/>
    <x v="91"/>
    <x v="14"/>
    <x v="81"/>
    <x v="99"/>
    <x v="34"/>
    <x v="38"/>
    <x v="0"/>
    <x v="0"/>
  </r>
  <r>
    <x v="5"/>
    <x v="0"/>
    <x v="0"/>
    <x v="1"/>
    <x v="5"/>
    <x v="5"/>
    <x v="31"/>
    <x v="31"/>
    <x v="31"/>
    <x v="31"/>
    <x v="18"/>
    <x v="92"/>
    <x v="90"/>
    <x v="79"/>
    <x v="66"/>
    <x v="27"/>
    <x v="74"/>
    <x v="0"/>
    <x v="0"/>
  </r>
  <r>
    <x v="5"/>
    <x v="0"/>
    <x v="0"/>
    <x v="1"/>
    <x v="5"/>
    <x v="5"/>
    <x v="19"/>
    <x v="19"/>
    <x v="19"/>
    <x v="19"/>
    <x v="18"/>
    <x v="92"/>
    <x v="90"/>
    <x v="82"/>
    <x v="100"/>
    <x v="33"/>
    <x v="72"/>
    <x v="0"/>
    <x v="0"/>
  </r>
  <r>
    <x v="5"/>
    <x v="0"/>
    <x v="0"/>
    <x v="1"/>
    <x v="5"/>
    <x v="5"/>
    <x v="18"/>
    <x v="18"/>
    <x v="18"/>
    <x v="18"/>
    <x v="18"/>
    <x v="92"/>
    <x v="90"/>
    <x v="79"/>
    <x v="66"/>
    <x v="27"/>
    <x v="74"/>
    <x v="0"/>
    <x v="0"/>
  </r>
  <r>
    <x v="6"/>
    <x v="0"/>
    <x v="0"/>
    <x v="1"/>
    <x v="6"/>
    <x v="6"/>
    <x v="0"/>
    <x v="0"/>
    <x v="0"/>
    <x v="0"/>
    <x v="0"/>
    <x v="93"/>
    <x v="91"/>
    <x v="83"/>
    <x v="101"/>
    <x v="34"/>
    <x v="38"/>
    <x v="0"/>
    <x v="0"/>
  </r>
  <r>
    <x v="6"/>
    <x v="0"/>
    <x v="0"/>
    <x v="1"/>
    <x v="6"/>
    <x v="6"/>
    <x v="1"/>
    <x v="1"/>
    <x v="1"/>
    <x v="1"/>
    <x v="1"/>
    <x v="35"/>
    <x v="92"/>
    <x v="84"/>
    <x v="102"/>
    <x v="35"/>
    <x v="11"/>
    <x v="0"/>
    <x v="0"/>
  </r>
  <r>
    <x v="6"/>
    <x v="0"/>
    <x v="0"/>
    <x v="1"/>
    <x v="6"/>
    <x v="6"/>
    <x v="2"/>
    <x v="2"/>
    <x v="2"/>
    <x v="2"/>
    <x v="2"/>
    <x v="63"/>
    <x v="93"/>
    <x v="85"/>
    <x v="103"/>
    <x v="34"/>
    <x v="38"/>
    <x v="0"/>
    <x v="0"/>
  </r>
  <r>
    <x v="6"/>
    <x v="0"/>
    <x v="0"/>
    <x v="1"/>
    <x v="6"/>
    <x v="6"/>
    <x v="6"/>
    <x v="6"/>
    <x v="6"/>
    <x v="6"/>
    <x v="3"/>
    <x v="65"/>
    <x v="94"/>
    <x v="62"/>
    <x v="104"/>
    <x v="27"/>
    <x v="82"/>
    <x v="0"/>
    <x v="0"/>
  </r>
  <r>
    <x v="6"/>
    <x v="0"/>
    <x v="0"/>
    <x v="1"/>
    <x v="6"/>
    <x v="6"/>
    <x v="32"/>
    <x v="32"/>
    <x v="32"/>
    <x v="32"/>
    <x v="4"/>
    <x v="94"/>
    <x v="95"/>
    <x v="67"/>
    <x v="9"/>
    <x v="44"/>
    <x v="83"/>
    <x v="0"/>
    <x v="0"/>
  </r>
  <r>
    <x v="6"/>
    <x v="0"/>
    <x v="0"/>
    <x v="1"/>
    <x v="6"/>
    <x v="6"/>
    <x v="3"/>
    <x v="3"/>
    <x v="3"/>
    <x v="3"/>
    <x v="5"/>
    <x v="67"/>
    <x v="96"/>
    <x v="43"/>
    <x v="105"/>
    <x v="33"/>
    <x v="75"/>
    <x v="0"/>
    <x v="0"/>
  </r>
  <r>
    <x v="6"/>
    <x v="0"/>
    <x v="0"/>
    <x v="1"/>
    <x v="6"/>
    <x v="6"/>
    <x v="33"/>
    <x v="33"/>
    <x v="33"/>
    <x v="33"/>
    <x v="6"/>
    <x v="68"/>
    <x v="97"/>
    <x v="43"/>
    <x v="105"/>
    <x v="27"/>
    <x v="82"/>
    <x v="0"/>
    <x v="0"/>
  </r>
  <r>
    <x v="6"/>
    <x v="0"/>
    <x v="0"/>
    <x v="1"/>
    <x v="6"/>
    <x v="6"/>
    <x v="9"/>
    <x v="9"/>
    <x v="9"/>
    <x v="9"/>
    <x v="6"/>
    <x v="68"/>
    <x v="97"/>
    <x v="34"/>
    <x v="106"/>
    <x v="36"/>
    <x v="84"/>
    <x v="0"/>
    <x v="0"/>
  </r>
  <r>
    <x v="6"/>
    <x v="0"/>
    <x v="0"/>
    <x v="1"/>
    <x v="6"/>
    <x v="6"/>
    <x v="4"/>
    <x v="4"/>
    <x v="4"/>
    <x v="4"/>
    <x v="8"/>
    <x v="69"/>
    <x v="84"/>
    <x v="38"/>
    <x v="107"/>
    <x v="22"/>
    <x v="85"/>
    <x v="0"/>
    <x v="0"/>
  </r>
  <r>
    <x v="6"/>
    <x v="0"/>
    <x v="0"/>
    <x v="1"/>
    <x v="6"/>
    <x v="6"/>
    <x v="7"/>
    <x v="7"/>
    <x v="7"/>
    <x v="7"/>
    <x v="9"/>
    <x v="70"/>
    <x v="98"/>
    <x v="86"/>
    <x v="108"/>
    <x v="33"/>
    <x v="75"/>
    <x v="0"/>
    <x v="0"/>
  </r>
  <r>
    <x v="6"/>
    <x v="0"/>
    <x v="0"/>
    <x v="1"/>
    <x v="6"/>
    <x v="6"/>
    <x v="5"/>
    <x v="5"/>
    <x v="5"/>
    <x v="5"/>
    <x v="10"/>
    <x v="95"/>
    <x v="99"/>
    <x v="38"/>
    <x v="107"/>
    <x v="39"/>
    <x v="86"/>
    <x v="0"/>
    <x v="0"/>
  </r>
  <r>
    <x v="6"/>
    <x v="0"/>
    <x v="0"/>
    <x v="1"/>
    <x v="6"/>
    <x v="6"/>
    <x v="13"/>
    <x v="13"/>
    <x v="13"/>
    <x v="13"/>
    <x v="11"/>
    <x v="77"/>
    <x v="100"/>
    <x v="66"/>
    <x v="109"/>
    <x v="22"/>
    <x v="85"/>
    <x v="0"/>
    <x v="0"/>
  </r>
  <r>
    <x v="6"/>
    <x v="0"/>
    <x v="0"/>
    <x v="1"/>
    <x v="6"/>
    <x v="6"/>
    <x v="8"/>
    <x v="8"/>
    <x v="8"/>
    <x v="8"/>
    <x v="12"/>
    <x v="78"/>
    <x v="26"/>
    <x v="49"/>
    <x v="110"/>
    <x v="47"/>
    <x v="87"/>
    <x v="0"/>
    <x v="0"/>
  </r>
  <r>
    <x v="6"/>
    <x v="0"/>
    <x v="0"/>
    <x v="1"/>
    <x v="6"/>
    <x v="6"/>
    <x v="17"/>
    <x v="17"/>
    <x v="17"/>
    <x v="17"/>
    <x v="13"/>
    <x v="49"/>
    <x v="101"/>
    <x v="47"/>
    <x v="111"/>
    <x v="36"/>
    <x v="84"/>
    <x v="0"/>
    <x v="0"/>
  </r>
  <r>
    <x v="6"/>
    <x v="0"/>
    <x v="0"/>
    <x v="1"/>
    <x v="6"/>
    <x v="6"/>
    <x v="14"/>
    <x v="14"/>
    <x v="14"/>
    <x v="14"/>
    <x v="14"/>
    <x v="53"/>
    <x v="11"/>
    <x v="50"/>
    <x v="112"/>
    <x v="48"/>
    <x v="88"/>
    <x v="0"/>
    <x v="0"/>
  </r>
  <r>
    <x v="6"/>
    <x v="0"/>
    <x v="0"/>
    <x v="1"/>
    <x v="6"/>
    <x v="6"/>
    <x v="19"/>
    <x v="19"/>
    <x v="19"/>
    <x v="19"/>
    <x v="15"/>
    <x v="82"/>
    <x v="102"/>
    <x v="52"/>
    <x v="113"/>
    <x v="22"/>
    <x v="85"/>
    <x v="0"/>
    <x v="0"/>
  </r>
  <r>
    <x v="6"/>
    <x v="0"/>
    <x v="0"/>
    <x v="1"/>
    <x v="6"/>
    <x v="6"/>
    <x v="16"/>
    <x v="16"/>
    <x v="16"/>
    <x v="16"/>
    <x v="16"/>
    <x v="54"/>
    <x v="17"/>
    <x v="48"/>
    <x v="114"/>
    <x v="22"/>
    <x v="85"/>
    <x v="0"/>
    <x v="0"/>
  </r>
  <r>
    <x v="6"/>
    <x v="0"/>
    <x v="0"/>
    <x v="1"/>
    <x v="6"/>
    <x v="6"/>
    <x v="25"/>
    <x v="25"/>
    <x v="25"/>
    <x v="25"/>
    <x v="17"/>
    <x v="83"/>
    <x v="103"/>
    <x v="74"/>
    <x v="115"/>
    <x v="35"/>
    <x v="11"/>
    <x v="0"/>
    <x v="0"/>
  </r>
  <r>
    <x v="6"/>
    <x v="0"/>
    <x v="0"/>
    <x v="1"/>
    <x v="6"/>
    <x v="6"/>
    <x v="15"/>
    <x v="15"/>
    <x v="15"/>
    <x v="15"/>
    <x v="17"/>
    <x v="83"/>
    <x v="103"/>
    <x v="35"/>
    <x v="116"/>
    <x v="27"/>
    <x v="82"/>
    <x v="0"/>
    <x v="0"/>
  </r>
  <r>
    <x v="6"/>
    <x v="0"/>
    <x v="0"/>
    <x v="1"/>
    <x v="6"/>
    <x v="6"/>
    <x v="10"/>
    <x v="10"/>
    <x v="10"/>
    <x v="10"/>
    <x v="19"/>
    <x v="96"/>
    <x v="104"/>
    <x v="87"/>
    <x v="117"/>
    <x v="34"/>
    <x v="38"/>
    <x v="0"/>
    <x v="0"/>
  </r>
  <r>
    <x v="7"/>
    <x v="0"/>
    <x v="0"/>
    <x v="1"/>
    <x v="7"/>
    <x v="7"/>
    <x v="0"/>
    <x v="0"/>
    <x v="0"/>
    <x v="0"/>
    <x v="0"/>
    <x v="97"/>
    <x v="105"/>
    <x v="60"/>
    <x v="39"/>
    <x v="35"/>
    <x v="17"/>
    <x v="0"/>
    <x v="0"/>
  </r>
  <r>
    <x v="7"/>
    <x v="0"/>
    <x v="0"/>
    <x v="1"/>
    <x v="7"/>
    <x v="7"/>
    <x v="1"/>
    <x v="1"/>
    <x v="1"/>
    <x v="1"/>
    <x v="1"/>
    <x v="61"/>
    <x v="106"/>
    <x v="33"/>
    <x v="118"/>
    <x v="27"/>
    <x v="89"/>
    <x v="0"/>
    <x v="0"/>
  </r>
  <r>
    <x v="7"/>
    <x v="0"/>
    <x v="0"/>
    <x v="1"/>
    <x v="7"/>
    <x v="7"/>
    <x v="2"/>
    <x v="2"/>
    <x v="2"/>
    <x v="2"/>
    <x v="2"/>
    <x v="49"/>
    <x v="107"/>
    <x v="72"/>
    <x v="119"/>
    <x v="34"/>
    <x v="38"/>
    <x v="0"/>
    <x v="0"/>
  </r>
  <r>
    <x v="7"/>
    <x v="0"/>
    <x v="0"/>
    <x v="1"/>
    <x v="7"/>
    <x v="7"/>
    <x v="6"/>
    <x v="6"/>
    <x v="6"/>
    <x v="6"/>
    <x v="3"/>
    <x v="50"/>
    <x v="108"/>
    <x v="66"/>
    <x v="120"/>
    <x v="35"/>
    <x v="17"/>
    <x v="0"/>
    <x v="0"/>
  </r>
  <r>
    <x v="7"/>
    <x v="0"/>
    <x v="0"/>
    <x v="1"/>
    <x v="7"/>
    <x v="7"/>
    <x v="8"/>
    <x v="8"/>
    <x v="8"/>
    <x v="8"/>
    <x v="4"/>
    <x v="52"/>
    <x v="109"/>
    <x v="53"/>
    <x v="121"/>
    <x v="27"/>
    <x v="89"/>
    <x v="1"/>
    <x v="6"/>
  </r>
  <r>
    <x v="7"/>
    <x v="0"/>
    <x v="0"/>
    <x v="1"/>
    <x v="7"/>
    <x v="7"/>
    <x v="4"/>
    <x v="4"/>
    <x v="4"/>
    <x v="4"/>
    <x v="5"/>
    <x v="96"/>
    <x v="98"/>
    <x v="48"/>
    <x v="122"/>
    <x v="39"/>
    <x v="90"/>
    <x v="0"/>
    <x v="0"/>
  </r>
  <r>
    <x v="7"/>
    <x v="0"/>
    <x v="0"/>
    <x v="1"/>
    <x v="7"/>
    <x v="7"/>
    <x v="14"/>
    <x v="14"/>
    <x v="14"/>
    <x v="14"/>
    <x v="5"/>
    <x v="96"/>
    <x v="98"/>
    <x v="73"/>
    <x v="123"/>
    <x v="47"/>
    <x v="91"/>
    <x v="0"/>
    <x v="0"/>
  </r>
  <r>
    <x v="7"/>
    <x v="0"/>
    <x v="0"/>
    <x v="1"/>
    <x v="7"/>
    <x v="7"/>
    <x v="5"/>
    <x v="5"/>
    <x v="5"/>
    <x v="5"/>
    <x v="7"/>
    <x v="98"/>
    <x v="110"/>
    <x v="51"/>
    <x v="124"/>
    <x v="22"/>
    <x v="92"/>
    <x v="0"/>
    <x v="0"/>
  </r>
  <r>
    <x v="7"/>
    <x v="0"/>
    <x v="0"/>
    <x v="1"/>
    <x v="7"/>
    <x v="7"/>
    <x v="10"/>
    <x v="10"/>
    <x v="10"/>
    <x v="10"/>
    <x v="8"/>
    <x v="85"/>
    <x v="87"/>
    <x v="52"/>
    <x v="29"/>
    <x v="36"/>
    <x v="93"/>
    <x v="0"/>
    <x v="0"/>
  </r>
  <r>
    <x v="7"/>
    <x v="0"/>
    <x v="0"/>
    <x v="1"/>
    <x v="7"/>
    <x v="7"/>
    <x v="15"/>
    <x v="15"/>
    <x v="15"/>
    <x v="15"/>
    <x v="9"/>
    <x v="87"/>
    <x v="111"/>
    <x v="81"/>
    <x v="125"/>
    <x v="27"/>
    <x v="89"/>
    <x v="0"/>
    <x v="0"/>
  </r>
  <r>
    <x v="7"/>
    <x v="0"/>
    <x v="0"/>
    <x v="1"/>
    <x v="7"/>
    <x v="7"/>
    <x v="17"/>
    <x v="17"/>
    <x v="17"/>
    <x v="17"/>
    <x v="9"/>
    <x v="87"/>
    <x v="111"/>
    <x v="51"/>
    <x v="124"/>
    <x v="33"/>
    <x v="94"/>
    <x v="0"/>
    <x v="0"/>
  </r>
  <r>
    <x v="7"/>
    <x v="0"/>
    <x v="0"/>
    <x v="1"/>
    <x v="7"/>
    <x v="7"/>
    <x v="3"/>
    <x v="3"/>
    <x v="3"/>
    <x v="3"/>
    <x v="9"/>
    <x v="87"/>
    <x v="111"/>
    <x v="48"/>
    <x v="122"/>
    <x v="34"/>
    <x v="38"/>
    <x v="0"/>
    <x v="0"/>
  </r>
  <r>
    <x v="7"/>
    <x v="0"/>
    <x v="0"/>
    <x v="1"/>
    <x v="7"/>
    <x v="7"/>
    <x v="9"/>
    <x v="9"/>
    <x v="9"/>
    <x v="9"/>
    <x v="12"/>
    <x v="88"/>
    <x v="112"/>
    <x v="81"/>
    <x v="125"/>
    <x v="42"/>
    <x v="95"/>
    <x v="0"/>
    <x v="0"/>
  </r>
  <r>
    <x v="7"/>
    <x v="0"/>
    <x v="0"/>
    <x v="1"/>
    <x v="7"/>
    <x v="7"/>
    <x v="18"/>
    <x v="18"/>
    <x v="18"/>
    <x v="18"/>
    <x v="12"/>
    <x v="88"/>
    <x v="112"/>
    <x v="79"/>
    <x v="33"/>
    <x v="22"/>
    <x v="92"/>
    <x v="0"/>
    <x v="0"/>
  </r>
  <r>
    <x v="7"/>
    <x v="0"/>
    <x v="0"/>
    <x v="1"/>
    <x v="7"/>
    <x v="7"/>
    <x v="7"/>
    <x v="7"/>
    <x v="7"/>
    <x v="7"/>
    <x v="12"/>
    <x v="88"/>
    <x v="112"/>
    <x v="78"/>
    <x v="126"/>
    <x v="34"/>
    <x v="38"/>
    <x v="0"/>
    <x v="0"/>
  </r>
  <r>
    <x v="7"/>
    <x v="0"/>
    <x v="0"/>
    <x v="1"/>
    <x v="7"/>
    <x v="7"/>
    <x v="19"/>
    <x v="19"/>
    <x v="19"/>
    <x v="19"/>
    <x v="15"/>
    <x v="89"/>
    <x v="30"/>
    <x v="54"/>
    <x v="68"/>
    <x v="39"/>
    <x v="90"/>
    <x v="0"/>
    <x v="0"/>
  </r>
  <r>
    <x v="7"/>
    <x v="0"/>
    <x v="0"/>
    <x v="1"/>
    <x v="7"/>
    <x v="7"/>
    <x v="11"/>
    <x v="11"/>
    <x v="11"/>
    <x v="11"/>
    <x v="15"/>
    <x v="89"/>
    <x v="30"/>
    <x v="75"/>
    <x v="52"/>
    <x v="33"/>
    <x v="94"/>
    <x v="0"/>
    <x v="0"/>
  </r>
  <r>
    <x v="7"/>
    <x v="0"/>
    <x v="0"/>
    <x v="1"/>
    <x v="7"/>
    <x v="7"/>
    <x v="12"/>
    <x v="12"/>
    <x v="12"/>
    <x v="12"/>
    <x v="17"/>
    <x v="90"/>
    <x v="15"/>
    <x v="76"/>
    <x v="127"/>
    <x v="22"/>
    <x v="92"/>
    <x v="0"/>
    <x v="0"/>
  </r>
  <r>
    <x v="7"/>
    <x v="0"/>
    <x v="0"/>
    <x v="1"/>
    <x v="7"/>
    <x v="7"/>
    <x v="21"/>
    <x v="21"/>
    <x v="21"/>
    <x v="21"/>
    <x v="18"/>
    <x v="91"/>
    <x v="113"/>
    <x v="88"/>
    <x v="128"/>
    <x v="22"/>
    <x v="92"/>
    <x v="0"/>
    <x v="0"/>
  </r>
  <r>
    <x v="7"/>
    <x v="0"/>
    <x v="0"/>
    <x v="1"/>
    <x v="7"/>
    <x v="7"/>
    <x v="26"/>
    <x v="26"/>
    <x v="26"/>
    <x v="26"/>
    <x v="18"/>
    <x v="91"/>
    <x v="113"/>
    <x v="80"/>
    <x v="129"/>
    <x v="35"/>
    <x v="17"/>
    <x v="0"/>
    <x v="0"/>
  </r>
  <r>
    <x v="7"/>
    <x v="0"/>
    <x v="0"/>
    <x v="1"/>
    <x v="7"/>
    <x v="7"/>
    <x v="13"/>
    <x v="13"/>
    <x v="13"/>
    <x v="13"/>
    <x v="18"/>
    <x v="91"/>
    <x v="113"/>
    <x v="54"/>
    <x v="68"/>
    <x v="27"/>
    <x v="89"/>
    <x v="0"/>
    <x v="0"/>
  </r>
  <r>
    <x v="8"/>
    <x v="0"/>
    <x v="0"/>
    <x v="1"/>
    <x v="8"/>
    <x v="8"/>
    <x v="0"/>
    <x v="0"/>
    <x v="0"/>
    <x v="0"/>
    <x v="0"/>
    <x v="99"/>
    <x v="114"/>
    <x v="89"/>
    <x v="130"/>
    <x v="33"/>
    <x v="96"/>
    <x v="0"/>
    <x v="0"/>
  </r>
  <r>
    <x v="8"/>
    <x v="0"/>
    <x v="0"/>
    <x v="1"/>
    <x v="8"/>
    <x v="8"/>
    <x v="1"/>
    <x v="1"/>
    <x v="1"/>
    <x v="1"/>
    <x v="1"/>
    <x v="100"/>
    <x v="115"/>
    <x v="90"/>
    <x v="131"/>
    <x v="42"/>
    <x v="97"/>
    <x v="0"/>
    <x v="0"/>
  </r>
  <r>
    <x v="8"/>
    <x v="0"/>
    <x v="0"/>
    <x v="1"/>
    <x v="8"/>
    <x v="8"/>
    <x v="3"/>
    <x v="3"/>
    <x v="3"/>
    <x v="3"/>
    <x v="2"/>
    <x v="101"/>
    <x v="116"/>
    <x v="31"/>
    <x v="132"/>
    <x v="36"/>
    <x v="98"/>
    <x v="0"/>
    <x v="0"/>
  </r>
  <r>
    <x v="8"/>
    <x v="0"/>
    <x v="0"/>
    <x v="1"/>
    <x v="8"/>
    <x v="8"/>
    <x v="2"/>
    <x v="2"/>
    <x v="2"/>
    <x v="2"/>
    <x v="3"/>
    <x v="102"/>
    <x v="117"/>
    <x v="91"/>
    <x v="133"/>
    <x v="42"/>
    <x v="97"/>
    <x v="0"/>
    <x v="0"/>
  </r>
  <r>
    <x v="8"/>
    <x v="0"/>
    <x v="0"/>
    <x v="1"/>
    <x v="8"/>
    <x v="8"/>
    <x v="4"/>
    <x v="4"/>
    <x v="4"/>
    <x v="4"/>
    <x v="4"/>
    <x v="103"/>
    <x v="118"/>
    <x v="92"/>
    <x v="134"/>
    <x v="51"/>
    <x v="99"/>
    <x v="0"/>
    <x v="0"/>
  </r>
  <r>
    <x v="8"/>
    <x v="0"/>
    <x v="0"/>
    <x v="1"/>
    <x v="8"/>
    <x v="8"/>
    <x v="13"/>
    <x v="13"/>
    <x v="13"/>
    <x v="13"/>
    <x v="5"/>
    <x v="104"/>
    <x v="119"/>
    <x v="93"/>
    <x v="8"/>
    <x v="53"/>
    <x v="100"/>
    <x v="0"/>
    <x v="0"/>
  </r>
  <r>
    <x v="8"/>
    <x v="0"/>
    <x v="0"/>
    <x v="1"/>
    <x v="8"/>
    <x v="8"/>
    <x v="11"/>
    <x v="11"/>
    <x v="11"/>
    <x v="11"/>
    <x v="6"/>
    <x v="81"/>
    <x v="120"/>
    <x v="44"/>
    <x v="135"/>
    <x v="42"/>
    <x v="97"/>
    <x v="0"/>
    <x v="0"/>
  </r>
  <r>
    <x v="8"/>
    <x v="0"/>
    <x v="0"/>
    <x v="1"/>
    <x v="8"/>
    <x v="8"/>
    <x v="9"/>
    <x v="9"/>
    <x v="9"/>
    <x v="9"/>
    <x v="7"/>
    <x v="43"/>
    <x v="121"/>
    <x v="45"/>
    <x v="136"/>
    <x v="39"/>
    <x v="7"/>
    <x v="0"/>
    <x v="0"/>
  </r>
  <r>
    <x v="8"/>
    <x v="0"/>
    <x v="0"/>
    <x v="1"/>
    <x v="8"/>
    <x v="8"/>
    <x v="5"/>
    <x v="5"/>
    <x v="5"/>
    <x v="5"/>
    <x v="7"/>
    <x v="43"/>
    <x v="121"/>
    <x v="65"/>
    <x v="137"/>
    <x v="46"/>
    <x v="101"/>
    <x v="0"/>
    <x v="0"/>
  </r>
  <r>
    <x v="8"/>
    <x v="0"/>
    <x v="0"/>
    <x v="1"/>
    <x v="8"/>
    <x v="8"/>
    <x v="18"/>
    <x v="18"/>
    <x v="18"/>
    <x v="18"/>
    <x v="9"/>
    <x v="44"/>
    <x v="122"/>
    <x v="50"/>
    <x v="138"/>
    <x v="54"/>
    <x v="102"/>
    <x v="0"/>
    <x v="0"/>
  </r>
  <r>
    <x v="8"/>
    <x v="0"/>
    <x v="0"/>
    <x v="1"/>
    <x v="8"/>
    <x v="8"/>
    <x v="17"/>
    <x v="17"/>
    <x v="17"/>
    <x v="17"/>
    <x v="10"/>
    <x v="66"/>
    <x v="123"/>
    <x v="62"/>
    <x v="139"/>
    <x v="35"/>
    <x v="103"/>
    <x v="0"/>
    <x v="0"/>
  </r>
  <r>
    <x v="8"/>
    <x v="0"/>
    <x v="0"/>
    <x v="1"/>
    <x v="8"/>
    <x v="8"/>
    <x v="7"/>
    <x v="7"/>
    <x v="7"/>
    <x v="7"/>
    <x v="11"/>
    <x v="74"/>
    <x v="10"/>
    <x v="94"/>
    <x v="140"/>
    <x v="27"/>
    <x v="104"/>
    <x v="0"/>
    <x v="0"/>
  </r>
  <r>
    <x v="8"/>
    <x v="0"/>
    <x v="0"/>
    <x v="1"/>
    <x v="8"/>
    <x v="8"/>
    <x v="31"/>
    <x v="31"/>
    <x v="31"/>
    <x v="31"/>
    <x v="12"/>
    <x v="67"/>
    <x v="124"/>
    <x v="95"/>
    <x v="6"/>
    <x v="36"/>
    <x v="98"/>
    <x v="0"/>
    <x v="0"/>
  </r>
  <r>
    <x v="8"/>
    <x v="0"/>
    <x v="0"/>
    <x v="1"/>
    <x v="8"/>
    <x v="8"/>
    <x v="8"/>
    <x v="8"/>
    <x v="8"/>
    <x v="8"/>
    <x v="13"/>
    <x v="68"/>
    <x v="44"/>
    <x v="67"/>
    <x v="125"/>
    <x v="22"/>
    <x v="105"/>
    <x v="0"/>
    <x v="0"/>
  </r>
  <r>
    <x v="8"/>
    <x v="0"/>
    <x v="0"/>
    <x v="1"/>
    <x v="8"/>
    <x v="8"/>
    <x v="16"/>
    <x v="16"/>
    <x v="16"/>
    <x v="16"/>
    <x v="14"/>
    <x v="69"/>
    <x v="125"/>
    <x v="74"/>
    <x v="114"/>
    <x v="50"/>
    <x v="106"/>
    <x v="0"/>
    <x v="0"/>
  </r>
  <r>
    <x v="8"/>
    <x v="0"/>
    <x v="0"/>
    <x v="1"/>
    <x v="8"/>
    <x v="8"/>
    <x v="15"/>
    <x v="15"/>
    <x v="15"/>
    <x v="15"/>
    <x v="15"/>
    <x v="95"/>
    <x v="76"/>
    <x v="86"/>
    <x v="141"/>
    <x v="27"/>
    <x v="104"/>
    <x v="0"/>
    <x v="0"/>
  </r>
  <r>
    <x v="8"/>
    <x v="0"/>
    <x v="0"/>
    <x v="1"/>
    <x v="8"/>
    <x v="8"/>
    <x v="6"/>
    <x v="6"/>
    <x v="6"/>
    <x v="6"/>
    <x v="16"/>
    <x v="76"/>
    <x v="13"/>
    <x v="66"/>
    <x v="85"/>
    <x v="47"/>
    <x v="107"/>
    <x v="0"/>
    <x v="0"/>
  </r>
  <r>
    <x v="8"/>
    <x v="0"/>
    <x v="0"/>
    <x v="1"/>
    <x v="8"/>
    <x v="8"/>
    <x v="30"/>
    <x v="30"/>
    <x v="30"/>
    <x v="30"/>
    <x v="17"/>
    <x v="78"/>
    <x v="15"/>
    <x v="72"/>
    <x v="142"/>
    <x v="27"/>
    <x v="104"/>
    <x v="0"/>
    <x v="0"/>
  </r>
  <r>
    <x v="8"/>
    <x v="0"/>
    <x v="0"/>
    <x v="1"/>
    <x v="8"/>
    <x v="8"/>
    <x v="10"/>
    <x v="10"/>
    <x v="10"/>
    <x v="10"/>
    <x v="17"/>
    <x v="78"/>
    <x v="15"/>
    <x v="38"/>
    <x v="143"/>
    <x v="36"/>
    <x v="98"/>
    <x v="0"/>
    <x v="0"/>
  </r>
  <r>
    <x v="8"/>
    <x v="0"/>
    <x v="0"/>
    <x v="1"/>
    <x v="8"/>
    <x v="8"/>
    <x v="27"/>
    <x v="27"/>
    <x v="27"/>
    <x v="27"/>
    <x v="19"/>
    <x v="48"/>
    <x v="113"/>
    <x v="80"/>
    <x v="144"/>
    <x v="55"/>
    <x v="108"/>
    <x v="0"/>
    <x v="0"/>
  </r>
  <r>
    <x v="9"/>
    <x v="0"/>
    <x v="0"/>
    <x v="1"/>
    <x v="9"/>
    <x v="9"/>
    <x v="0"/>
    <x v="0"/>
    <x v="0"/>
    <x v="0"/>
    <x v="0"/>
    <x v="105"/>
    <x v="126"/>
    <x v="96"/>
    <x v="145"/>
    <x v="34"/>
    <x v="38"/>
    <x v="0"/>
    <x v="7"/>
  </r>
  <r>
    <x v="9"/>
    <x v="0"/>
    <x v="0"/>
    <x v="1"/>
    <x v="9"/>
    <x v="9"/>
    <x v="1"/>
    <x v="1"/>
    <x v="1"/>
    <x v="1"/>
    <x v="1"/>
    <x v="44"/>
    <x v="91"/>
    <x v="44"/>
    <x v="146"/>
    <x v="34"/>
    <x v="38"/>
    <x v="0"/>
    <x v="7"/>
  </r>
  <r>
    <x v="9"/>
    <x v="0"/>
    <x v="0"/>
    <x v="1"/>
    <x v="9"/>
    <x v="9"/>
    <x v="4"/>
    <x v="4"/>
    <x v="4"/>
    <x v="4"/>
    <x v="2"/>
    <x v="49"/>
    <x v="127"/>
    <x v="35"/>
    <x v="147"/>
    <x v="44"/>
    <x v="109"/>
    <x v="0"/>
    <x v="7"/>
  </r>
  <r>
    <x v="9"/>
    <x v="0"/>
    <x v="0"/>
    <x v="1"/>
    <x v="9"/>
    <x v="9"/>
    <x v="10"/>
    <x v="10"/>
    <x v="10"/>
    <x v="10"/>
    <x v="3"/>
    <x v="83"/>
    <x v="118"/>
    <x v="53"/>
    <x v="148"/>
    <x v="34"/>
    <x v="38"/>
    <x v="0"/>
    <x v="7"/>
  </r>
  <r>
    <x v="9"/>
    <x v="0"/>
    <x v="0"/>
    <x v="1"/>
    <x v="9"/>
    <x v="9"/>
    <x v="21"/>
    <x v="21"/>
    <x v="21"/>
    <x v="21"/>
    <x v="4"/>
    <x v="106"/>
    <x v="3"/>
    <x v="97"/>
    <x v="149"/>
    <x v="41"/>
    <x v="110"/>
    <x v="0"/>
    <x v="7"/>
  </r>
  <r>
    <x v="9"/>
    <x v="0"/>
    <x v="0"/>
    <x v="1"/>
    <x v="9"/>
    <x v="9"/>
    <x v="11"/>
    <x v="11"/>
    <x v="11"/>
    <x v="11"/>
    <x v="4"/>
    <x v="106"/>
    <x v="3"/>
    <x v="50"/>
    <x v="150"/>
    <x v="36"/>
    <x v="111"/>
    <x v="0"/>
    <x v="7"/>
  </r>
  <r>
    <x v="9"/>
    <x v="0"/>
    <x v="0"/>
    <x v="1"/>
    <x v="9"/>
    <x v="9"/>
    <x v="3"/>
    <x v="3"/>
    <x v="3"/>
    <x v="3"/>
    <x v="6"/>
    <x v="84"/>
    <x v="128"/>
    <x v="50"/>
    <x v="150"/>
    <x v="34"/>
    <x v="38"/>
    <x v="0"/>
    <x v="7"/>
  </r>
  <r>
    <x v="9"/>
    <x v="0"/>
    <x v="0"/>
    <x v="1"/>
    <x v="9"/>
    <x v="9"/>
    <x v="16"/>
    <x v="16"/>
    <x v="16"/>
    <x v="16"/>
    <x v="7"/>
    <x v="98"/>
    <x v="84"/>
    <x v="75"/>
    <x v="151"/>
    <x v="37"/>
    <x v="112"/>
    <x v="0"/>
    <x v="7"/>
  </r>
  <r>
    <x v="9"/>
    <x v="0"/>
    <x v="0"/>
    <x v="1"/>
    <x v="9"/>
    <x v="9"/>
    <x v="9"/>
    <x v="9"/>
    <x v="9"/>
    <x v="9"/>
    <x v="8"/>
    <x v="85"/>
    <x v="129"/>
    <x v="55"/>
    <x v="152"/>
    <x v="34"/>
    <x v="38"/>
    <x v="0"/>
    <x v="7"/>
  </r>
  <r>
    <x v="9"/>
    <x v="0"/>
    <x v="0"/>
    <x v="1"/>
    <x v="9"/>
    <x v="9"/>
    <x v="8"/>
    <x v="8"/>
    <x v="8"/>
    <x v="8"/>
    <x v="8"/>
    <x v="85"/>
    <x v="129"/>
    <x v="55"/>
    <x v="152"/>
    <x v="34"/>
    <x v="38"/>
    <x v="0"/>
    <x v="7"/>
  </r>
  <r>
    <x v="9"/>
    <x v="0"/>
    <x v="0"/>
    <x v="1"/>
    <x v="9"/>
    <x v="9"/>
    <x v="5"/>
    <x v="5"/>
    <x v="5"/>
    <x v="5"/>
    <x v="8"/>
    <x v="85"/>
    <x v="129"/>
    <x v="77"/>
    <x v="76"/>
    <x v="27"/>
    <x v="32"/>
    <x v="0"/>
    <x v="7"/>
  </r>
  <r>
    <x v="9"/>
    <x v="0"/>
    <x v="0"/>
    <x v="1"/>
    <x v="9"/>
    <x v="9"/>
    <x v="6"/>
    <x v="6"/>
    <x v="6"/>
    <x v="6"/>
    <x v="11"/>
    <x v="86"/>
    <x v="58"/>
    <x v="48"/>
    <x v="153"/>
    <x v="36"/>
    <x v="111"/>
    <x v="0"/>
    <x v="7"/>
  </r>
  <r>
    <x v="9"/>
    <x v="0"/>
    <x v="0"/>
    <x v="1"/>
    <x v="9"/>
    <x v="9"/>
    <x v="15"/>
    <x v="15"/>
    <x v="15"/>
    <x v="15"/>
    <x v="12"/>
    <x v="88"/>
    <x v="130"/>
    <x v="51"/>
    <x v="154"/>
    <x v="27"/>
    <x v="32"/>
    <x v="0"/>
    <x v="7"/>
  </r>
  <r>
    <x v="9"/>
    <x v="0"/>
    <x v="0"/>
    <x v="1"/>
    <x v="9"/>
    <x v="9"/>
    <x v="27"/>
    <x v="27"/>
    <x v="27"/>
    <x v="27"/>
    <x v="13"/>
    <x v="89"/>
    <x v="101"/>
    <x v="88"/>
    <x v="155"/>
    <x v="37"/>
    <x v="112"/>
    <x v="0"/>
    <x v="7"/>
  </r>
  <r>
    <x v="9"/>
    <x v="0"/>
    <x v="0"/>
    <x v="1"/>
    <x v="9"/>
    <x v="9"/>
    <x v="12"/>
    <x v="12"/>
    <x v="12"/>
    <x v="12"/>
    <x v="13"/>
    <x v="89"/>
    <x v="101"/>
    <x v="80"/>
    <x v="16"/>
    <x v="27"/>
    <x v="32"/>
    <x v="0"/>
    <x v="7"/>
  </r>
  <r>
    <x v="9"/>
    <x v="0"/>
    <x v="0"/>
    <x v="1"/>
    <x v="9"/>
    <x v="9"/>
    <x v="2"/>
    <x v="2"/>
    <x v="2"/>
    <x v="2"/>
    <x v="15"/>
    <x v="90"/>
    <x v="61"/>
    <x v="73"/>
    <x v="156"/>
    <x v="34"/>
    <x v="38"/>
    <x v="0"/>
    <x v="7"/>
  </r>
  <r>
    <x v="9"/>
    <x v="0"/>
    <x v="0"/>
    <x v="1"/>
    <x v="9"/>
    <x v="9"/>
    <x v="34"/>
    <x v="34"/>
    <x v="34"/>
    <x v="34"/>
    <x v="16"/>
    <x v="91"/>
    <x v="131"/>
    <x v="82"/>
    <x v="15"/>
    <x v="39"/>
    <x v="113"/>
    <x v="0"/>
    <x v="7"/>
  </r>
  <r>
    <x v="9"/>
    <x v="0"/>
    <x v="0"/>
    <x v="1"/>
    <x v="9"/>
    <x v="9"/>
    <x v="25"/>
    <x v="25"/>
    <x v="25"/>
    <x v="25"/>
    <x v="16"/>
    <x v="91"/>
    <x v="131"/>
    <x v="80"/>
    <x v="16"/>
    <x v="35"/>
    <x v="114"/>
    <x v="0"/>
    <x v="7"/>
  </r>
  <r>
    <x v="9"/>
    <x v="0"/>
    <x v="0"/>
    <x v="1"/>
    <x v="9"/>
    <x v="9"/>
    <x v="30"/>
    <x v="30"/>
    <x v="30"/>
    <x v="30"/>
    <x v="16"/>
    <x v="91"/>
    <x v="131"/>
    <x v="54"/>
    <x v="116"/>
    <x v="27"/>
    <x v="32"/>
    <x v="0"/>
    <x v="7"/>
  </r>
  <r>
    <x v="9"/>
    <x v="0"/>
    <x v="0"/>
    <x v="1"/>
    <x v="9"/>
    <x v="9"/>
    <x v="29"/>
    <x v="29"/>
    <x v="29"/>
    <x v="29"/>
    <x v="19"/>
    <x v="92"/>
    <x v="15"/>
    <x v="98"/>
    <x v="157"/>
    <x v="22"/>
    <x v="115"/>
    <x v="0"/>
    <x v="7"/>
  </r>
  <r>
    <x v="9"/>
    <x v="0"/>
    <x v="0"/>
    <x v="1"/>
    <x v="9"/>
    <x v="9"/>
    <x v="35"/>
    <x v="35"/>
    <x v="35"/>
    <x v="35"/>
    <x v="19"/>
    <x v="92"/>
    <x v="15"/>
    <x v="51"/>
    <x v="154"/>
    <x v="34"/>
    <x v="38"/>
    <x v="0"/>
    <x v="7"/>
  </r>
  <r>
    <x v="10"/>
    <x v="0"/>
    <x v="0"/>
    <x v="1"/>
    <x v="10"/>
    <x v="10"/>
    <x v="1"/>
    <x v="1"/>
    <x v="1"/>
    <x v="1"/>
    <x v="0"/>
    <x v="107"/>
    <x v="132"/>
    <x v="99"/>
    <x v="158"/>
    <x v="34"/>
    <x v="38"/>
    <x v="0"/>
    <x v="0"/>
  </r>
  <r>
    <x v="10"/>
    <x v="0"/>
    <x v="0"/>
    <x v="1"/>
    <x v="10"/>
    <x v="10"/>
    <x v="0"/>
    <x v="0"/>
    <x v="0"/>
    <x v="0"/>
    <x v="1"/>
    <x v="108"/>
    <x v="133"/>
    <x v="100"/>
    <x v="159"/>
    <x v="48"/>
    <x v="116"/>
    <x v="0"/>
    <x v="0"/>
  </r>
  <r>
    <x v="10"/>
    <x v="0"/>
    <x v="0"/>
    <x v="1"/>
    <x v="10"/>
    <x v="10"/>
    <x v="2"/>
    <x v="2"/>
    <x v="2"/>
    <x v="2"/>
    <x v="2"/>
    <x v="72"/>
    <x v="134"/>
    <x v="101"/>
    <x v="160"/>
    <x v="35"/>
    <x v="70"/>
    <x v="0"/>
    <x v="0"/>
  </r>
  <r>
    <x v="10"/>
    <x v="0"/>
    <x v="0"/>
    <x v="1"/>
    <x v="10"/>
    <x v="10"/>
    <x v="4"/>
    <x v="4"/>
    <x v="4"/>
    <x v="4"/>
    <x v="3"/>
    <x v="105"/>
    <x v="135"/>
    <x v="63"/>
    <x v="161"/>
    <x v="55"/>
    <x v="57"/>
    <x v="0"/>
    <x v="0"/>
  </r>
  <r>
    <x v="10"/>
    <x v="0"/>
    <x v="0"/>
    <x v="1"/>
    <x v="10"/>
    <x v="10"/>
    <x v="3"/>
    <x v="3"/>
    <x v="3"/>
    <x v="3"/>
    <x v="3"/>
    <x v="105"/>
    <x v="135"/>
    <x v="102"/>
    <x v="162"/>
    <x v="27"/>
    <x v="117"/>
    <x v="0"/>
    <x v="0"/>
  </r>
  <r>
    <x v="10"/>
    <x v="0"/>
    <x v="0"/>
    <x v="1"/>
    <x v="10"/>
    <x v="10"/>
    <x v="9"/>
    <x v="9"/>
    <x v="9"/>
    <x v="9"/>
    <x v="5"/>
    <x v="59"/>
    <x v="84"/>
    <x v="103"/>
    <x v="163"/>
    <x v="47"/>
    <x v="68"/>
    <x v="0"/>
    <x v="0"/>
  </r>
  <r>
    <x v="10"/>
    <x v="0"/>
    <x v="0"/>
    <x v="1"/>
    <x v="10"/>
    <x v="10"/>
    <x v="13"/>
    <x v="13"/>
    <x v="13"/>
    <x v="13"/>
    <x v="5"/>
    <x v="59"/>
    <x v="84"/>
    <x v="59"/>
    <x v="91"/>
    <x v="40"/>
    <x v="67"/>
    <x v="0"/>
    <x v="0"/>
  </r>
  <r>
    <x v="10"/>
    <x v="0"/>
    <x v="0"/>
    <x v="1"/>
    <x v="10"/>
    <x v="10"/>
    <x v="8"/>
    <x v="8"/>
    <x v="8"/>
    <x v="8"/>
    <x v="7"/>
    <x v="60"/>
    <x v="136"/>
    <x v="104"/>
    <x v="29"/>
    <x v="40"/>
    <x v="67"/>
    <x v="0"/>
    <x v="0"/>
  </r>
  <r>
    <x v="10"/>
    <x v="0"/>
    <x v="0"/>
    <x v="1"/>
    <x v="10"/>
    <x v="10"/>
    <x v="10"/>
    <x v="10"/>
    <x v="10"/>
    <x v="10"/>
    <x v="8"/>
    <x v="61"/>
    <x v="137"/>
    <x v="44"/>
    <x v="164"/>
    <x v="47"/>
    <x v="68"/>
    <x v="0"/>
    <x v="0"/>
  </r>
  <r>
    <x v="10"/>
    <x v="0"/>
    <x v="0"/>
    <x v="1"/>
    <x v="10"/>
    <x v="10"/>
    <x v="14"/>
    <x v="14"/>
    <x v="14"/>
    <x v="14"/>
    <x v="9"/>
    <x v="81"/>
    <x v="110"/>
    <x v="71"/>
    <x v="67"/>
    <x v="55"/>
    <x v="57"/>
    <x v="0"/>
    <x v="0"/>
  </r>
  <r>
    <x v="10"/>
    <x v="0"/>
    <x v="0"/>
    <x v="1"/>
    <x v="10"/>
    <x v="10"/>
    <x v="5"/>
    <x v="5"/>
    <x v="5"/>
    <x v="5"/>
    <x v="10"/>
    <x v="94"/>
    <x v="73"/>
    <x v="46"/>
    <x v="165"/>
    <x v="53"/>
    <x v="118"/>
    <x v="0"/>
    <x v="0"/>
  </r>
  <r>
    <x v="10"/>
    <x v="0"/>
    <x v="0"/>
    <x v="1"/>
    <x v="10"/>
    <x v="10"/>
    <x v="7"/>
    <x v="7"/>
    <x v="7"/>
    <x v="7"/>
    <x v="10"/>
    <x v="94"/>
    <x v="73"/>
    <x v="43"/>
    <x v="166"/>
    <x v="22"/>
    <x v="61"/>
    <x v="0"/>
    <x v="0"/>
  </r>
  <r>
    <x v="10"/>
    <x v="0"/>
    <x v="0"/>
    <x v="1"/>
    <x v="10"/>
    <x v="10"/>
    <x v="15"/>
    <x v="15"/>
    <x v="15"/>
    <x v="15"/>
    <x v="12"/>
    <x v="74"/>
    <x v="45"/>
    <x v="38"/>
    <x v="51"/>
    <x v="37"/>
    <x v="119"/>
    <x v="1"/>
    <x v="8"/>
  </r>
  <r>
    <x v="10"/>
    <x v="0"/>
    <x v="0"/>
    <x v="1"/>
    <x v="10"/>
    <x v="10"/>
    <x v="19"/>
    <x v="19"/>
    <x v="19"/>
    <x v="19"/>
    <x v="13"/>
    <x v="68"/>
    <x v="76"/>
    <x v="64"/>
    <x v="68"/>
    <x v="53"/>
    <x v="118"/>
    <x v="0"/>
    <x v="0"/>
  </r>
  <r>
    <x v="10"/>
    <x v="0"/>
    <x v="0"/>
    <x v="1"/>
    <x v="10"/>
    <x v="10"/>
    <x v="18"/>
    <x v="18"/>
    <x v="18"/>
    <x v="18"/>
    <x v="14"/>
    <x v="69"/>
    <x v="47"/>
    <x v="52"/>
    <x v="167"/>
    <x v="56"/>
    <x v="120"/>
    <x v="0"/>
    <x v="0"/>
  </r>
  <r>
    <x v="10"/>
    <x v="0"/>
    <x v="0"/>
    <x v="1"/>
    <x v="10"/>
    <x v="10"/>
    <x v="12"/>
    <x v="12"/>
    <x v="12"/>
    <x v="12"/>
    <x v="15"/>
    <x v="45"/>
    <x v="14"/>
    <x v="66"/>
    <x v="52"/>
    <x v="40"/>
    <x v="67"/>
    <x v="0"/>
    <x v="0"/>
  </r>
  <r>
    <x v="10"/>
    <x v="0"/>
    <x v="0"/>
    <x v="1"/>
    <x v="10"/>
    <x v="10"/>
    <x v="16"/>
    <x v="16"/>
    <x v="16"/>
    <x v="16"/>
    <x v="16"/>
    <x v="75"/>
    <x v="50"/>
    <x v="52"/>
    <x v="167"/>
    <x v="50"/>
    <x v="121"/>
    <x v="0"/>
    <x v="0"/>
  </r>
  <r>
    <x v="10"/>
    <x v="0"/>
    <x v="0"/>
    <x v="1"/>
    <x v="10"/>
    <x v="10"/>
    <x v="27"/>
    <x v="27"/>
    <x v="27"/>
    <x v="27"/>
    <x v="17"/>
    <x v="76"/>
    <x v="138"/>
    <x v="52"/>
    <x v="167"/>
    <x v="2"/>
    <x v="122"/>
    <x v="0"/>
    <x v="0"/>
  </r>
  <r>
    <x v="10"/>
    <x v="0"/>
    <x v="0"/>
    <x v="1"/>
    <x v="10"/>
    <x v="10"/>
    <x v="23"/>
    <x v="23"/>
    <x v="23"/>
    <x v="23"/>
    <x v="18"/>
    <x v="46"/>
    <x v="104"/>
    <x v="74"/>
    <x v="37"/>
    <x v="43"/>
    <x v="123"/>
    <x v="0"/>
    <x v="0"/>
  </r>
  <r>
    <x v="10"/>
    <x v="0"/>
    <x v="0"/>
    <x v="1"/>
    <x v="10"/>
    <x v="10"/>
    <x v="25"/>
    <x v="25"/>
    <x v="25"/>
    <x v="25"/>
    <x v="19"/>
    <x v="47"/>
    <x v="35"/>
    <x v="72"/>
    <x v="117"/>
    <x v="35"/>
    <x v="70"/>
    <x v="0"/>
    <x v="0"/>
  </r>
  <r>
    <x v="10"/>
    <x v="0"/>
    <x v="0"/>
    <x v="1"/>
    <x v="10"/>
    <x v="10"/>
    <x v="22"/>
    <x v="22"/>
    <x v="22"/>
    <x v="22"/>
    <x v="19"/>
    <x v="47"/>
    <x v="35"/>
    <x v="52"/>
    <x v="167"/>
    <x v="46"/>
    <x v="124"/>
    <x v="0"/>
    <x v="0"/>
  </r>
  <r>
    <x v="11"/>
    <x v="0"/>
    <x v="0"/>
    <x v="1"/>
    <x v="11"/>
    <x v="11"/>
    <x v="0"/>
    <x v="0"/>
    <x v="0"/>
    <x v="0"/>
    <x v="0"/>
    <x v="109"/>
    <x v="139"/>
    <x v="41"/>
    <x v="168"/>
    <x v="36"/>
    <x v="125"/>
    <x v="0"/>
    <x v="0"/>
  </r>
  <r>
    <x v="11"/>
    <x v="0"/>
    <x v="0"/>
    <x v="1"/>
    <x v="11"/>
    <x v="11"/>
    <x v="1"/>
    <x v="1"/>
    <x v="1"/>
    <x v="1"/>
    <x v="1"/>
    <x v="110"/>
    <x v="140"/>
    <x v="105"/>
    <x v="169"/>
    <x v="36"/>
    <x v="125"/>
    <x v="0"/>
    <x v="0"/>
  </r>
  <r>
    <x v="11"/>
    <x v="0"/>
    <x v="0"/>
    <x v="1"/>
    <x v="11"/>
    <x v="11"/>
    <x v="3"/>
    <x v="3"/>
    <x v="3"/>
    <x v="3"/>
    <x v="2"/>
    <x v="75"/>
    <x v="141"/>
    <x v="38"/>
    <x v="170"/>
    <x v="27"/>
    <x v="126"/>
    <x v="0"/>
    <x v="0"/>
  </r>
  <r>
    <x v="11"/>
    <x v="0"/>
    <x v="0"/>
    <x v="1"/>
    <x v="11"/>
    <x v="11"/>
    <x v="2"/>
    <x v="2"/>
    <x v="2"/>
    <x v="2"/>
    <x v="3"/>
    <x v="78"/>
    <x v="142"/>
    <x v="67"/>
    <x v="171"/>
    <x v="34"/>
    <x v="38"/>
    <x v="0"/>
    <x v="0"/>
  </r>
  <r>
    <x v="11"/>
    <x v="0"/>
    <x v="0"/>
    <x v="1"/>
    <x v="11"/>
    <x v="11"/>
    <x v="36"/>
    <x v="36"/>
    <x v="36"/>
    <x v="36"/>
    <x v="4"/>
    <x v="49"/>
    <x v="143"/>
    <x v="106"/>
    <x v="172"/>
    <x v="27"/>
    <x v="126"/>
    <x v="0"/>
    <x v="0"/>
  </r>
  <r>
    <x v="11"/>
    <x v="0"/>
    <x v="0"/>
    <x v="1"/>
    <x v="11"/>
    <x v="11"/>
    <x v="5"/>
    <x v="5"/>
    <x v="5"/>
    <x v="5"/>
    <x v="5"/>
    <x v="79"/>
    <x v="144"/>
    <x v="52"/>
    <x v="173"/>
    <x v="47"/>
    <x v="127"/>
    <x v="0"/>
    <x v="0"/>
  </r>
  <r>
    <x v="11"/>
    <x v="0"/>
    <x v="0"/>
    <x v="1"/>
    <x v="11"/>
    <x v="11"/>
    <x v="10"/>
    <x v="10"/>
    <x v="10"/>
    <x v="10"/>
    <x v="5"/>
    <x v="79"/>
    <x v="144"/>
    <x v="64"/>
    <x v="174"/>
    <x v="36"/>
    <x v="125"/>
    <x v="0"/>
    <x v="0"/>
  </r>
  <r>
    <x v="11"/>
    <x v="0"/>
    <x v="0"/>
    <x v="1"/>
    <x v="11"/>
    <x v="11"/>
    <x v="4"/>
    <x v="4"/>
    <x v="4"/>
    <x v="4"/>
    <x v="7"/>
    <x v="54"/>
    <x v="120"/>
    <x v="81"/>
    <x v="85"/>
    <x v="44"/>
    <x v="128"/>
    <x v="0"/>
    <x v="0"/>
  </r>
  <r>
    <x v="11"/>
    <x v="0"/>
    <x v="0"/>
    <x v="1"/>
    <x v="11"/>
    <x v="11"/>
    <x v="8"/>
    <x v="8"/>
    <x v="8"/>
    <x v="8"/>
    <x v="8"/>
    <x v="96"/>
    <x v="8"/>
    <x v="52"/>
    <x v="173"/>
    <x v="33"/>
    <x v="129"/>
    <x v="0"/>
    <x v="0"/>
  </r>
  <r>
    <x v="11"/>
    <x v="0"/>
    <x v="0"/>
    <x v="1"/>
    <x v="11"/>
    <x v="11"/>
    <x v="16"/>
    <x v="16"/>
    <x v="16"/>
    <x v="16"/>
    <x v="9"/>
    <x v="106"/>
    <x v="71"/>
    <x v="75"/>
    <x v="114"/>
    <x v="44"/>
    <x v="128"/>
    <x v="0"/>
    <x v="0"/>
  </r>
  <r>
    <x v="11"/>
    <x v="0"/>
    <x v="0"/>
    <x v="1"/>
    <x v="11"/>
    <x v="11"/>
    <x v="9"/>
    <x v="9"/>
    <x v="9"/>
    <x v="9"/>
    <x v="10"/>
    <x v="84"/>
    <x v="60"/>
    <x v="52"/>
    <x v="173"/>
    <x v="42"/>
    <x v="114"/>
    <x v="0"/>
    <x v="0"/>
  </r>
  <r>
    <x v="11"/>
    <x v="0"/>
    <x v="0"/>
    <x v="1"/>
    <x v="11"/>
    <x v="11"/>
    <x v="6"/>
    <x v="6"/>
    <x v="6"/>
    <x v="6"/>
    <x v="11"/>
    <x v="98"/>
    <x v="73"/>
    <x v="48"/>
    <x v="175"/>
    <x v="42"/>
    <x v="114"/>
    <x v="0"/>
    <x v="0"/>
  </r>
  <r>
    <x v="11"/>
    <x v="0"/>
    <x v="0"/>
    <x v="1"/>
    <x v="11"/>
    <x v="11"/>
    <x v="23"/>
    <x v="23"/>
    <x v="23"/>
    <x v="23"/>
    <x v="12"/>
    <x v="85"/>
    <x v="75"/>
    <x v="73"/>
    <x v="176"/>
    <x v="33"/>
    <x v="129"/>
    <x v="0"/>
    <x v="0"/>
  </r>
  <r>
    <x v="11"/>
    <x v="0"/>
    <x v="0"/>
    <x v="1"/>
    <x v="11"/>
    <x v="11"/>
    <x v="30"/>
    <x v="30"/>
    <x v="30"/>
    <x v="30"/>
    <x v="13"/>
    <x v="86"/>
    <x v="47"/>
    <x v="81"/>
    <x v="85"/>
    <x v="33"/>
    <x v="129"/>
    <x v="0"/>
    <x v="0"/>
  </r>
  <r>
    <x v="11"/>
    <x v="0"/>
    <x v="0"/>
    <x v="1"/>
    <x v="11"/>
    <x v="11"/>
    <x v="17"/>
    <x v="17"/>
    <x v="17"/>
    <x v="17"/>
    <x v="13"/>
    <x v="86"/>
    <x v="47"/>
    <x v="73"/>
    <x v="176"/>
    <x v="42"/>
    <x v="114"/>
    <x v="1"/>
    <x v="9"/>
  </r>
  <r>
    <x v="11"/>
    <x v="0"/>
    <x v="0"/>
    <x v="1"/>
    <x v="11"/>
    <x v="11"/>
    <x v="14"/>
    <x v="14"/>
    <x v="14"/>
    <x v="14"/>
    <x v="15"/>
    <x v="87"/>
    <x v="49"/>
    <x v="51"/>
    <x v="177"/>
    <x v="33"/>
    <x v="129"/>
    <x v="0"/>
    <x v="0"/>
  </r>
  <r>
    <x v="11"/>
    <x v="0"/>
    <x v="0"/>
    <x v="1"/>
    <x v="11"/>
    <x v="11"/>
    <x v="7"/>
    <x v="7"/>
    <x v="7"/>
    <x v="7"/>
    <x v="15"/>
    <x v="87"/>
    <x v="49"/>
    <x v="81"/>
    <x v="85"/>
    <x v="27"/>
    <x v="126"/>
    <x v="0"/>
    <x v="0"/>
  </r>
  <r>
    <x v="11"/>
    <x v="0"/>
    <x v="0"/>
    <x v="1"/>
    <x v="11"/>
    <x v="11"/>
    <x v="37"/>
    <x v="37"/>
    <x v="37"/>
    <x v="37"/>
    <x v="17"/>
    <x v="89"/>
    <x v="113"/>
    <x v="54"/>
    <x v="178"/>
    <x v="39"/>
    <x v="88"/>
    <x v="0"/>
    <x v="0"/>
  </r>
  <r>
    <x v="11"/>
    <x v="0"/>
    <x v="0"/>
    <x v="1"/>
    <x v="11"/>
    <x v="11"/>
    <x v="18"/>
    <x v="18"/>
    <x v="18"/>
    <x v="18"/>
    <x v="17"/>
    <x v="89"/>
    <x v="113"/>
    <x v="82"/>
    <x v="179"/>
    <x v="22"/>
    <x v="130"/>
    <x v="0"/>
    <x v="0"/>
  </r>
  <r>
    <x v="11"/>
    <x v="0"/>
    <x v="0"/>
    <x v="1"/>
    <x v="11"/>
    <x v="11"/>
    <x v="26"/>
    <x v="26"/>
    <x v="26"/>
    <x v="26"/>
    <x v="17"/>
    <x v="89"/>
    <x v="113"/>
    <x v="51"/>
    <x v="177"/>
    <x v="42"/>
    <x v="114"/>
    <x v="0"/>
    <x v="0"/>
  </r>
  <r>
    <x v="12"/>
    <x v="0"/>
    <x v="0"/>
    <x v="1"/>
    <x v="12"/>
    <x v="12"/>
    <x v="1"/>
    <x v="1"/>
    <x v="1"/>
    <x v="1"/>
    <x v="0"/>
    <x v="44"/>
    <x v="145"/>
    <x v="44"/>
    <x v="180"/>
    <x v="34"/>
    <x v="38"/>
    <x v="0"/>
    <x v="0"/>
  </r>
  <r>
    <x v="12"/>
    <x v="0"/>
    <x v="0"/>
    <x v="1"/>
    <x v="12"/>
    <x v="12"/>
    <x v="0"/>
    <x v="0"/>
    <x v="0"/>
    <x v="0"/>
    <x v="1"/>
    <x v="64"/>
    <x v="146"/>
    <x v="92"/>
    <x v="181"/>
    <x v="34"/>
    <x v="38"/>
    <x v="0"/>
    <x v="0"/>
  </r>
  <r>
    <x v="12"/>
    <x v="0"/>
    <x v="0"/>
    <x v="1"/>
    <x v="12"/>
    <x v="12"/>
    <x v="3"/>
    <x v="3"/>
    <x v="3"/>
    <x v="3"/>
    <x v="2"/>
    <x v="79"/>
    <x v="147"/>
    <x v="36"/>
    <x v="182"/>
    <x v="35"/>
    <x v="131"/>
    <x v="0"/>
    <x v="0"/>
  </r>
  <r>
    <x v="12"/>
    <x v="0"/>
    <x v="0"/>
    <x v="1"/>
    <x v="12"/>
    <x v="12"/>
    <x v="9"/>
    <x v="9"/>
    <x v="9"/>
    <x v="9"/>
    <x v="3"/>
    <x v="83"/>
    <x v="41"/>
    <x v="55"/>
    <x v="183"/>
    <x v="33"/>
    <x v="132"/>
    <x v="0"/>
    <x v="0"/>
  </r>
  <r>
    <x v="12"/>
    <x v="0"/>
    <x v="0"/>
    <x v="1"/>
    <x v="12"/>
    <x v="12"/>
    <x v="7"/>
    <x v="7"/>
    <x v="7"/>
    <x v="7"/>
    <x v="4"/>
    <x v="106"/>
    <x v="96"/>
    <x v="35"/>
    <x v="184"/>
    <x v="35"/>
    <x v="131"/>
    <x v="0"/>
    <x v="0"/>
  </r>
  <r>
    <x v="12"/>
    <x v="0"/>
    <x v="0"/>
    <x v="1"/>
    <x v="12"/>
    <x v="12"/>
    <x v="38"/>
    <x v="38"/>
    <x v="38"/>
    <x v="38"/>
    <x v="5"/>
    <x v="84"/>
    <x v="148"/>
    <x v="51"/>
    <x v="185"/>
    <x v="47"/>
    <x v="133"/>
    <x v="0"/>
    <x v="0"/>
  </r>
  <r>
    <x v="12"/>
    <x v="0"/>
    <x v="0"/>
    <x v="1"/>
    <x v="12"/>
    <x v="12"/>
    <x v="4"/>
    <x v="4"/>
    <x v="4"/>
    <x v="4"/>
    <x v="6"/>
    <x v="98"/>
    <x v="129"/>
    <x v="77"/>
    <x v="8"/>
    <x v="33"/>
    <x v="132"/>
    <x v="0"/>
    <x v="0"/>
  </r>
  <r>
    <x v="12"/>
    <x v="0"/>
    <x v="0"/>
    <x v="1"/>
    <x v="12"/>
    <x v="12"/>
    <x v="31"/>
    <x v="31"/>
    <x v="31"/>
    <x v="31"/>
    <x v="6"/>
    <x v="98"/>
    <x v="129"/>
    <x v="55"/>
    <x v="183"/>
    <x v="36"/>
    <x v="134"/>
    <x v="0"/>
    <x v="0"/>
  </r>
  <r>
    <x v="12"/>
    <x v="0"/>
    <x v="0"/>
    <x v="1"/>
    <x v="12"/>
    <x v="12"/>
    <x v="5"/>
    <x v="5"/>
    <x v="5"/>
    <x v="5"/>
    <x v="8"/>
    <x v="86"/>
    <x v="86"/>
    <x v="75"/>
    <x v="186"/>
    <x v="22"/>
    <x v="135"/>
    <x v="0"/>
    <x v="0"/>
  </r>
  <r>
    <x v="12"/>
    <x v="0"/>
    <x v="0"/>
    <x v="1"/>
    <x v="12"/>
    <x v="12"/>
    <x v="6"/>
    <x v="6"/>
    <x v="6"/>
    <x v="6"/>
    <x v="8"/>
    <x v="86"/>
    <x v="86"/>
    <x v="48"/>
    <x v="60"/>
    <x v="36"/>
    <x v="134"/>
    <x v="0"/>
    <x v="0"/>
  </r>
  <r>
    <x v="12"/>
    <x v="0"/>
    <x v="0"/>
    <x v="1"/>
    <x v="12"/>
    <x v="12"/>
    <x v="16"/>
    <x v="16"/>
    <x v="16"/>
    <x v="16"/>
    <x v="10"/>
    <x v="88"/>
    <x v="10"/>
    <x v="73"/>
    <x v="4"/>
    <x v="35"/>
    <x v="131"/>
    <x v="0"/>
    <x v="0"/>
  </r>
  <r>
    <x v="12"/>
    <x v="0"/>
    <x v="0"/>
    <x v="1"/>
    <x v="12"/>
    <x v="12"/>
    <x v="11"/>
    <x v="11"/>
    <x v="11"/>
    <x v="11"/>
    <x v="10"/>
    <x v="88"/>
    <x v="10"/>
    <x v="73"/>
    <x v="4"/>
    <x v="35"/>
    <x v="131"/>
    <x v="0"/>
    <x v="0"/>
  </r>
  <r>
    <x v="12"/>
    <x v="0"/>
    <x v="0"/>
    <x v="1"/>
    <x v="12"/>
    <x v="12"/>
    <x v="22"/>
    <x v="22"/>
    <x v="22"/>
    <x v="22"/>
    <x v="12"/>
    <x v="90"/>
    <x v="47"/>
    <x v="54"/>
    <x v="187"/>
    <x v="33"/>
    <x v="132"/>
    <x v="0"/>
    <x v="0"/>
  </r>
  <r>
    <x v="12"/>
    <x v="0"/>
    <x v="0"/>
    <x v="1"/>
    <x v="12"/>
    <x v="12"/>
    <x v="2"/>
    <x v="2"/>
    <x v="2"/>
    <x v="2"/>
    <x v="12"/>
    <x v="90"/>
    <x v="47"/>
    <x v="73"/>
    <x v="4"/>
    <x v="34"/>
    <x v="38"/>
    <x v="0"/>
    <x v="0"/>
  </r>
  <r>
    <x v="12"/>
    <x v="0"/>
    <x v="0"/>
    <x v="1"/>
    <x v="12"/>
    <x v="12"/>
    <x v="10"/>
    <x v="10"/>
    <x v="10"/>
    <x v="10"/>
    <x v="12"/>
    <x v="90"/>
    <x v="47"/>
    <x v="73"/>
    <x v="4"/>
    <x v="34"/>
    <x v="38"/>
    <x v="0"/>
    <x v="0"/>
  </r>
  <r>
    <x v="12"/>
    <x v="0"/>
    <x v="0"/>
    <x v="1"/>
    <x v="12"/>
    <x v="12"/>
    <x v="30"/>
    <x v="30"/>
    <x v="30"/>
    <x v="30"/>
    <x v="15"/>
    <x v="91"/>
    <x v="14"/>
    <x v="81"/>
    <x v="154"/>
    <x v="34"/>
    <x v="38"/>
    <x v="0"/>
    <x v="0"/>
  </r>
  <r>
    <x v="12"/>
    <x v="0"/>
    <x v="0"/>
    <x v="1"/>
    <x v="12"/>
    <x v="12"/>
    <x v="23"/>
    <x v="23"/>
    <x v="23"/>
    <x v="23"/>
    <x v="15"/>
    <x v="91"/>
    <x v="14"/>
    <x v="75"/>
    <x v="186"/>
    <x v="42"/>
    <x v="136"/>
    <x v="0"/>
    <x v="0"/>
  </r>
  <r>
    <x v="12"/>
    <x v="0"/>
    <x v="0"/>
    <x v="1"/>
    <x v="12"/>
    <x v="12"/>
    <x v="17"/>
    <x v="17"/>
    <x v="17"/>
    <x v="17"/>
    <x v="15"/>
    <x v="91"/>
    <x v="14"/>
    <x v="81"/>
    <x v="154"/>
    <x v="34"/>
    <x v="38"/>
    <x v="0"/>
    <x v="0"/>
  </r>
  <r>
    <x v="12"/>
    <x v="0"/>
    <x v="0"/>
    <x v="1"/>
    <x v="12"/>
    <x v="12"/>
    <x v="12"/>
    <x v="12"/>
    <x v="12"/>
    <x v="12"/>
    <x v="15"/>
    <x v="91"/>
    <x v="14"/>
    <x v="54"/>
    <x v="187"/>
    <x v="27"/>
    <x v="12"/>
    <x v="0"/>
    <x v="0"/>
  </r>
  <r>
    <x v="12"/>
    <x v="0"/>
    <x v="0"/>
    <x v="1"/>
    <x v="12"/>
    <x v="12"/>
    <x v="25"/>
    <x v="25"/>
    <x v="25"/>
    <x v="25"/>
    <x v="19"/>
    <x v="92"/>
    <x v="103"/>
    <x v="51"/>
    <x v="185"/>
    <x v="34"/>
    <x v="38"/>
    <x v="0"/>
    <x v="0"/>
  </r>
  <r>
    <x v="12"/>
    <x v="0"/>
    <x v="0"/>
    <x v="1"/>
    <x v="12"/>
    <x v="12"/>
    <x v="39"/>
    <x v="39"/>
    <x v="39"/>
    <x v="39"/>
    <x v="19"/>
    <x v="92"/>
    <x v="103"/>
    <x v="76"/>
    <x v="188"/>
    <x v="39"/>
    <x v="137"/>
    <x v="0"/>
    <x v="0"/>
  </r>
  <r>
    <x v="12"/>
    <x v="0"/>
    <x v="0"/>
    <x v="1"/>
    <x v="12"/>
    <x v="12"/>
    <x v="40"/>
    <x v="40"/>
    <x v="40"/>
    <x v="40"/>
    <x v="19"/>
    <x v="92"/>
    <x v="103"/>
    <x v="54"/>
    <x v="187"/>
    <x v="42"/>
    <x v="136"/>
    <x v="0"/>
    <x v="0"/>
  </r>
  <r>
    <x v="12"/>
    <x v="0"/>
    <x v="0"/>
    <x v="1"/>
    <x v="12"/>
    <x v="12"/>
    <x v="19"/>
    <x v="19"/>
    <x v="19"/>
    <x v="19"/>
    <x v="19"/>
    <x v="92"/>
    <x v="103"/>
    <x v="54"/>
    <x v="187"/>
    <x v="42"/>
    <x v="136"/>
    <x v="0"/>
    <x v="0"/>
  </r>
  <r>
    <x v="12"/>
    <x v="0"/>
    <x v="0"/>
    <x v="1"/>
    <x v="12"/>
    <x v="12"/>
    <x v="18"/>
    <x v="18"/>
    <x v="18"/>
    <x v="18"/>
    <x v="19"/>
    <x v="92"/>
    <x v="103"/>
    <x v="76"/>
    <x v="188"/>
    <x v="39"/>
    <x v="137"/>
    <x v="0"/>
    <x v="0"/>
  </r>
  <r>
    <x v="13"/>
    <x v="0"/>
    <x v="0"/>
    <x v="1"/>
    <x v="13"/>
    <x v="13"/>
    <x v="1"/>
    <x v="1"/>
    <x v="1"/>
    <x v="1"/>
    <x v="0"/>
    <x v="111"/>
    <x v="149"/>
    <x v="107"/>
    <x v="189"/>
    <x v="36"/>
    <x v="138"/>
    <x v="0"/>
    <x v="0"/>
  </r>
  <r>
    <x v="13"/>
    <x v="0"/>
    <x v="0"/>
    <x v="1"/>
    <x v="13"/>
    <x v="13"/>
    <x v="0"/>
    <x v="0"/>
    <x v="0"/>
    <x v="0"/>
    <x v="1"/>
    <x v="80"/>
    <x v="37"/>
    <x v="91"/>
    <x v="190"/>
    <x v="34"/>
    <x v="38"/>
    <x v="0"/>
    <x v="0"/>
  </r>
  <r>
    <x v="13"/>
    <x v="0"/>
    <x v="0"/>
    <x v="1"/>
    <x v="13"/>
    <x v="13"/>
    <x v="2"/>
    <x v="2"/>
    <x v="2"/>
    <x v="2"/>
    <x v="2"/>
    <x v="75"/>
    <x v="150"/>
    <x v="108"/>
    <x v="191"/>
    <x v="34"/>
    <x v="38"/>
    <x v="0"/>
    <x v="0"/>
  </r>
  <r>
    <x v="13"/>
    <x v="0"/>
    <x v="0"/>
    <x v="1"/>
    <x v="13"/>
    <x v="13"/>
    <x v="41"/>
    <x v="41"/>
    <x v="41"/>
    <x v="41"/>
    <x v="3"/>
    <x v="49"/>
    <x v="151"/>
    <x v="53"/>
    <x v="192"/>
    <x v="22"/>
    <x v="139"/>
    <x v="0"/>
    <x v="0"/>
  </r>
  <r>
    <x v="13"/>
    <x v="0"/>
    <x v="0"/>
    <x v="1"/>
    <x v="13"/>
    <x v="13"/>
    <x v="15"/>
    <x v="15"/>
    <x v="15"/>
    <x v="15"/>
    <x v="4"/>
    <x v="53"/>
    <x v="152"/>
    <x v="77"/>
    <x v="143"/>
    <x v="43"/>
    <x v="140"/>
    <x v="0"/>
    <x v="0"/>
  </r>
  <r>
    <x v="13"/>
    <x v="0"/>
    <x v="0"/>
    <x v="1"/>
    <x v="13"/>
    <x v="13"/>
    <x v="5"/>
    <x v="5"/>
    <x v="5"/>
    <x v="5"/>
    <x v="4"/>
    <x v="53"/>
    <x v="152"/>
    <x v="52"/>
    <x v="47"/>
    <x v="37"/>
    <x v="141"/>
    <x v="0"/>
    <x v="0"/>
  </r>
  <r>
    <x v="13"/>
    <x v="0"/>
    <x v="0"/>
    <x v="1"/>
    <x v="13"/>
    <x v="13"/>
    <x v="7"/>
    <x v="7"/>
    <x v="7"/>
    <x v="7"/>
    <x v="4"/>
    <x v="53"/>
    <x v="152"/>
    <x v="64"/>
    <x v="193"/>
    <x v="35"/>
    <x v="20"/>
    <x v="0"/>
    <x v="0"/>
  </r>
  <r>
    <x v="13"/>
    <x v="0"/>
    <x v="0"/>
    <x v="1"/>
    <x v="13"/>
    <x v="13"/>
    <x v="8"/>
    <x v="8"/>
    <x v="8"/>
    <x v="8"/>
    <x v="7"/>
    <x v="54"/>
    <x v="153"/>
    <x v="73"/>
    <x v="185"/>
    <x v="40"/>
    <x v="142"/>
    <x v="0"/>
    <x v="0"/>
  </r>
  <r>
    <x v="13"/>
    <x v="0"/>
    <x v="0"/>
    <x v="1"/>
    <x v="13"/>
    <x v="13"/>
    <x v="17"/>
    <x v="17"/>
    <x v="17"/>
    <x v="17"/>
    <x v="8"/>
    <x v="83"/>
    <x v="137"/>
    <x v="50"/>
    <x v="194"/>
    <x v="42"/>
    <x v="143"/>
    <x v="0"/>
    <x v="0"/>
  </r>
  <r>
    <x v="13"/>
    <x v="0"/>
    <x v="0"/>
    <x v="1"/>
    <x v="13"/>
    <x v="13"/>
    <x v="4"/>
    <x v="4"/>
    <x v="4"/>
    <x v="4"/>
    <x v="9"/>
    <x v="96"/>
    <x v="58"/>
    <x v="78"/>
    <x v="195"/>
    <x v="48"/>
    <x v="144"/>
    <x v="0"/>
    <x v="0"/>
  </r>
  <r>
    <x v="13"/>
    <x v="0"/>
    <x v="0"/>
    <x v="1"/>
    <x v="13"/>
    <x v="13"/>
    <x v="3"/>
    <x v="3"/>
    <x v="3"/>
    <x v="3"/>
    <x v="9"/>
    <x v="96"/>
    <x v="58"/>
    <x v="74"/>
    <x v="59"/>
    <x v="36"/>
    <x v="138"/>
    <x v="0"/>
    <x v="0"/>
  </r>
  <r>
    <x v="13"/>
    <x v="0"/>
    <x v="0"/>
    <x v="1"/>
    <x v="13"/>
    <x v="13"/>
    <x v="42"/>
    <x v="42"/>
    <x v="42"/>
    <x v="42"/>
    <x v="11"/>
    <x v="98"/>
    <x v="154"/>
    <x v="77"/>
    <x v="143"/>
    <x v="33"/>
    <x v="145"/>
    <x v="0"/>
    <x v="0"/>
  </r>
  <r>
    <x v="13"/>
    <x v="0"/>
    <x v="0"/>
    <x v="1"/>
    <x v="13"/>
    <x v="13"/>
    <x v="14"/>
    <x v="14"/>
    <x v="14"/>
    <x v="14"/>
    <x v="12"/>
    <x v="85"/>
    <x v="43"/>
    <x v="81"/>
    <x v="129"/>
    <x v="39"/>
    <x v="146"/>
    <x v="0"/>
    <x v="0"/>
  </r>
  <r>
    <x v="13"/>
    <x v="0"/>
    <x v="0"/>
    <x v="1"/>
    <x v="13"/>
    <x v="13"/>
    <x v="9"/>
    <x v="9"/>
    <x v="9"/>
    <x v="9"/>
    <x v="12"/>
    <x v="85"/>
    <x v="43"/>
    <x v="77"/>
    <x v="143"/>
    <x v="27"/>
    <x v="136"/>
    <x v="0"/>
    <x v="0"/>
  </r>
  <r>
    <x v="13"/>
    <x v="0"/>
    <x v="0"/>
    <x v="1"/>
    <x v="13"/>
    <x v="13"/>
    <x v="27"/>
    <x v="27"/>
    <x v="27"/>
    <x v="27"/>
    <x v="12"/>
    <x v="85"/>
    <x v="43"/>
    <x v="88"/>
    <x v="196"/>
    <x v="52"/>
    <x v="147"/>
    <x v="0"/>
    <x v="0"/>
  </r>
  <r>
    <x v="13"/>
    <x v="0"/>
    <x v="0"/>
    <x v="1"/>
    <x v="13"/>
    <x v="13"/>
    <x v="25"/>
    <x v="25"/>
    <x v="25"/>
    <x v="25"/>
    <x v="15"/>
    <x v="87"/>
    <x v="89"/>
    <x v="78"/>
    <x v="195"/>
    <x v="36"/>
    <x v="138"/>
    <x v="0"/>
    <x v="0"/>
  </r>
  <r>
    <x v="13"/>
    <x v="0"/>
    <x v="0"/>
    <x v="1"/>
    <x v="13"/>
    <x v="13"/>
    <x v="13"/>
    <x v="13"/>
    <x v="13"/>
    <x v="13"/>
    <x v="15"/>
    <x v="87"/>
    <x v="89"/>
    <x v="73"/>
    <x v="185"/>
    <x v="42"/>
    <x v="143"/>
    <x v="0"/>
    <x v="0"/>
  </r>
  <r>
    <x v="13"/>
    <x v="0"/>
    <x v="0"/>
    <x v="1"/>
    <x v="13"/>
    <x v="13"/>
    <x v="6"/>
    <x v="6"/>
    <x v="6"/>
    <x v="6"/>
    <x v="17"/>
    <x v="88"/>
    <x v="155"/>
    <x v="51"/>
    <x v="92"/>
    <x v="27"/>
    <x v="136"/>
    <x v="0"/>
    <x v="0"/>
  </r>
  <r>
    <x v="13"/>
    <x v="0"/>
    <x v="0"/>
    <x v="1"/>
    <x v="13"/>
    <x v="13"/>
    <x v="12"/>
    <x v="12"/>
    <x v="12"/>
    <x v="12"/>
    <x v="17"/>
    <x v="88"/>
    <x v="155"/>
    <x v="51"/>
    <x v="92"/>
    <x v="27"/>
    <x v="136"/>
    <x v="0"/>
    <x v="0"/>
  </r>
  <r>
    <x v="13"/>
    <x v="0"/>
    <x v="0"/>
    <x v="1"/>
    <x v="13"/>
    <x v="13"/>
    <x v="10"/>
    <x v="10"/>
    <x v="10"/>
    <x v="10"/>
    <x v="17"/>
    <x v="88"/>
    <x v="155"/>
    <x v="81"/>
    <x v="129"/>
    <x v="42"/>
    <x v="143"/>
    <x v="0"/>
    <x v="0"/>
  </r>
  <r>
    <x v="14"/>
    <x v="0"/>
    <x v="0"/>
    <x v="2"/>
    <x v="14"/>
    <x v="14"/>
    <x v="0"/>
    <x v="0"/>
    <x v="0"/>
    <x v="0"/>
    <x v="0"/>
    <x v="90"/>
    <x v="156"/>
    <x v="73"/>
    <x v="197"/>
    <x v="34"/>
    <x v="38"/>
    <x v="0"/>
    <x v="0"/>
  </r>
  <r>
    <x v="14"/>
    <x v="0"/>
    <x v="0"/>
    <x v="2"/>
    <x v="14"/>
    <x v="14"/>
    <x v="1"/>
    <x v="1"/>
    <x v="1"/>
    <x v="1"/>
    <x v="1"/>
    <x v="91"/>
    <x v="157"/>
    <x v="81"/>
    <x v="198"/>
    <x v="34"/>
    <x v="38"/>
    <x v="0"/>
    <x v="0"/>
  </r>
  <r>
    <x v="14"/>
    <x v="0"/>
    <x v="0"/>
    <x v="2"/>
    <x v="14"/>
    <x v="14"/>
    <x v="23"/>
    <x v="23"/>
    <x v="23"/>
    <x v="23"/>
    <x v="2"/>
    <x v="112"/>
    <x v="158"/>
    <x v="79"/>
    <x v="199"/>
    <x v="34"/>
    <x v="38"/>
    <x v="0"/>
    <x v="0"/>
  </r>
  <r>
    <x v="14"/>
    <x v="0"/>
    <x v="0"/>
    <x v="2"/>
    <x v="14"/>
    <x v="14"/>
    <x v="8"/>
    <x v="8"/>
    <x v="8"/>
    <x v="8"/>
    <x v="3"/>
    <x v="113"/>
    <x v="159"/>
    <x v="98"/>
    <x v="163"/>
    <x v="35"/>
    <x v="135"/>
    <x v="1"/>
    <x v="10"/>
  </r>
  <r>
    <x v="14"/>
    <x v="0"/>
    <x v="0"/>
    <x v="2"/>
    <x v="14"/>
    <x v="14"/>
    <x v="22"/>
    <x v="22"/>
    <x v="22"/>
    <x v="22"/>
    <x v="4"/>
    <x v="114"/>
    <x v="160"/>
    <x v="109"/>
    <x v="200"/>
    <x v="27"/>
    <x v="148"/>
    <x v="0"/>
    <x v="0"/>
  </r>
  <r>
    <x v="14"/>
    <x v="0"/>
    <x v="0"/>
    <x v="2"/>
    <x v="14"/>
    <x v="14"/>
    <x v="5"/>
    <x v="5"/>
    <x v="5"/>
    <x v="5"/>
    <x v="4"/>
    <x v="114"/>
    <x v="160"/>
    <x v="98"/>
    <x v="163"/>
    <x v="35"/>
    <x v="135"/>
    <x v="0"/>
    <x v="0"/>
  </r>
  <r>
    <x v="14"/>
    <x v="0"/>
    <x v="0"/>
    <x v="2"/>
    <x v="14"/>
    <x v="14"/>
    <x v="6"/>
    <x v="6"/>
    <x v="6"/>
    <x v="6"/>
    <x v="4"/>
    <x v="114"/>
    <x v="160"/>
    <x v="76"/>
    <x v="201"/>
    <x v="34"/>
    <x v="38"/>
    <x v="0"/>
    <x v="0"/>
  </r>
  <r>
    <x v="14"/>
    <x v="0"/>
    <x v="0"/>
    <x v="2"/>
    <x v="14"/>
    <x v="14"/>
    <x v="41"/>
    <x v="41"/>
    <x v="41"/>
    <x v="41"/>
    <x v="4"/>
    <x v="114"/>
    <x v="160"/>
    <x v="76"/>
    <x v="201"/>
    <x v="34"/>
    <x v="38"/>
    <x v="0"/>
    <x v="0"/>
  </r>
  <r>
    <x v="14"/>
    <x v="0"/>
    <x v="0"/>
    <x v="2"/>
    <x v="14"/>
    <x v="14"/>
    <x v="2"/>
    <x v="2"/>
    <x v="2"/>
    <x v="2"/>
    <x v="4"/>
    <x v="114"/>
    <x v="160"/>
    <x v="76"/>
    <x v="201"/>
    <x v="34"/>
    <x v="38"/>
    <x v="0"/>
    <x v="0"/>
  </r>
  <r>
    <x v="14"/>
    <x v="0"/>
    <x v="0"/>
    <x v="2"/>
    <x v="14"/>
    <x v="14"/>
    <x v="43"/>
    <x v="43"/>
    <x v="43"/>
    <x v="43"/>
    <x v="9"/>
    <x v="115"/>
    <x v="161"/>
    <x v="88"/>
    <x v="202"/>
    <x v="34"/>
    <x v="38"/>
    <x v="0"/>
    <x v="0"/>
  </r>
  <r>
    <x v="14"/>
    <x v="0"/>
    <x v="0"/>
    <x v="2"/>
    <x v="14"/>
    <x v="14"/>
    <x v="9"/>
    <x v="9"/>
    <x v="9"/>
    <x v="9"/>
    <x v="9"/>
    <x v="115"/>
    <x v="161"/>
    <x v="88"/>
    <x v="202"/>
    <x v="34"/>
    <x v="38"/>
    <x v="0"/>
    <x v="0"/>
  </r>
  <r>
    <x v="14"/>
    <x v="0"/>
    <x v="0"/>
    <x v="2"/>
    <x v="14"/>
    <x v="14"/>
    <x v="15"/>
    <x v="15"/>
    <x v="15"/>
    <x v="15"/>
    <x v="9"/>
    <x v="115"/>
    <x v="161"/>
    <x v="88"/>
    <x v="202"/>
    <x v="34"/>
    <x v="38"/>
    <x v="0"/>
    <x v="0"/>
  </r>
  <r>
    <x v="14"/>
    <x v="0"/>
    <x v="0"/>
    <x v="2"/>
    <x v="14"/>
    <x v="14"/>
    <x v="7"/>
    <x v="7"/>
    <x v="7"/>
    <x v="7"/>
    <x v="9"/>
    <x v="115"/>
    <x v="161"/>
    <x v="97"/>
    <x v="125"/>
    <x v="35"/>
    <x v="135"/>
    <x v="0"/>
    <x v="0"/>
  </r>
  <r>
    <x v="14"/>
    <x v="0"/>
    <x v="0"/>
    <x v="2"/>
    <x v="14"/>
    <x v="14"/>
    <x v="44"/>
    <x v="44"/>
    <x v="44"/>
    <x v="44"/>
    <x v="13"/>
    <x v="116"/>
    <x v="162"/>
    <x v="109"/>
    <x v="200"/>
    <x v="35"/>
    <x v="135"/>
    <x v="0"/>
    <x v="0"/>
  </r>
  <r>
    <x v="14"/>
    <x v="0"/>
    <x v="0"/>
    <x v="2"/>
    <x v="14"/>
    <x v="14"/>
    <x v="27"/>
    <x v="27"/>
    <x v="27"/>
    <x v="27"/>
    <x v="13"/>
    <x v="116"/>
    <x v="162"/>
    <x v="110"/>
    <x v="203"/>
    <x v="42"/>
    <x v="149"/>
    <x v="0"/>
    <x v="0"/>
  </r>
  <r>
    <x v="14"/>
    <x v="0"/>
    <x v="0"/>
    <x v="2"/>
    <x v="14"/>
    <x v="14"/>
    <x v="45"/>
    <x v="45"/>
    <x v="45"/>
    <x v="45"/>
    <x v="13"/>
    <x v="116"/>
    <x v="162"/>
    <x v="110"/>
    <x v="203"/>
    <x v="42"/>
    <x v="149"/>
    <x v="0"/>
    <x v="0"/>
  </r>
  <r>
    <x v="14"/>
    <x v="0"/>
    <x v="0"/>
    <x v="2"/>
    <x v="14"/>
    <x v="14"/>
    <x v="46"/>
    <x v="46"/>
    <x v="46"/>
    <x v="46"/>
    <x v="16"/>
    <x v="117"/>
    <x v="163"/>
    <x v="109"/>
    <x v="200"/>
    <x v="36"/>
    <x v="12"/>
    <x v="0"/>
    <x v="0"/>
  </r>
  <r>
    <x v="14"/>
    <x v="0"/>
    <x v="0"/>
    <x v="2"/>
    <x v="14"/>
    <x v="14"/>
    <x v="19"/>
    <x v="19"/>
    <x v="19"/>
    <x v="19"/>
    <x v="16"/>
    <x v="117"/>
    <x v="163"/>
    <x v="109"/>
    <x v="200"/>
    <x v="36"/>
    <x v="12"/>
    <x v="0"/>
    <x v="0"/>
  </r>
  <r>
    <x v="14"/>
    <x v="0"/>
    <x v="0"/>
    <x v="2"/>
    <x v="14"/>
    <x v="14"/>
    <x v="28"/>
    <x v="28"/>
    <x v="28"/>
    <x v="28"/>
    <x v="16"/>
    <x v="117"/>
    <x v="163"/>
    <x v="109"/>
    <x v="200"/>
    <x v="36"/>
    <x v="12"/>
    <x v="0"/>
    <x v="0"/>
  </r>
  <r>
    <x v="14"/>
    <x v="0"/>
    <x v="0"/>
    <x v="2"/>
    <x v="14"/>
    <x v="14"/>
    <x v="3"/>
    <x v="3"/>
    <x v="3"/>
    <x v="3"/>
    <x v="16"/>
    <x v="117"/>
    <x v="163"/>
    <x v="97"/>
    <x v="125"/>
    <x v="34"/>
    <x v="38"/>
    <x v="0"/>
    <x v="0"/>
  </r>
  <r>
    <x v="14"/>
    <x v="0"/>
    <x v="0"/>
    <x v="2"/>
    <x v="14"/>
    <x v="14"/>
    <x v="29"/>
    <x v="29"/>
    <x v="29"/>
    <x v="29"/>
    <x v="16"/>
    <x v="117"/>
    <x v="163"/>
    <x v="97"/>
    <x v="125"/>
    <x v="34"/>
    <x v="38"/>
    <x v="0"/>
    <x v="0"/>
  </r>
  <r>
    <x v="14"/>
    <x v="0"/>
    <x v="0"/>
    <x v="2"/>
    <x v="14"/>
    <x v="14"/>
    <x v="35"/>
    <x v="35"/>
    <x v="35"/>
    <x v="35"/>
    <x v="16"/>
    <x v="117"/>
    <x v="163"/>
    <x v="97"/>
    <x v="125"/>
    <x v="34"/>
    <x v="38"/>
    <x v="0"/>
    <x v="0"/>
  </r>
  <r>
    <x v="14"/>
    <x v="0"/>
    <x v="0"/>
    <x v="2"/>
    <x v="14"/>
    <x v="14"/>
    <x v="11"/>
    <x v="11"/>
    <x v="11"/>
    <x v="11"/>
    <x v="16"/>
    <x v="117"/>
    <x v="163"/>
    <x v="97"/>
    <x v="125"/>
    <x v="34"/>
    <x v="38"/>
    <x v="0"/>
    <x v="0"/>
  </r>
  <r>
    <x v="14"/>
    <x v="0"/>
    <x v="0"/>
    <x v="2"/>
    <x v="14"/>
    <x v="14"/>
    <x v="13"/>
    <x v="13"/>
    <x v="13"/>
    <x v="13"/>
    <x v="16"/>
    <x v="117"/>
    <x v="163"/>
    <x v="110"/>
    <x v="203"/>
    <x v="35"/>
    <x v="135"/>
    <x v="0"/>
    <x v="0"/>
  </r>
  <r>
    <x v="15"/>
    <x v="0"/>
    <x v="0"/>
    <x v="2"/>
    <x v="15"/>
    <x v="15"/>
    <x v="47"/>
    <x v="47"/>
    <x v="47"/>
    <x v="47"/>
    <x v="0"/>
    <x v="114"/>
    <x v="164"/>
    <x v="88"/>
    <x v="204"/>
    <x v="36"/>
    <x v="150"/>
    <x v="0"/>
    <x v="0"/>
  </r>
  <r>
    <x v="15"/>
    <x v="0"/>
    <x v="0"/>
    <x v="2"/>
    <x v="15"/>
    <x v="15"/>
    <x v="1"/>
    <x v="1"/>
    <x v="1"/>
    <x v="1"/>
    <x v="0"/>
    <x v="114"/>
    <x v="164"/>
    <x v="76"/>
    <x v="205"/>
    <x v="34"/>
    <x v="38"/>
    <x v="0"/>
    <x v="0"/>
  </r>
  <r>
    <x v="15"/>
    <x v="0"/>
    <x v="0"/>
    <x v="2"/>
    <x v="15"/>
    <x v="15"/>
    <x v="0"/>
    <x v="0"/>
    <x v="0"/>
    <x v="0"/>
    <x v="0"/>
    <x v="114"/>
    <x v="164"/>
    <x v="76"/>
    <x v="205"/>
    <x v="34"/>
    <x v="38"/>
    <x v="0"/>
    <x v="0"/>
  </r>
  <r>
    <x v="15"/>
    <x v="0"/>
    <x v="0"/>
    <x v="2"/>
    <x v="15"/>
    <x v="15"/>
    <x v="31"/>
    <x v="31"/>
    <x v="31"/>
    <x v="31"/>
    <x v="3"/>
    <x v="116"/>
    <x v="165"/>
    <x v="98"/>
    <x v="206"/>
    <x v="34"/>
    <x v="38"/>
    <x v="0"/>
    <x v="0"/>
  </r>
  <r>
    <x v="15"/>
    <x v="0"/>
    <x v="0"/>
    <x v="2"/>
    <x v="15"/>
    <x v="15"/>
    <x v="8"/>
    <x v="8"/>
    <x v="8"/>
    <x v="8"/>
    <x v="3"/>
    <x v="116"/>
    <x v="165"/>
    <x v="98"/>
    <x v="206"/>
    <x v="34"/>
    <x v="38"/>
    <x v="0"/>
    <x v="0"/>
  </r>
  <r>
    <x v="15"/>
    <x v="0"/>
    <x v="0"/>
    <x v="2"/>
    <x v="15"/>
    <x v="15"/>
    <x v="27"/>
    <x v="27"/>
    <x v="27"/>
    <x v="27"/>
    <x v="3"/>
    <x v="116"/>
    <x v="165"/>
    <x v="110"/>
    <x v="203"/>
    <x v="42"/>
    <x v="151"/>
    <x v="0"/>
    <x v="0"/>
  </r>
  <r>
    <x v="15"/>
    <x v="0"/>
    <x v="0"/>
    <x v="2"/>
    <x v="15"/>
    <x v="15"/>
    <x v="21"/>
    <x v="21"/>
    <x v="21"/>
    <x v="21"/>
    <x v="6"/>
    <x v="117"/>
    <x v="166"/>
    <x v="110"/>
    <x v="203"/>
    <x v="35"/>
    <x v="152"/>
    <x v="0"/>
    <x v="0"/>
  </r>
  <r>
    <x v="15"/>
    <x v="0"/>
    <x v="0"/>
    <x v="2"/>
    <x v="15"/>
    <x v="15"/>
    <x v="34"/>
    <x v="34"/>
    <x v="34"/>
    <x v="34"/>
    <x v="6"/>
    <x v="117"/>
    <x v="166"/>
    <x v="97"/>
    <x v="207"/>
    <x v="34"/>
    <x v="38"/>
    <x v="0"/>
    <x v="0"/>
  </r>
  <r>
    <x v="15"/>
    <x v="0"/>
    <x v="0"/>
    <x v="2"/>
    <x v="15"/>
    <x v="15"/>
    <x v="4"/>
    <x v="4"/>
    <x v="4"/>
    <x v="4"/>
    <x v="6"/>
    <x v="117"/>
    <x v="166"/>
    <x v="109"/>
    <x v="208"/>
    <x v="36"/>
    <x v="150"/>
    <x v="0"/>
    <x v="0"/>
  </r>
  <r>
    <x v="15"/>
    <x v="0"/>
    <x v="0"/>
    <x v="2"/>
    <x v="15"/>
    <x v="15"/>
    <x v="25"/>
    <x v="25"/>
    <x v="25"/>
    <x v="25"/>
    <x v="6"/>
    <x v="117"/>
    <x v="166"/>
    <x v="97"/>
    <x v="207"/>
    <x v="34"/>
    <x v="38"/>
    <x v="0"/>
    <x v="0"/>
  </r>
  <r>
    <x v="15"/>
    <x v="0"/>
    <x v="0"/>
    <x v="2"/>
    <x v="15"/>
    <x v="15"/>
    <x v="30"/>
    <x v="30"/>
    <x v="30"/>
    <x v="30"/>
    <x v="6"/>
    <x v="117"/>
    <x v="166"/>
    <x v="109"/>
    <x v="208"/>
    <x v="36"/>
    <x v="150"/>
    <x v="0"/>
    <x v="0"/>
  </r>
  <r>
    <x v="15"/>
    <x v="0"/>
    <x v="0"/>
    <x v="2"/>
    <x v="15"/>
    <x v="15"/>
    <x v="48"/>
    <x v="48"/>
    <x v="48"/>
    <x v="48"/>
    <x v="6"/>
    <x v="117"/>
    <x v="166"/>
    <x v="109"/>
    <x v="208"/>
    <x v="36"/>
    <x v="150"/>
    <x v="0"/>
    <x v="0"/>
  </r>
  <r>
    <x v="15"/>
    <x v="0"/>
    <x v="0"/>
    <x v="2"/>
    <x v="15"/>
    <x v="15"/>
    <x v="23"/>
    <x v="23"/>
    <x v="23"/>
    <x v="23"/>
    <x v="6"/>
    <x v="117"/>
    <x v="166"/>
    <x v="97"/>
    <x v="207"/>
    <x v="34"/>
    <x v="38"/>
    <x v="0"/>
    <x v="0"/>
  </r>
  <r>
    <x v="15"/>
    <x v="0"/>
    <x v="0"/>
    <x v="2"/>
    <x v="15"/>
    <x v="15"/>
    <x v="17"/>
    <x v="17"/>
    <x v="17"/>
    <x v="17"/>
    <x v="6"/>
    <x v="117"/>
    <x v="166"/>
    <x v="97"/>
    <x v="207"/>
    <x v="34"/>
    <x v="38"/>
    <x v="0"/>
    <x v="0"/>
  </r>
  <r>
    <x v="15"/>
    <x v="0"/>
    <x v="0"/>
    <x v="2"/>
    <x v="15"/>
    <x v="15"/>
    <x v="10"/>
    <x v="10"/>
    <x v="10"/>
    <x v="10"/>
    <x v="6"/>
    <x v="117"/>
    <x v="166"/>
    <x v="97"/>
    <x v="207"/>
    <x v="34"/>
    <x v="38"/>
    <x v="0"/>
    <x v="0"/>
  </r>
  <r>
    <x v="15"/>
    <x v="0"/>
    <x v="0"/>
    <x v="2"/>
    <x v="15"/>
    <x v="15"/>
    <x v="49"/>
    <x v="49"/>
    <x v="49"/>
    <x v="49"/>
    <x v="15"/>
    <x v="118"/>
    <x v="131"/>
    <x v="109"/>
    <x v="208"/>
    <x v="34"/>
    <x v="38"/>
    <x v="0"/>
    <x v="0"/>
  </r>
  <r>
    <x v="15"/>
    <x v="0"/>
    <x v="0"/>
    <x v="2"/>
    <x v="15"/>
    <x v="15"/>
    <x v="16"/>
    <x v="16"/>
    <x v="16"/>
    <x v="16"/>
    <x v="15"/>
    <x v="118"/>
    <x v="131"/>
    <x v="109"/>
    <x v="208"/>
    <x v="34"/>
    <x v="38"/>
    <x v="0"/>
    <x v="0"/>
  </r>
  <r>
    <x v="15"/>
    <x v="0"/>
    <x v="0"/>
    <x v="2"/>
    <x v="15"/>
    <x v="15"/>
    <x v="50"/>
    <x v="50"/>
    <x v="50"/>
    <x v="50"/>
    <x v="15"/>
    <x v="118"/>
    <x v="131"/>
    <x v="110"/>
    <x v="203"/>
    <x v="36"/>
    <x v="150"/>
    <x v="0"/>
    <x v="0"/>
  </r>
  <r>
    <x v="15"/>
    <x v="0"/>
    <x v="0"/>
    <x v="2"/>
    <x v="15"/>
    <x v="15"/>
    <x v="51"/>
    <x v="51"/>
    <x v="51"/>
    <x v="51"/>
    <x v="15"/>
    <x v="118"/>
    <x v="131"/>
    <x v="110"/>
    <x v="203"/>
    <x v="36"/>
    <x v="150"/>
    <x v="0"/>
    <x v="0"/>
  </r>
  <r>
    <x v="15"/>
    <x v="0"/>
    <x v="0"/>
    <x v="2"/>
    <x v="15"/>
    <x v="15"/>
    <x v="52"/>
    <x v="52"/>
    <x v="52"/>
    <x v="52"/>
    <x v="15"/>
    <x v="118"/>
    <x v="131"/>
    <x v="110"/>
    <x v="203"/>
    <x v="36"/>
    <x v="150"/>
    <x v="0"/>
    <x v="0"/>
  </r>
  <r>
    <x v="15"/>
    <x v="0"/>
    <x v="0"/>
    <x v="2"/>
    <x v="15"/>
    <x v="15"/>
    <x v="53"/>
    <x v="53"/>
    <x v="53"/>
    <x v="53"/>
    <x v="15"/>
    <x v="118"/>
    <x v="131"/>
    <x v="109"/>
    <x v="208"/>
    <x v="34"/>
    <x v="38"/>
    <x v="0"/>
    <x v="0"/>
  </r>
  <r>
    <x v="15"/>
    <x v="0"/>
    <x v="0"/>
    <x v="2"/>
    <x v="15"/>
    <x v="15"/>
    <x v="54"/>
    <x v="54"/>
    <x v="54"/>
    <x v="54"/>
    <x v="15"/>
    <x v="118"/>
    <x v="131"/>
    <x v="109"/>
    <x v="208"/>
    <x v="34"/>
    <x v="38"/>
    <x v="0"/>
    <x v="0"/>
  </r>
  <r>
    <x v="15"/>
    <x v="0"/>
    <x v="0"/>
    <x v="2"/>
    <x v="15"/>
    <x v="15"/>
    <x v="55"/>
    <x v="55"/>
    <x v="55"/>
    <x v="55"/>
    <x v="15"/>
    <x v="118"/>
    <x v="131"/>
    <x v="109"/>
    <x v="208"/>
    <x v="34"/>
    <x v="38"/>
    <x v="0"/>
    <x v="0"/>
  </r>
  <r>
    <x v="15"/>
    <x v="0"/>
    <x v="0"/>
    <x v="2"/>
    <x v="15"/>
    <x v="15"/>
    <x v="40"/>
    <x v="40"/>
    <x v="40"/>
    <x v="40"/>
    <x v="15"/>
    <x v="118"/>
    <x v="131"/>
    <x v="109"/>
    <x v="208"/>
    <x v="34"/>
    <x v="38"/>
    <x v="0"/>
    <x v="0"/>
  </r>
  <r>
    <x v="15"/>
    <x v="0"/>
    <x v="0"/>
    <x v="2"/>
    <x v="15"/>
    <x v="15"/>
    <x v="9"/>
    <x v="9"/>
    <x v="9"/>
    <x v="9"/>
    <x v="15"/>
    <x v="118"/>
    <x v="131"/>
    <x v="109"/>
    <x v="208"/>
    <x v="34"/>
    <x v="38"/>
    <x v="0"/>
    <x v="0"/>
  </r>
  <r>
    <x v="15"/>
    <x v="0"/>
    <x v="0"/>
    <x v="2"/>
    <x v="15"/>
    <x v="15"/>
    <x v="19"/>
    <x v="19"/>
    <x v="19"/>
    <x v="19"/>
    <x v="15"/>
    <x v="118"/>
    <x v="131"/>
    <x v="110"/>
    <x v="203"/>
    <x v="36"/>
    <x v="150"/>
    <x v="0"/>
    <x v="0"/>
  </r>
  <r>
    <x v="15"/>
    <x v="0"/>
    <x v="0"/>
    <x v="2"/>
    <x v="15"/>
    <x v="15"/>
    <x v="56"/>
    <x v="56"/>
    <x v="56"/>
    <x v="56"/>
    <x v="15"/>
    <x v="118"/>
    <x v="131"/>
    <x v="109"/>
    <x v="208"/>
    <x v="34"/>
    <x v="38"/>
    <x v="0"/>
    <x v="0"/>
  </r>
  <r>
    <x v="15"/>
    <x v="0"/>
    <x v="0"/>
    <x v="2"/>
    <x v="15"/>
    <x v="15"/>
    <x v="18"/>
    <x v="18"/>
    <x v="18"/>
    <x v="18"/>
    <x v="15"/>
    <x v="118"/>
    <x v="131"/>
    <x v="110"/>
    <x v="203"/>
    <x v="36"/>
    <x v="150"/>
    <x v="0"/>
    <x v="0"/>
  </r>
  <r>
    <x v="15"/>
    <x v="0"/>
    <x v="0"/>
    <x v="2"/>
    <x v="15"/>
    <x v="15"/>
    <x v="57"/>
    <x v="57"/>
    <x v="57"/>
    <x v="57"/>
    <x v="15"/>
    <x v="118"/>
    <x v="131"/>
    <x v="110"/>
    <x v="203"/>
    <x v="36"/>
    <x v="150"/>
    <x v="0"/>
    <x v="0"/>
  </r>
  <r>
    <x v="15"/>
    <x v="0"/>
    <x v="0"/>
    <x v="2"/>
    <x v="15"/>
    <x v="15"/>
    <x v="20"/>
    <x v="20"/>
    <x v="20"/>
    <x v="20"/>
    <x v="15"/>
    <x v="118"/>
    <x v="131"/>
    <x v="109"/>
    <x v="208"/>
    <x v="34"/>
    <x v="38"/>
    <x v="0"/>
    <x v="0"/>
  </r>
  <r>
    <x v="15"/>
    <x v="0"/>
    <x v="0"/>
    <x v="2"/>
    <x v="15"/>
    <x v="15"/>
    <x v="58"/>
    <x v="58"/>
    <x v="58"/>
    <x v="58"/>
    <x v="15"/>
    <x v="118"/>
    <x v="131"/>
    <x v="109"/>
    <x v="208"/>
    <x v="34"/>
    <x v="38"/>
    <x v="0"/>
    <x v="0"/>
  </r>
  <r>
    <x v="15"/>
    <x v="0"/>
    <x v="0"/>
    <x v="2"/>
    <x v="15"/>
    <x v="15"/>
    <x v="59"/>
    <x v="59"/>
    <x v="59"/>
    <x v="59"/>
    <x v="15"/>
    <x v="118"/>
    <x v="131"/>
    <x v="110"/>
    <x v="203"/>
    <x v="36"/>
    <x v="150"/>
    <x v="0"/>
    <x v="0"/>
  </r>
  <r>
    <x v="15"/>
    <x v="0"/>
    <x v="0"/>
    <x v="2"/>
    <x v="15"/>
    <x v="15"/>
    <x v="29"/>
    <x v="29"/>
    <x v="29"/>
    <x v="29"/>
    <x v="15"/>
    <x v="118"/>
    <x v="131"/>
    <x v="110"/>
    <x v="203"/>
    <x v="36"/>
    <x v="150"/>
    <x v="0"/>
    <x v="0"/>
  </r>
  <r>
    <x v="15"/>
    <x v="0"/>
    <x v="0"/>
    <x v="2"/>
    <x v="15"/>
    <x v="15"/>
    <x v="13"/>
    <x v="13"/>
    <x v="13"/>
    <x v="13"/>
    <x v="15"/>
    <x v="118"/>
    <x v="131"/>
    <x v="109"/>
    <x v="208"/>
    <x v="34"/>
    <x v="38"/>
    <x v="0"/>
    <x v="0"/>
  </r>
  <r>
    <x v="15"/>
    <x v="0"/>
    <x v="0"/>
    <x v="2"/>
    <x v="15"/>
    <x v="15"/>
    <x v="60"/>
    <x v="60"/>
    <x v="60"/>
    <x v="60"/>
    <x v="15"/>
    <x v="118"/>
    <x v="131"/>
    <x v="109"/>
    <x v="208"/>
    <x v="34"/>
    <x v="38"/>
    <x v="0"/>
    <x v="0"/>
  </r>
  <r>
    <x v="15"/>
    <x v="0"/>
    <x v="0"/>
    <x v="2"/>
    <x v="15"/>
    <x v="15"/>
    <x v="61"/>
    <x v="61"/>
    <x v="61"/>
    <x v="61"/>
    <x v="15"/>
    <x v="118"/>
    <x v="131"/>
    <x v="110"/>
    <x v="203"/>
    <x v="34"/>
    <x v="38"/>
    <x v="1"/>
    <x v="10"/>
  </r>
  <r>
    <x v="16"/>
    <x v="0"/>
    <x v="0"/>
    <x v="2"/>
    <x v="16"/>
    <x v="16"/>
    <x v="0"/>
    <x v="0"/>
    <x v="0"/>
    <x v="0"/>
    <x v="0"/>
    <x v="119"/>
    <x v="132"/>
    <x v="75"/>
    <x v="209"/>
    <x v="34"/>
    <x v="38"/>
    <x v="0"/>
    <x v="0"/>
  </r>
  <r>
    <x v="16"/>
    <x v="0"/>
    <x v="0"/>
    <x v="2"/>
    <x v="16"/>
    <x v="16"/>
    <x v="1"/>
    <x v="1"/>
    <x v="1"/>
    <x v="1"/>
    <x v="1"/>
    <x v="112"/>
    <x v="167"/>
    <x v="79"/>
    <x v="210"/>
    <x v="34"/>
    <x v="38"/>
    <x v="0"/>
    <x v="0"/>
  </r>
  <r>
    <x v="16"/>
    <x v="0"/>
    <x v="0"/>
    <x v="2"/>
    <x v="16"/>
    <x v="16"/>
    <x v="9"/>
    <x v="9"/>
    <x v="9"/>
    <x v="9"/>
    <x v="2"/>
    <x v="114"/>
    <x v="168"/>
    <x v="76"/>
    <x v="211"/>
    <x v="34"/>
    <x v="38"/>
    <x v="0"/>
    <x v="0"/>
  </r>
  <r>
    <x v="16"/>
    <x v="0"/>
    <x v="0"/>
    <x v="2"/>
    <x v="16"/>
    <x v="16"/>
    <x v="4"/>
    <x v="4"/>
    <x v="4"/>
    <x v="4"/>
    <x v="3"/>
    <x v="115"/>
    <x v="169"/>
    <x v="98"/>
    <x v="212"/>
    <x v="36"/>
    <x v="153"/>
    <x v="0"/>
    <x v="0"/>
  </r>
  <r>
    <x v="16"/>
    <x v="0"/>
    <x v="0"/>
    <x v="2"/>
    <x v="16"/>
    <x v="16"/>
    <x v="25"/>
    <x v="25"/>
    <x v="25"/>
    <x v="25"/>
    <x v="4"/>
    <x v="116"/>
    <x v="170"/>
    <x v="98"/>
    <x v="212"/>
    <x v="34"/>
    <x v="38"/>
    <x v="0"/>
    <x v="0"/>
  </r>
  <r>
    <x v="16"/>
    <x v="0"/>
    <x v="0"/>
    <x v="2"/>
    <x v="16"/>
    <x v="16"/>
    <x v="30"/>
    <x v="30"/>
    <x v="30"/>
    <x v="30"/>
    <x v="4"/>
    <x v="116"/>
    <x v="170"/>
    <x v="98"/>
    <x v="212"/>
    <x v="34"/>
    <x v="38"/>
    <x v="0"/>
    <x v="0"/>
  </r>
  <r>
    <x v="16"/>
    <x v="0"/>
    <x v="0"/>
    <x v="2"/>
    <x v="16"/>
    <x v="16"/>
    <x v="15"/>
    <x v="15"/>
    <x v="15"/>
    <x v="15"/>
    <x v="4"/>
    <x v="116"/>
    <x v="170"/>
    <x v="97"/>
    <x v="26"/>
    <x v="34"/>
    <x v="38"/>
    <x v="1"/>
    <x v="9"/>
  </r>
  <r>
    <x v="16"/>
    <x v="0"/>
    <x v="0"/>
    <x v="2"/>
    <x v="16"/>
    <x v="16"/>
    <x v="19"/>
    <x v="19"/>
    <x v="19"/>
    <x v="19"/>
    <x v="4"/>
    <x v="116"/>
    <x v="170"/>
    <x v="97"/>
    <x v="26"/>
    <x v="36"/>
    <x v="153"/>
    <x v="0"/>
    <x v="0"/>
  </r>
  <r>
    <x v="16"/>
    <x v="0"/>
    <x v="0"/>
    <x v="2"/>
    <x v="16"/>
    <x v="16"/>
    <x v="27"/>
    <x v="27"/>
    <x v="27"/>
    <x v="27"/>
    <x v="4"/>
    <x v="116"/>
    <x v="170"/>
    <x v="110"/>
    <x v="203"/>
    <x v="42"/>
    <x v="154"/>
    <x v="0"/>
    <x v="0"/>
  </r>
  <r>
    <x v="16"/>
    <x v="0"/>
    <x v="0"/>
    <x v="2"/>
    <x v="16"/>
    <x v="16"/>
    <x v="41"/>
    <x v="41"/>
    <x v="41"/>
    <x v="41"/>
    <x v="4"/>
    <x v="116"/>
    <x v="170"/>
    <x v="98"/>
    <x v="212"/>
    <x v="34"/>
    <x v="38"/>
    <x v="0"/>
    <x v="0"/>
  </r>
  <r>
    <x v="16"/>
    <x v="0"/>
    <x v="0"/>
    <x v="2"/>
    <x v="16"/>
    <x v="16"/>
    <x v="3"/>
    <x v="3"/>
    <x v="3"/>
    <x v="3"/>
    <x v="4"/>
    <x v="116"/>
    <x v="170"/>
    <x v="98"/>
    <x v="212"/>
    <x v="34"/>
    <x v="38"/>
    <x v="0"/>
    <x v="0"/>
  </r>
  <r>
    <x v="16"/>
    <x v="0"/>
    <x v="0"/>
    <x v="2"/>
    <x v="16"/>
    <x v="16"/>
    <x v="11"/>
    <x v="11"/>
    <x v="11"/>
    <x v="11"/>
    <x v="4"/>
    <x v="116"/>
    <x v="170"/>
    <x v="98"/>
    <x v="212"/>
    <x v="34"/>
    <x v="38"/>
    <x v="0"/>
    <x v="0"/>
  </r>
  <r>
    <x v="16"/>
    <x v="0"/>
    <x v="0"/>
    <x v="2"/>
    <x v="16"/>
    <x v="16"/>
    <x v="31"/>
    <x v="31"/>
    <x v="31"/>
    <x v="31"/>
    <x v="12"/>
    <x v="117"/>
    <x v="43"/>
    <x v="97"/>
    <x v="26"/>
    <x v="34"/>
    <x v="38"/>
    <x v="0"/>
    <x v="0"/>
  </r>
  <r>
    <x v="16"/>
    <x v="0"/>
    <x v="0"/>
    <x v="2"/>
    <x v="16"/>
    <x v="16"/>
    <x v="46"/>
    <x v="46"/>
    <x v="46"/>
    <x v="46"/>
    <x v="12"/>
    <x v="117"/>
    <x v="43"/>
    <x v="97"/>
    <x v="26"/>
    <x v="34"/>
    <x v="38"/>
    <x v="0"/>
    <x v="0"/>
  </r>
  <r>
    <x v="16"/>
    <x v="0"/>
    <x v="0"/>
    <x v="2"/>
    <x v="16"/>
    <x v="16"/>
    <x v="16"/>
    <x v="16"/>
    <x v="16"/>
    <x v="16"/>
    <x v="12"/>
    <x v="117"/>
    <x v="43"/>
    <x v="97"/>
    <x v="26"/>
    <x v="34"/>
    <x v="38"/>
    <x v="0"/>
    <x v="0"/>
  </r>
  <r>
    <x v="16"/>
    <x v="0"/>
    <x v="0"/>
    <x v="2"/>
    <x v="16"/>
    <x v="16"/>
    <x v="62"/>
    <x v="62"/>
    <x v="62"/>
    <x v="62"/>
    <x v="12"/>
    <x v="117"/>
    <x v="43"/>
    <x v="110"/>
    <x v="203"/>
    <x v="35"/>
    <x v="155"/>
    <x v="0"/>
    <x v="0"/>
  </r>
  <r>
    <x v="16"/>
    <x v="0"/>
    <x v="0"/>
    <x v="2"/>
    <x v="16"/>
    <x v="16"/>
    <x v="8"/>
    <x v="8"/>
    <x v="8"/>
    <x v="8"/>
    <x v="12"/>
    <x v="117"/>
    <x v="43"/>
    <x v="97"/>
    <x v="26"/>
    <x v="34"/>
    <x v="38"/>
    <x v="0"/>
    <x v="0"/>
  </r>
  <r>
    <x v="16"/>
    <x v="0"/>
    <x v="0"/>
    <x v="2"/>
    <x v="16"/>
    <x v="16"/>
    <x v="63"/>
    <x v="63"/>
    <x v="63"/>
    <x v="63"/>
    <x v="12"/>
    <x v="117"/>
    <x v="43"/>
    <x v="97"/>
    <x v="26"/>
    <x v="34"/>
    <x v="38"/>
    <x v="0"/>
    <x v="0"/>
  </r>
  <r>
    <x v="16"/>
    <x v="0"/>
    <x v="0"/>
    <x v="2"/>
    <x v="16"/>
    <x v="16"/>
    <x v="5"/>
    <x v="5"/>
    <x v="5"/>
    <x v="5"/>
    <x v="12"/>
    <x v="117"/>
    <x v="43"/>
    <x v="97"/>
    <x v="26"/>
    <x v="34"/>
    <x v="38"/>
    <x v="0"/>
    <x v="0"/>
  </r>
  <r>
    <x v="16"/>
    <x v="0"/>
    <x v="0"/>
    <x v="2"/>
    <x v="16"/>
    <x v="16"/>
    <x v="17"/>
    <x v="17"/>
    <x v="17"/>
    <x v="17"/>
    <x v="12"/>
    <x v="117"/>
    <x v="43"/>
    <x v="97"/>
    <x v="26"/>
    <x v="34"/>
    <x v="38"/>
    <x v="0"/>
    <x v="0"/>
  </r>
  <r>
    <x v="16"/>
    <x v="0"/>
    <x v="0"/>
    <x v="2"/>
    <x v="16"/>
    <x v="16"/>
    <x v="58"/>
    <x v="58"/>
    <x v="58"/>
    <x v="58"/>
    <x v="12"/>
    <x v="117"/>
    <x v="43"/>
    <x v="97"/>
    <x v="26"/>
    <x v="34"/>
    <x v="38"/>
    <x v="0"/>
    <x v="0"/>
  </r>
  <r>
    <x v="16"/>
    <x v="0"/>
    <x v="0"/>
    <x v="2"/>
    <x v="16"/>
    <x v="16"/>
    <x v="2"/>
    <x v="2"/>
    <x v="2"/>
    <x v="2"/>
    <x v="12"/>
    <x v="117"/>
    <x v="43"/>
    <x v="97"/>
    <x v="26"/>
    <x v="34"/>
    <x v="38"/>
    <x v="0"/>
    <x v="0"/>
  </r>
  <r>
    <x v="16"/>
    <x v="0"/>
    <x v="0"/>
    <x v="2"/>
    <x v="16"/>
    <x v="16"/>
    <x v="12"/>
    <x v="12"/>
    <x v="12"/>
    <x v="12"/>
    <x v="12"/>
    <x v="117"/>
    <x v="43"/>
    <x v="97"/>
    <x v="26"/>
    <x v="34"/>
    <x v="38"/>
    <x v="0"/>
    <x v="0"/>
  </r>
  <r>
    <x v="16"/>
    <x v="0"/>
    <x v="0"/>
    <x v="2"/>
    <x v="16"/>
    <x v="16"/>
    <x v="13"/>
    <x v="13"/>
    <x v="13"/>
    <x v="13"/>
    <x v="12"/>
    <x v="117"/>
    <x v="43"/>
    <x v="109"/>
    <x v="213"/>
    <x v="36"/>
    <x v="153"/>
    <x v="0"/>
    <x v="0"/>
  </r>
  <r>
    <x v="17"/>
    <x v="0"/>
    <x v="0"/>
    <x v="2"/>
    <x v="17"/>
    <x v="17"/>
    <x v="0"/>
    <x v="0"/>
    <x v="0"/>
    <x v="0"/>
    <x v="0"/>
    <x v="76"/>
    <x v="171"/>
    <x v="65"/>
    <x v="205"/>
    <x v="34"/>
    <x v="38"/>
    <x v="0"/>
    <x v="7"/>
  </r>
  <r>
    <x v="17"/>
    <x v="0"/>
    <x v="0"/>
    <x v="2"/>
    <x v="17"/>
    <x v="17"/>
    <x v="1"/>
    <x v="1"/>
    <x v="1"/>
    <x v="1"/>
    <x v="1"/>
    <x v="78"/>
    <x v="133"/>
    <x v="67"/>
    <x v="214"/>
    <x v="34"/>
    <x v="38"/>
    <x v="0"/>
    <x v="7"/>
  </r>
  <r>
    <x v="17"/>
    <x v="0"/>
    <x v="0"/>
    <x v="2"/>
    <x v="17"/>
    <x v="17"/>
    <x v="4"/>
    <x v="4"/>
    <x v="4"/>
    <x v="4"/>
    <x v="2"/>
    <x v="85"/>
    <x v="172"/>
    <x v="48"/>
    <x v="160"/>
    <x v="35"/>
    <x v="156"/>
    <x v="0"/>
    <x v="7"/>
  </r>
  <r>
    <x v="17"/>
    <x v="0"/>
    <x v="0"/>
    <x v="2"/>
    <x v="17"/>
    <x v="17"/>
    <x v="31"/>
    <x v="31"/>
    <x v="31"/>
    <x v="31"/>
    <x v="3"/>
    <x v="88"/>
    <x v="173"/>
    <x v="81"/>
    <x v="215"/>
    <x v="42"/>
    <x v="157"/>
    <x v="0"/>
    <x v="7"/>
  </r>
  <r>
    <x v="17"/>
    <x v="0"/>
    <x v="0"/>
    <x v="2"/>
    <x v="17"/>
    <x v="17"/>
    <x v="8"/>
    <x v="8"/>
    <x v="8"/>
    <x v="8"/>
    <x v="4"/>
    <x v="91"/>
    <x v="161"/>
    <x v="80"/>
    <x v="105"/>
    <x v="35"/>
    <x v="156"/>
    <x v="0"/>
    <x v="7"/>
  </r>
  <r>
    <x v="17"/>
    <x v="0"/>
    <x v="0"/>
    <x v="2"/>
    <x v="17"/>
    <x v="17"/>
    <x v="10"/>
    <x v="10"/>
    <x v="10"/>
    <x v="10"/>
    <x v="4"/>
    <x v="91"/>
    <x v="161"/>
    <x v="81"/>
    <x v="215"/>
    <x v="34"/>
    <x v="38"/>
    <x v="0"/>
    <x v="7"/>
  </r>
  <r>
    <x v="17"/>
    <x v="0"/>
    <x v="0"/>
    <x v="2"/>
    <x v="17"/>
    <x v="17"/>
    <x v="13"/>
    <x v="13"/>
    <x v="13"/>
    <x v="13"/>
    <x v="4"/>
    <x v="91"/>
    <x v="161"/>
    <x v="81"/>
    <x v="215"/>
    <x v="34"/>
    <x v="38"/>
    <x v="0"/>
    <x v="7"/>
  </r>
  <r>
    <x v="17"/>
    <x v="0"/>
    <x v="0"/>
    <x v="2"/>
    <x v="17"/>
    <x v="17"/>
    <x v="21"/>
    <x v="21"/>
    <x v="21"/>
    <x v="21"/>
    <x v="7"/>
    <x v="92"/>
    <x v="153"/>
    <x v="109"/>
    <x v="216"/>
    <x v="37"/>
    <x v="158"/>
    <x v="0"/>
    <x v="7"/>
  </r>
  <r>
    <x v="17"/>
    <x v="0"/>
    <x v="0"/>
    <x v="2"/>
    <x v="17"/>
    <x v="17"/>
    <x v="16"/>
    <x v="16"/>
    <x v="16"/>
    <x v="16"/>
    <x v="7"/>
    <x v="92"/>
    <x v="153"/>
    <x v="75"/>
    <x v="217"/>
    <x v="35"/>
    <x v="156"/>
    <x v="0"/>
    <x v="7"/>
  </r>
  <r>
    <x v="17"/>
    <x v="0"/>
    <x v="0"/>
    <x v="2"/>
    <x v="17"/>
    <x v="17"/>
    <x v="9"/>
    <x v="9"/>
    <x v="9"/>
    <x v="9"/>
    <x v="9"/>
    <x v="120"/>
    <x v="174"/>
    <x v="75"/>
    <x v="217"/>
    <x v="36"/>
    <x v="7"/>
    <x v="0"/>
    <x v="7"/>
  </r>
  <r>
    <x v="17"/>
    <x v="0"/>
    <x v="0"/>
    <x v="2"/>
    <x v="17"/>
    <x v="17"/>
    <x v="19"/>
    <x v="19"/>
    <x v="19"/>
    <x v="19"/>
    <x v="9"/>
    <x v="120"/>
    <x v="174"/>
    <x v="76"/>
    <x v="177"/>
    <x v="33"/>
    <x v="159"/>
    <x v="0"/>
    <x v="7"/>
  </r>
  <r>
    <x v="17"/>
    <x v="0"/>
    <x v="0"/>
    <x v="2"/>
    <x v="17"/>
    <x v="17"/>
    <x v="27"/>
    <x v="27"/>
    <x v="27"/>
    <x v="27"/>
    <x v="9"/>
    <x v="120"/>
    <x v="174"/>
    <x v="98"/>
    <x v="17"/>
    <x v="48"/>
    <x v="160"/>
    <x v="0"/>
    <x v="7"/>
  </r>
  <r>
    <x v="17"/>
    <x v="0"/>
    <x v="0"/>
    <x v="2"/>
    <x v="17"/>
    <x v="17"/>
    <x v="6"/>
    <x v="6"/>
    <x v="6"/>
    <x v="6"/>
    <x v="9"/>
    <x v="120"/>
    <x v="174"/>
    <x v="75"/>
    <x v="217"/>
    <x v="36"/>
    <x v="7"/>
    <x v="0"/>
    <x v="7"/>
  </r>
  <r>
    <x v="17"/>
    <x v="0"/>
    <x v="0"/>
    <x v="2"/>
    <x v="17"/>
    <x v="17"/>
    <x v="2"/>
    <x v="2"/>
    <x v="2"/>
    <x v="2"/>
    <x v="9"/>
    <x v="120"/>
    <x v="174"/>
    <x v="75"/>
    <x v="217"/>
    <x v="36"/>
    <x v="7"/>
    <x v="0"/>
    <x v="7"/>
  </r>
  <r>
    <x v="17"/>
    <x v="0"/>
    <x v="0"/>
    <x v="2"/>
    <x v="17"/>
    <x v="17"/>
    <x v="22"/>
    <x v="22"/>
    <x v="22"/>
    <x v="22"/>
    <x v="14"/>
    <x v="121"/>
    <x v="44"/>
    <x v="98"/>
    <x v="17"/>
    <x v="33"/>
    <x v="159"/>
    <x v="0"/>
    <x v="7"/>
  </r>
  <r>
    <x v="17"/>
    <x v="0"/>
    <x v="0"/>
    <x v="2"/>
    <x v="17"/>
    <x v="17"/>
    <x v="7"/>
    <x v="7"/>
    <x v="7"/>
    <x v="7"/>
    <x v="14"/>
    <x v="121"/>
    <x v="44"/>
    <x v="82"/>
    <x v="67"/>
    <x v="35"/>
    <x v="156"/>
    <x v="0"/>
    <x v="7"/>
  </r>
  <r>
    <x v="17"/>
    <x v="0"/>
    <x v="0"/>
    <x v="2"/>
    <x v="17"/>
    <x v="17"/>
    <x v="64"/>
    <x v="64"/>
    <x v="64"/>
    <x v="64"/>
    <x v="16"/>
    <x v="113"/>
    <x v="163"/>
    <x v="76"/>
    <x v="177"/>
    <x v="36"/>
    <x v="7"/>
    <x v="0"/>
    <x v="7"/>
  </r>
  <r>
    <x v="17"/>
    <x v="0"/>
    <x v="0"/>
    <x v="2"/>
    <x v="17"/>
    <x v="17"/>
    <x v="62"/>
    <x v="62"/>
    <x v="62"/>
    <x v="62"/>
    <x v="16"/>
    <x v="113"/>
    <x v="163"/>
    <x v="88"/>
    <x v="18"/>
    <x v="35"/>
    <x v="156"/>
    <x v="0"/>
    <x v="7"/>
  </r>
  <r>
    <x v="17"/>
    <x v="0"/>
    <x v="0"/>
    <x v="2"/>
    <x v="17"/>
    <x v="17"/>
    <x v="14"/>
    <x v="14"/>
    <x v="14"/>
    <x v="14"/>
    <x v="16"/>
    <x v="113"/>
    <x v="163"/>
    <x v="109"/>
    <x v="216"/>
    <x v="33"/>
    <x v="159"/>
    <x v="0"/>
    <x v="7"/>
  </r>
  <r>
    <x v="17"/>
    <x v="0"/>
    <x v="0"/>
    <x v="2"/>
    <x v="17"/>
    <x v="17"/>
    <x v="23"/>
    <x v="23"/>
    <x v="23"/>
    <x v="23"/>
    <x v="16"/>
    <x v="113"/>
    <x v="163"/>
    <x v="76"/>
    <x v="177"/>
    <x v="36"/>
    <x v="7"/>
    <x v="0"/>
    <x v="7"/>
  </r>
  <r>
    <x v="17"/>
    <x v="0"/>
    <x v="0"/>
    <x v="2"/>
    <x v="17"/>
    <x v="17"/>
    <x v="3"/>
    <x v="3"/>
    <x v="3"/>
    <x v="3"/>
    <x v="16"/>
    <x v="113"/>
    <x v="163"/>
    <x v="82"/>
    <x v="67"/>
    <x v="34"/>
    <x v="38"/>
    <x v="0"/>
    <x v="7"/>
  </r>
  <r>
    <x v="17"/>
    <x v="0"/>
    <x v="0"/>
    <x v="2"/>
    <x v="17"/>
    <x v="17"/>
    <x v="65"/>
    <x v="65"/>
    <x v="65"/>
    <x v="65"/>
    <x v="16"/>
    <x v="113"/>
    <x v="163"/>
    <x v="110"/>
    <x v="203"/>
    <x v="39"/>
    <x v="161"/>
    <x v="0"/>
    <x v="7"/>
  </r>
  <r>
    <x v="17"/>
    <x v="0"/>
    <x v="0"/>
    <x v="2"/>
    <x v="17"/>
    <x v="17"/>
    <x v="66"/>
    <x v="66"/>
    <x v="66"/>
    <x v="66"/>
    <x v="16"/>
    <x v="113"/>
    <x v="163"/>
    <x v="88"/>
    <x v="18"/>
    <x v="35"/>
    <x v="156"/>
    <x v="0"/>
    <x v="7"/>
  </r>
  <r>
    <x v="18"/>
    <x v="0"/>
    <x v="0"/>
    <x v="2"/>
    <x v="18"/>
    <x v="18"/>
    <x v="1"/>
    <x v="1"/>
    <x v="1"/>
    <x v="1"/>
    <x v="0"/>
    <x v="89"/>
    <x v="92"/>
    <x v="77"/>
    <x v="180"/>
    <x v="34"/>
    <x v="38"/>
    <x v="0"/>
    <x v="7"/>
  </r>
  <r>
    <x v="18"/>
    <x v="0"/>
    <x v="0"/>
    <x v="2"/>
    <x v="18"/>
    <x v="18"/>
    <x v="4"/>
    <x v="4"/>
    <x v="4"/>
    <x v="4"/>
    <x v="1"/>
    <x v="91"/>
    <x v="38"/>
    <x v="54"/>
    <x v="218"/>
    <x v="27"/>
    <x v="162"/>
    <x v="0"/>
    <x v="7"/>
  </r>
  <r>
    <x v="18"/>
    <x v="0"/>
    <x v="0"/>
    <x v="2"/>
    <x v="18"/>
    <x v="18"/>
    <x v="0"/>
    <x v="0"/>
    <x v="0"/>
    <x v="0"/>
    <x v="2"/>
    <x v="92"/>
    <x v="175"/>
    <x v="51"/>
    <x v="41"/>
    <x v="34"/>
    <x v="38"/>
    <x v="0"/>
    <x v="7"/>
  </r>
  <r>
    <x v="18"/>
    <x v="0"/>
    <x v="0"/>
    <x v="2"/>
    <x v="18"/>
    <x v="18"/>
    <x v="8"/>
    <x v="8"/>
    <x v="8"/>
    <x v="8"/>
    <x v="3"/>
    <x v="119"/>
    <x v="176"/>
    <x v="82"/>
    <x v="219"/>
    <x v="42"/>
    <x v="163"/>
    <x v="0"/>
    <x v="7"/>
  </r>
  <r>
    <x v="18"/>
    <x v="0"/>
    <x v="0"/>
    <x v="2"/>
    <x v="18"/>
    <x v="18"/>
    <x v="21"/>
    <x v="21"/>
    <x v="21"/>
    <x v="21"/>
    <x v="4"/>
    <x v="112"/>
    <x v="173"/>
    <x v="109"/>
    <x v="84"/>
    <x v="39"/>
    <x v="164"/>
    <x v="0"/>
    <x v="7"/>
  </r>
  <r>
    <x v="18"/>
    <x v="0"/>
    <x v="0"/>
    <x v="2"/>
    <x v="18"/>
    <x v="18"/>
    <x v="9"/>
    <x v="9"/>
    <x v="9"/>
    <x v="9"/>
    <x v="4"/>
    <x v="112"/>
    <x v="173"/>
    <x v="79"/>
    <x v="220"/>
    <x v="34"/>
    <x v="38"/>
    <x v="0"/>
    <x v="7"/>
  </r>
  <r>
    <x v="18"/>
    <x v="0"/>
    <x v="0"/>
    <x v="2"/>
    <x v="18"/>
    <x v="18"/>
    <x v="17"/>
    <x v="17"/>
    <x v="17"/>
    <x v="17"/>
    <x v="4"/>
    <x v="112"/>
    <x v="173"/>
    <x v="82"/>
    <x v="219"/>
    <x v="36"/>
    <x v="165"/>
    <x v="0"/>
    <x v="7"/>
  </r>
  <r>
    <x v="18"/>
    <x v="0"/>
    <x v="0"/>
    <x v="2"/>
    <x v="18"/>
    <x v="18"/>
    <x v="48"/>
    <x v="48"/>
    <x v="48"/>
    <x v="48"/>
    <x v="7"/>
    <x v="113"/>
    <x v="94"/>
    <x v="82"/>
    <x v="219"/>
    <x v="34"/>
    <x v="38"/>
    <x v="0"/>
    <x v="7"/>
  </r>
  <r>
    <x v="18"/>
    <x v="0"/>
    <x v="0"/>
    <x v="2"/>
    <x v="18"/>
    <x v="18"/>
    <x v="47"/>
    <x v="47"/>
    <x v="47"/>
    <x v="47"/>
    <x v="8"/>
    <x v="114"/>
    <x v="99"/>
    <x v="76"/>
    <x v="221"/>
    <x v="34"/>
    <x v="38"/>
    <x v="0"/>
    <x v="7"/>
  </r>
  <r>
    <x v="18"/>
    <x v="0"/>
    <x v="0"/>
    <x v="2"/>
    <x v="18"/>
    <x v="18"/>
    <x v="22"/>
    <x v="22"/>
    <x v="22"/>
    <x v="22"/>
    <x v="8"/>
    <x v="114"/>
    <x v="99"/>
    <x v="88"/>
    <x v="222"/>
    <x v="36"/>
    <x v="165"/>
    <x v="0"/>
    <x v="7"/>
  </r>
  <r>
    <x v="18"/>
    <x v="0"/>
    <x v="0"/>
    <x v="2"/>
    <x v="18"/>
    <x v="18"/>
    <x v="10"/>
    <x v="10"/>
    <x v="10"/>
    <x v="10"/>
    <x v="8"/>
    <x v="114"/>
    <x v="99"/>
    <x v="76"/>
    <x v="221"/>
    <x v="34"/>
    <x v="38"/>
    <x v="0"/>
    <x v="7"/>
  </r>
  <r>
    <x v="18"/>
    <x v="0"/>
    <x v="0"/>
    <x v="2"/>
    <x v="18"/>
    <x v="18"/>
    <x v="67"/>
    <x v="67"/>
    <x v="67"/>
    <x v="67"/>
    <x v="8"/>
    <x v="114"/>
    <x v="99"/>
    <x v="98"/>
    <x v="77"/>
    <x v="35"/>
    <x v="166"/>
    <x v="0"/>
    <x v="7"/>
  </r>
  <r>
    <x v="18"/>
    <x v="0"/>
    <x v="0"/>
    <x v="2"/>
    <x v="18"/>
    <x v="18"/>
    <x v="13"/>
    <x v="13"/>
    <x v="13"/>
    <x v="13"/>
    <x v="8"/>
    <x v="114"/>
    <x v="99"/>
    <x v="76"/>
    <x v="221"/>
    <x v="34"/>
    <x v="38"/>
    <x v="0"/>
    <x v="7"/>
  </r>
  <r>
    <x v="18"/>
    <x v="0"/>
    <x v="0"/>
    <x v="2"/>
    <x v="18"/>
    <x v="18"/>
    <x v="34"/>
    <x v="34"/>
    <x v="34"/>
    <x v="34"/>
    <x v="13"/>
    <x v="115"/>
    <x v="123"/>
    <x v="98"/>
    <x v="77"/>
    <x v="36"/>
    <x v="165"/>
    <x v="0"/>
    <x v="7"/>
  </r>
  <r>
    <x v="18"/>
    <x v="0"/>
    <x v="0"/>
    <x v="2"/>
    <x v="18"/>
    <x v="18"/>
    <x v="16"/>
    <x v="16"/>
    <x v="16"/>
    <x v="16"/>
    <x v="13"/>
    <x v="115"/>
    <x v="123"/>
    <x v="88"/>
    <x v="222"/>
    <x v="34"/>
    <x v="38"/>
    <x v="0"/>
    <x v="7"/>
  </r>
  <r>
    <x v="18"/>
    <x v="0"/>
    <x v="0"/>
    <x v="2"/>
    <x v="18"/>
    <x v="18"/>
    <x v="64"/>
    <x v="64"/>
    <x v="64"/>
    <x v="64"/>
    <x v="13"/>
    <x v="115"/>
    <x v="123"/>
    <x v="110"/>
    <x v="203"/>
    <x v="27"/>
    <x v="162"/>
    <x v="0"/>
    <x v="7"/>
  </r>
  <r>
    <x v="18"/>
    <x v="0"/>
    <x v="0"/>
    <x v="2"/>
    <x v="18"/>
    <x v="18"/>
    <x v="27"/>
    <x v="27"/>
    <x v="27"/>
    <x v="27"/>
    <x v="13"/>
    <x v="115"/>
    <x v="123"/>
    <x v="98"/>
    <x v="77"/>
    <x v="36"/>
    <x v="165"/>
    <x v="0"/>
    <x v="7"/>
  </r>
  <r>
    <x v="18"/>
    <x v="0"/>
    <x v="0"/>
    <x v="2"/>
    <x v="18"/>
    <x v="18"/>
    <x v="41"/>
    <x v="41"/>
    <x v="41"/>
    <x v="41"/>
    <x v="13"/>
    <x v="115"/>
    <x v="123"/>
    <x v="88"/>
    <x v="222"/>
    <x v="34"/>
    <x v="38"/>
    <x v="0"/>
    <x v="7"/>
  </r>
  <r>
    <x v="18"/>
    <x v="0"/>
    <x v="0"/>
    <x v="2"/>
    <x v="18"/>
    <x v="18"/>
    <x v="49"/>
    <x v="49"/>
    <x v="49"/>
    <x v="49"/>
    <x v="18"/>
    <x v="116"/>
    <x v="17"/>
    <x v="98"/>
    <x v="77"/>
    <x v="34"/>
    <x v="38"/>
    <x v="0"/>
    <x v="7"/>
  </r>
  <r>
    <x v="18"/>
    <x v="0"/>
    <x v="0"/>
    <x v="2"/>
    <x v="18"/>
    <x v="18"/>
    <x v="25"/>
    <x v="25"/>
    <x v="25"/>
    <x v="25"/>
    <x v="18"/>
    <x v="116"/>
    <x v="17"/>
    <x v="97"/>
    <x v="13"/>
    <x v="36"/>
    <x v="165"/>
    <x v="0"/>
    <x v="7"/>
  </r>
  <r>
    <x v="18"/>
    <x v="0"/>
    <x v="0"/>
    <x v="2"/>
    <x v="18"/>
    <x v="18"/>
    <x v="51"/>
    <x v="51"/>
    <x v="51"/>
    <x v="51"/>
    <x v="18"/>
    <x v="116"/>
    <x v="17"/>
    <x v="98"/>
    <x v="77"/>
    <x v="34"/>
    <x v="38"/>
    <x v="0"/>
    <x v="7"/>
  </r>
  <r>
    <x v="18"/>
    <x v="0"/>
    <x v="0"/>
    <x v="2"/>
    <x v="18"/>
    <x v="18"/>
    <x v="68"/>
    <x v="68"/>
    <x v="68"/>
    <x v="68"/>
    <x v="18"/>
    <x v="116"/>
    <x v="17"/>
    <x v="98"/>
    <x v="77"/>
    <x v="34"/>
    <x v="38"/>
    <x v="0"/>
    <x v="7"/>
  </r>
  <r>
    <x v="18"/>
    <x v="0"/>
    <x v="0"/>
    <x v="2"/>
    <x v="18"/>
    <x v="18"/>
    <x v="5"/>
    <x v="5"/>
    <x v="5"/>
    <x v="5"/>
    <x v="18"/>
    <x v="116"/>
    <x v="17"/>
    <x v="98"/>
    <x v="77"/>
    <x v="34"/>
    <x v="38"/>
    <x v="0"/>
    <x v="7"/>
  </r>
  <r>
    <x v="18"/>
    <x v="0"/>
    <x v="0"/>
    <x v="2"/>
    <x v="18"/>
    <x v="18"/>
    <x v="7"/>
    <x v="7"/>
    <x v="7"/>
    <x v="7"/>
    <x v="18"/>
    <x v="116"/>
    <x v="17"/>
    <x v="98"/>
    <x v="77"/>
    <x v="34"/>
    <x v="38"/>
    <x v="0"/>
    <x v="7"/>
  </r>
  <r>
    <x v="19"/>
    <x v="0"/>
    <x v="0"/>
    <x v="2"/>
    <x v="19"/>
    <x v="19"/>
    <x v="0"/>
    <x v="0"/>
    <x v="0"/>
    <x v="0"/>
    <x v="0"/>
    <x v="106"/>
    <x v="177"/>
    <x v="50"/>
    <x v="223"/>
    <x v="36"/>
    <x v="75"/>
    <x v="0"/>
    <x v="0"/>
  </r>
  <r>
    <x v="19"/>
    <x v="0"/>
    <x v="0"/>
    <x v="2"/>
    <x v="19"/>
    <x v="19"/>
    <x v="1"/>
    <x v="1"/>
    <x v="1"/>
    <x v="1"/>
    <x v="1"/>
    <x v="98"/>
    <x v="53"/>
    <x v="35"/>
    <x v="224"/>
    <x v="34"/>
    <x v="38"/>
    <x v="0"/>
    <x v="0"/>
  </r>
  <r>
    <x v="19"/>
    <x v="0"/>
    <x v="0"/>
    <x v="2"/>
    <x v="19"/>
    <x v="19"/>
    <x v="15"/>
    <x v="15"/>
    <x v="15"/>
    <x v="15"/>
    <x v="2"/>
    <x v="92"/>
    <x v="178"/>
    <x v="51"/>
    <x v="225"/>
    <x v="34"/>
    <x v="38"/>
    <x v="0"/>
    <x v="0"/>
  </r>
  <r>
    <x v="19"/>
    <x v="0"/>
    <x v="0"/>
    <x v="2"/>
    <x v="19"/>
    <x v="19"/>
    <x v="21"/>
    <x v="21"/>
    <x v="21"/>
    <x v="21"/>
    <x v="3"/>
    <x v="120"/>
    <x v="179"/>
    <x v="109"/>
    <x v="226"/>
    <x v="47"/>
    <x v="167"/>
    <x v="0"/>
    <x v="0"/>
  </r>
  <r>
    <x v="19"/>
    <x v="0"/>
    <x v="0"/>
    <x v="2"/>
    <x v="19"/>
    <x v="19"/>
    <x v="3"/>
    <x v="3"/>
    <x v="3"/>
    <x v="3"/>
    <x v="3"/>
    <x v="120"/>
    <x v="179"/>
    <x v="80"/>
    <x v="227"/>
    <x v="34"/>
    <x v="38"/>
    <x v="0"/>
    <x v="0"/>
  </r>
  <r>
    <x v="19"/>
    <x v="0"/>
    <x v="0"/>
    <x v="2"/>
    <x v="19"/>
    <x v="19"/>
    <x v="4"/>
    <x v="4"/>
    <x v="4"/>
    <x v="4"/>
    <x v="5"/>
    <x v="112"/>
    <x v="135"/>
    <x v="76"/>
    <x v="76"/>
    <x v="35"/>
    <x v="76"/>
    <x v="0"/>
    <x v="0"/>
  </r>
  <r>
    <x v="19"/>
    <x v="0"/>
    <x v="0"/>
    <x v="2"/>
    <x v="19"/>
    <x v="19"/>
    <x v="14"/>
    <x v="14"/>
    <x v="14"/>
    <x v="14"/>
    <x v="5"/>
    <x v="112"/>
    <x v="135"/>
    <x v="97"/>
    <x v="228"/>
    <x v="33"/>
    <x v="168"/>
    <x v="0"/>
    <x v="0"/>
  </r>
  <r>
    <x v="19"/>
    <x v="0"/>
    <x v="0"/>
    <x v="2"/>
    <x v="19"/>
    <x v="19"/>
    <x v="18"/>
    <x v="18"/>
    <x v="18"/>
    <x v="18"/>
    <x v="5"/>
    <x v="112"/>
    <x v="135"/>
    <x v="88"/>
    <x v="65"/>
    <x v="42"/>
    <x v="79"/>
    <x v="0"/>
    <x v="0"/>
  </r>
  <r>
    <x v="19"/>
    <x v="0"/>
    <x v="0"/>
    <x v="2"/>
    <x v="19"/>
    <x v="19"/>
    <x v="10"/>
    <x v="10"/>
    <x v="10"/>
    <x v="10"/>
    <x v="5"/>
    <x v="112"/>
    <x v="135"/>
    <x v="82"/>
    <x v="229"/>
    <x v="36"/>
    <x v="75"/>
    <x v="0"/>
    <x v="0"/>
  </r>
  <r>
    <x v="19"/>
    <x v="0"/>
    <x v="0"/>
    <x v="2"/>
    <x v="19"/>
    <x v="19"/>
    <x v="69"/>
    <x v="69"/>
    <x v="69"/>
    <x v="69"/>
    <x v="9"/>
    <x v="113"/>
    <x v="180"/>
    <x v="98"/>
    <x v="112"/>
    <x v="42"/>
    <x v="79"/>
    <x v="0"/>
    <x v="0"/>
  </r>
  <r>
    <x v="19"/>
    <x v="0"/>
    <x v="0"/>
    <x v="2"/>
    <x v="19"/>
    <x v="19"/>
    <x v="8"/>
    <x v="8"/>
    <x v="8"/>
    <x v="8"/>
    <x v="9"/>
    <x v="113"/>
    <x v="180"/>
    <x v="76"/>
    <x v="76"/>
    <x v="34"/>
    <x v="38"/>
    <x v="1"/>
    <x v="6"/>
  </r>
  <r>
    <x v="19"/>
    <x v="0"/>
    <x v="0"/>
    <x v="2"/>
    <x v="19"/>
    <x v="19"/>
    <x v="23"/>
    <x v="23"/>
    <x v="23"/>
    <x v="23"/>
    <x v="9"/>
    <x v="113"/>
    <x v="180"/>
    <x v="76"/>
    <x v="76"/>
    <x v="36"/>
    <x v="75"/>
    <x v="0"/>
    <x v="0"/>
  </r>
  <r>
    <x v="19"/>
    <x v="0"/>
    <x v="0"/>
    <x v="2"/>
    <x v="19"/>
    <x v="19"/>
    <x v="2"/>
    <x v="2"/>
    <x v="2"/>
    <x v="2"/>
    <x v="9"/>
    <x v="113"/>
    <x v="180"/>
    <x v="82"/>
    <x v="229"/>
    <x v="34"/>
    <x v="38"/>
    <x v="0"/>
    <x v="0"/>
  </r>
  <r>
    <x v="19"/>
    <x v="0"/>
    <x v="0"/>
    <x v="2"/>
    <x v="19"/>
    <x v="19"/>
    <x v="9"/>
    <x v="9"/>
    <x v="9"/>
    <x v="9"/>
    <x v="13"/>
    <x v="114"/>
    <x v="101"/>
    <x v="88"/>
    <x v="65"/>
    <x v="36"/>
    <x v="75"/>
    <x v="0"/>
    <x v="0"/>
  </r>
  <r>
    <x v="19"/>
    <x v="0"/>
    <x v="0"/>
    <x v="2"/>
    <x v="19"/>
    <x v="19"/>
    <x v="27"/>
    <x v="27"/>
    <x v="27"/>
    <x v="27"/>
    <x v="13"/>
    <x v="114"/>
    <x v="101"/>
    <x v="109"/>
    <x v="226"/>
    <x v="27"/>
    <x v="169"/>
    <x v="0"/>
    <x v="0"/>
  </r>
  <r>
    <x v="19"/>
    <x v="0"/>
    <x v="0"/>
    <x v="2"/>
    <x v="19"/>
    <x v="19"/>
    <x v="70"/>
    <x v="70"/>
    <x v="70"/>
    <x v="70"/>
    <x v="13"/>
    <x v="114"/>
    <x v="101"/>
    <x v="97"/>
    <x v="228"/>
    <x v="42"/>
    <x v="79"/>
    <x v="0"/>
    <x v="0"/>
  </r>
  <r>
    <x v="19"/>
    <x v="0"/>
    <x v="0"/>
    <x v="2"/>
    <x v="19"/>
    <x v="19"/>
    <x v="17"/>
    <x v="17"/>
    <x v="17"/>
    <x v="17"/>
    <x v="13"/>
    <x v="114"/>
    <x v="101"/>
    <x v="88"/>
    <x v="65"/>
    <x v="34"/>
    <x v="38"/>
    <x v="1"/>
    <x v="6"/>
  </r>
  <r>
    <x v="19"/>
    <x v="0"/>
    <x v="0"/>
    <x v="2"/>
    <x v="19"/>
    <x v="19"/>
    <x v="12"/>
    <x v="12"/>
    <x v="12"/>
    <x v="12"/>
    <x v="13"/>
    <x v="114"/>
    <x v="101"/>
    <x v="97"/>
    <x v="228"/>
    <x v="42"/>
    <x v="79"/>
    <x v="0"/>
    <x v="0"/>
  </r>
  <r>
    <x v="19"/>
    <x v="0"/>
    <x v="0"/>
    <x v="2"/>
    <x v="19"/>
    <x v="19"/>
    <x v="34"/>
    <x v="34"/>
    <x v="34"/>
    <x v="34"/>
    <x v="18"/>
    <x v="115"/>
    <x v="181"/>
    <x v="88"/>
    <x v="65"/>
    <x v="34"/>
    <x v="38"/>
    <x v="0"/>
    <x v="0"/>
  </r>
  <r>
    <x v="19"/>
    <x v="0"/>
    <x v="0"/>
    <x v="2"/>
    <x v="19"/>
    <x v="19"/>
    <x v="22"/>
    <x v="22"/>
    <x v="22"/>
    <x v="22"/>
    <x v="18"/>
    <x v="115"/>
    <x v="181"/>
    <x v="109"/>
    <x v="226"/>
    <x v="42"/>
    <x v="79"/>
    <x v="0"/>
    <x v="0"/>
  </r>
  <r>
    <x v="19"/>
    <x v="0"/>
    <x v="0"/>
    <x v="2"/>
    <x v="19"/>
    <x v="19"/>
    <x v="44"/>
    <x v="44"/>
    <x v="44"/>
    <x v="44"/>
    <x v="18"/>
    <x v="115"/>
    <x v="181"/>
    <x v="98"/>
    <x v="112"/>
    <x v="36"/>
    <x v="75"/>
    <x v="0"/>
    <x v="0"/>
  </r>
  <r>
    <x v="19"/>
    <x v="0"/>
    <x v="0"/>
    <x v="2"/>
    <x v="19"/>
    <x v="19"/>
    <x v="71"/>
    <x v="71"/>
    <x v="71"/>
    <x v="71"/>
    <x v="18"/>
    <x v="115"/>
    <x v="181"/>
    <x v="88"/>
    <x v="65"/>
    <x v="34"/>
    <x v="38"/>
    <x v="0"/>
    <x v="0"/>
  </r>
  <r>
    <x v="19"/>
    <x v="0"/>
    <x v="0"/>
    <x v="2"/>
    <x v="19"/>
    <x v="19"/>
    <x v="57"/>
    <x v="57"/>
    <x v="57"/>
    <x v="57"/>
    <x v="18"/>
    <x v="115"/>
    <x v="181"/>
    <x v="98"/>
    <x v="112"/>
    <x v="36"/>
    <x v="75"/>
    <x v="0"/>
    <x v="0"/>
  </r>
  <r>
    <x v="19"/>
    <x v="0"/>
    <x v="0"/>
    <x v="2"/>
    <x v="19"/>
    <x v="19"/>
    <x v="5"/>
    <x v="5"/>
    <x v="5"/>
    <x v="5"/>
    <x v="18"/>
    <x v="115"/>
    <x v="181"/>
    <x v="88"/>
    <x v="65"/>
    <x v="34"/>
    <x v="38"/>
    <x v="0"/>
    <x v="0"/>
  </r>
  <r>
    <x v="20"/>
    <x v="0"/>
    <x v="0"/>
    <x v="2"/>
    <x v="20"/>
    <x v="20"/>
    <x v="0"/>
    <x v="0"/>
    <x v="0"/>
    <x v="0"/>
    <x v="0"/>
    <x v="96"/>
    <x v="182"/>
    <x v="87"/>
    <x v="230"/>
    <x v="34"/>
    <x v="38"/>
    <x v="0"/>
    <x v="0"/>
  </r>
  <r>
    <x v="20"/>
    <x v="0"/>
    <x v="0"/>
    <x v="2"/>
    <x v="20"/>
    <x v="20"/>
    <x v="1"/>
    <x v="1"/>
    <x v="1"/>
    <x v="1"/>
    <x v="1"/>
    <x v="92"/>
    <x v="183"/>
    <x v="80"/>
    <x v="199"/>
    <x v="36"/>
    <x v="170"/>
    <x v="0"/>
    <x v="0"/>
  </r>
  <r>
    <x v="20"/>
    <x v="0"/>
    <x v="0"/>
    <x v="2"/>
    <x v="20"/>
    <x v="20"/>
    <x v="7"/>
    <x v="7"/>
    <x v="7"/>
    <x v="7"/>
    <x v="2"/>
    <x v="121"/>
    <x v="184"/>
    <x v="54"/>
    <x v="231"/>
    <x v="34"/>
    <x v="38"/>
    <x v="0"/>
    <x v="0"/>
  </r>
  <r>
    <x v="20"/>
    <x v="0"/>
    <x v="0"/>
    <x v="2"/>
    <x v="20"/>
    <x v="20"/>
    <x v="5"/>
    <x v="5"/>
    <x v="5"/>
    <x v="5"/>
    <x v="3"/>
    <x v="113"/>
    <x v="116"/>
    <x v="82"/>
    <x v="232"/>
    <x v="34"/>
    <x v="38"/>
    <x v="0"/>
    <x v="0"/>
  </r>
  <r>
    <x v="20"/>
    <x v="0"/>
    <x v="0"/>
    <x v="2"/>
    <x v="20"/>
    <x v="20"/>
    <x v="11"/>
    <x v="11"/>
    <x v="11"/>
    <x v="11"/>
    <x v="3"/>
    <x v="113"/>
    <x v="116"/>
    <x v="82"/>
    <x v="232"/>
    <x v="34"/>
    <x v="38"/>
    <x v="0"/>
    <x v="0"/>
  </r>
  <r>
    <x v="20"/>
    <x v="0"/>
    <x v="0"/>
    <x v="2"/>
    <x v="20"/>
    <x v="20"/>
    <x v="10"/>
    <x v="10"/>
    <x v="10"/>
    <x v="10"/>
    <x v="3"/>
    <x v="113"/>
    <x v="116"/>
    <x v="82"/>
    <x v="232"/>
    <x v="34"/>
    <x v="38"/>
    <x v="0"/>
    <x v="0"/>
  </r>
  <r>
    <x v="20"/>
    <x v="0"/>
    <x v="0"/>
    <x v="2"/>
    <x v="20"/>
    <x v="20"/>
    <x v="15"/>
    <x v="15"/>
    <x v="15"/>
    <x v="15"/>
    <x v="6"/>
    <x v="114"/>
    <x v="56"/>
    <x v="76"/>
    <x v="233"/>
    <x v="34"/>
    <x v="38"/>
    <x v="0"/>
    <x v="0"/>
  </r>
  <r>
    <x v="20"/>
    <x v="0"/>
    <x v="0"/>
    <x v="2"/>
    <x v="20"/>
    <x v="20"/>
    <x v="18"/>
    <x v="18"/>
    <x v="18"/>
    <x v="18"/>
    <x v="6"/>
    <x v="114"/>
    <x v="56"/>
    <x v="98"/>
    <x v="62"/>
    <x v="35"/>
    <x v="171"/>
    <x v="0"/>
    <x v="0"/>
  </r>
  <r>
    <x v="20"/>
    <x v="0"/>
    <x v="0"/>
    <x v="2"/>
    <x v="20"/>
    <x v="20"/>
    <x v="17"/>
    <x v="17"/>
    <x v="17"/>
    <x v="17"/>
    <x v="6"/>
    <x v="114"/>
    <x v="56"/>
    <x v="76"/>
    <x v="233"/>
    <x v="34"/>
    <x v="38"/>
    <x v="0"/>
    <x v="0"/>
  </r>
  <r>
    <x v="20"/>
    <x v="0"/>
    <x v="0"/>
    <x v="2"/>
    <x v="20"/>
    <x v="20"/>
    <x v="34"/>
    <x v="34"/>
    <x v="34"/>
    <x v="34"/>
    <x v="9"/>
    <x v="115"/>
    <x v="122"/>
    <x v="98"/>
    <x v="62"/>
    <x v="36"/>
    <x v="170"/>
    <x v="0"/>
    <x v="0"/>
  </r>
  <r>
    <x v="20"/>
    <x v="0"/>
    <x v="0"/>
    <x v="2"/>
    <x v="20"/>
    <x v="20"/>
    <x v="4"/>
    <x v="4"/>
    <x v="4"/>
    <x v="4"/>
    <x v="9"/>
    <x v="115"/>
    <x v="122"/>
    <x v="98"/>
    <x v="62"/>
    <x v="36"/>
    <x v="170"/>
    <x v="0"/>
    <x v="0"/>
  </r>
  <r>
    <x v="20"/>
    <x v="0"/>
    <x v="0"/>
    <x v="2"/>
    <x v="20"/>
    <x v="20"/>
    <x v="22"/>
    <x v="22"/>
    <x v="22"/>
    <x v="22"/>
    <x v="9"/>
    <x v="115"/>
    <x v="122"/>
    <x v="97"/>
    <x v="234"/>
    <x v="35"/>
    <x v="171"/>
    <x v="0"/>
    <x v="0"/>
  </r>
  <r>
    <x v="20"/>
    <x v="0"/>
    <x v="0"/>
    <x v="2"/>
    <x v="20"/>
    <x v="20"/>
    <x v="9"/>
    <x v="9"/>
    <x v="9"/>
    <x v="9"/>
    <x v="9"/>
    <x v="115"/>
    <x v="122"/>
    <x v="88"/>
    <x v="134"/>
    <x v="34"/>
    <x v="38"/>
    <x v="0"/>
    <x v="0"/>
  </r>
  <r>
    <x v="20"/>
    <x v="0"/>
    <x v="0"/>
    <x v="2"/>
    <x v="20"/>
    <x v="20"/>
    <x v="8"/>
    <x v="8"/>
    <x v="8"/>
    <x v="8"/>
    <x v="9"/>
    <x v="115"/>
    <x v="122"/>
    <x v="109"/>
    <x v="38"/>
    <x v="42"/>
    <x v="172"/>
    <x v="0"/>
    <x v="0"/>
  </r>
  <r>
    <x v="20"/>
    <x v="0"/>
    <x v="0"/>
    <x v="2"/>
    <x v="20"/>
    <x v="20"/>
    <x v="27"/>
    <x v="27"/>
    <x v="27"/>
    <x v="27"/>
    <x v="9"/>
    <x v="115"/>
    <x v="122"/>
    <x v="109"/>
    <x v="38"/>
    <x v="42"/>
    <x v="172"/>
    <x v="0"/>
    <x v="0"/>
  </r>
  <r>
    <x v="20"/>
    <x v="0"/>
    <x v="0"/>
    <x v="2"/>
    <x v="20"/>
    <x v="20"/>
    <x v="3"/>
    <x v="3"/>
    <x v="3"/>
    <x v="3"/>
    <x v="9"/>
    <x v="115"/>
    <x v="122"/>
    <x v="88"/>
    <x v="134"/>
    <x v="34"/>
    <x v="38"/>
    <x v="0"/>
    <x v="0"/>
  </r>
  <r>
    <x v="20"/>
    <x v="0"/>
    <x v="0"/>
    <x v="2"/>
    <x v="20"/>
    <x v="20"/>
    <x v="65"/>
    <x v="65"/>
    <x v="65"/>
    <x v="65"/>
    <x v="9"/>
    <x v="115"/>
    <x v="122"/>
    <x v="110"/>
    <x v="203"/>
    <x v="27"/>
    <x v="173"/>
    <x v="0"/>
    <x v="0"/>
  </r>
  <r>
    <x v="20"/>
    <x v="0"/>
    <x v="0"/>
    <x v="2"/>
    <x v="20"/>
    <x v="20"/>
    <x v="13"/>
    <x v="13"/>
    <x v="13"/>
    <x v="13"/>
    <x v="9"/>
    <x v="115"/>
    <x v="122"/>
    <x v="88"/>
    <x v="134"/>
    <x v="34"/>
    <x v="38"/>
    <x v="0"/>
    <x v="0"/>
  </r>
  <r>
    <x v="20"/>
    <x v="0"/>
    <x v="0"/>
    <x v="2"/>
    <x v="20"/>
    <x v="20"/>
    <x v="72"/>
    <x v="72"/>
    <x v="72"/>
    <x v="72"/>
    <x v="18"/>
    <x v="116"/>
    <x v="47"/>
    <x v="97"/>
    <x v="234"/>
    <x v="36"/>
    <x v="170"/>
    <x v="0"/>
    <x v="0"/>
  </r>
  <r>
    <x v="20"/>
    <x v="0"/>
    <x v="0"/>
    <x v="2"/>
    <x v="20"/>
    <x v="20"/>
    <x v="23"/>
    <x v="23"/>
    <x v="23"/>
    <x v="23"/>
    <x v="18"/>
    <x v="116"/>
    <x v="47"/>
    <x v="98"/>
    <x v="62"/>
    <x v="34"/>
    <x v="38"/>
    <x v="0"/>
    <x v="0"/>
  </r>
  <r>
    <x v="20"/>
    <x v="0"/>
    <x v="0"/>
    <x v="2"/>
    <x v="20"/>
    <x v="20"/>
    <x v="73"/>
    <x v="73"/>
    <x v="73"/>
    <x v="73"/>
    <x v="18"/>
    <x v="116"/>
    <x v="47"/>
    <x v="98"/>
    <x v="62"/>
    <x v="34"/>
    <x v="38"/>
    <x v="0"/>
    <x v="0"/>
  </r>
  <r>
    <x v="20"/>
    <x v="0"/>
    <x v="0"/>
    <x v="2"/>
    <x v="20"/>
    <x v="20"/>
    <x v="58"/>
    <x v="58"/>
    <x v="58"/>
    <x v="58"/>
    <x v="18"/>
    <x v="116"/>
    <x v="47"/>
    <x v="97"/>
    <x v="234"/>
    <x v="36"/>
    <x v="170"/>
    <x v="0"/>
    <x v="0"/>
  </r>
  <r>
    <x v="20"/>
    <x v="0"/>
    <x v="0"/>
    <x v="2"/>
    <x v="20"/>
    <x v="20"/>
    <x v="29"/>
    <x v="29"/>
    <x v="29"/>
    <x v="29"/>
    <x v="18"/>
    <x v="116"/>
    <x v="47"/>
    <x v="110"/>
    <x v="203"/>
    <x v="42"/>
    <x v="172"/>
    <x v="0"/>
    <x v="0"/>
  </r>
  <r>
    <x v="21"/>
    <x v="0"/>
    <x v="0"/>
    <x v="2"/>
    <x v="21"/>
    <x v="21"/>
    <x v="21"/>
    <x v="21"/>
    <x v="21"/>
    <x v="21"/>
    <x v="0"/>
    <x v="119"/>
    <x v="185"/>
    <x v="88"/>
    <x v="24"/>
    <x v="33"/>
    <x v="174"/>
    <x v="0"/>
    <x v="7"/>
  </r>
  <r>
    <x v="21"/>
    <x v="0"/>
    <x v="0"/>
    <x v="2"/>
    <x v="21"/>
    <x v="21"/>
    <x v="1"/>
    <x v="1"/>
    <x v="1"/>
    <x v="1"/>
    <x v="0"/>
    <x v="119"/>
    <x v="185"/>
    <x v="75"/>
    <x v="235"/>
    <x v="34"/>
    <x v="38"/>
    <x v="0"/>
    <x v="7"/>
  </r>
  <r>
    <x v="21"/>
    <x v="0"/>
    <x v="0"/>
    <x v="2"/>
    <x v="21"/>
    <x v="21"/>
    <x v="0"/>
    <x v="0"/>
    <x v="0"/>
    <x v="0"/>
    <x v="0"/>
    <x v="119"/>
    <x v="185"/>
    <x v="75"/>
    <x v="235"/>
    <x v="34"/>
    <x v="38"/>
    <x v="0"/>
    <x v="7"/>
  </r>
  <r>
    <x v="21"/>
    <x v="0"/>
    <x v="0"/>
    <x v="2"/>
    <x v="21"/>
    <x v="21"/>
    <x v="4"/>
    <x v="4"/>
    <x v="4"/>
    <x v="4"/>
    <x v="3"/>
    <x v="113"/>
    <x v="186"/>
    <x v="76"/>
    <x v="236"/>
    <x v="36"/>
    <x v="175"/>
    <x v="0"/>
    <x v="7"/>
  </r>
  <r>
    <x v="21"/>
    <x v="0"/>
    <x v="0"/>
    <x v="2"/>
    <x v="21"/>
    <x v="21"/>
    <x v="25"/>
    <x v="25"/>
    <x v="25"/>
    <x v="25"/>
    <x v="3"/>
    <x v="113"/>
    <x v="186"/>
    <x v="82"/>
    <x v="237"/>
    <x v="34"/>
    <x v="38"/>
    <x v="0"/>
    <x v="7"/>
  </r>
  <r>
    <x v="21"/>
    <x v="0"/>
    <x v="0"/>
    <x v="2"/>
    <x v="21"/>
    <x v="21"/>
    <x v="27"/>
    <x v="27"/>
    <x v="27"/>
    <x v="27"/>
    <x v="5"/>
    <x v="114"/>
    <x v="187"/>
    <x v="109"/>
    <x v="66"/>
    <x v="27"/>
    <x v="176"/>
    <x v="0"/>
    <x v="7"/>
  </r>
  <r>
    <x v="21"/>
    <x v="0"/>
    <x v="0"/>
    <x v="2"/>
    <x v="21"/>
    <x v="21"/>
    <x v="19"/>
    <x v="19"/>
    <x v="19"/>
    <x v="19"/>
    <x v="6"/>
    <x v="115"/>
    <x v="188"/>
    <x v="98"/>
    <x v="150"/>
    <x v="36"/>
    <x v="175"/>
    <x v="0"/>
    <x v="7"/>
  </r>
  <r>
    <x v="21"/>
    <x v="0"/>
    <x v="0"/>
    <x v="2"/>
    <x v="21"/>
    <x v="21"/>
    <x v="11"/>
    <x v="11"/>
    <x v="11"/>
    <x v="11"/>
    <x v="6"/>
    <x v="115"/>
    <x v="188"/>
    <x v="88"/>
    <x v="24"/>
    <x v="34"/>
    <x v="38"/>
    <x v="0"/>
    <x v="7"/>
  </r>
  <r>
    <x v="21"/>
    <x v="0"/>
    <x v="0"/>
    <x v="2"/>
    <x v="21"/>
    <x v="21"/>
    <x v="31"/>
    <x v="31"/>
    <x v="31"/>
    <x v="31"/>
    <x v="8"/>
    <x v="116"/>
    <x v="189"/>
    <x v="97"/>
    <x v="61"/>
    <x v="36"/>
    <x v="175"/>
    <x v="0"/>
    <x v="7"/>
  </r>
  <r>
    <x v="21"/>
    <x v="0"/>
    <x v="0"/>
    <x v="2"/>
    <x v="21"/>
    <x v="21"/>
    <x v="16"/>
    <x v="16"/>
    <x v="16"/>
    <x v="16"/>
    <x v="8"/>
    <x v="116"/>
    <x v="189"/>
    <x v="97"/>
    <x v="61"/>
    <x v="36"/>
    <x v="175"/>
    <x v="0"/>
    <x v="7"/>
  </r>
  <r>
    <x v="21"/>
    <x v="0"/>
    <x v="0"/>
    <x v="2"/>
    <x v="21"/>
    <x v="21"/>
    <x v="9"/>
    <x v="9"/>
    <x v="9"/>
    <x v="9"/>
    <x v="8"/>
    <x v="116"/>
    <x v="189"/>
    <x v="98"/>
    <x v="150"/>
    <x v="34"/>
    <x v="38"/>
    <x v="0"/>
    <x v="7"/>
  </r>
  <r>
    <x v="21"/>
    <x v="0"/>
    <x v="0"/>
    <x v="2"/>
    <x v="21"/>
    <x v="21"/>
    <x v="5"/>
    <x v="5"/>
    <x v="5"/>
    <x v="5"/>
    <x v="8"/>
    <x v="116"/>
    <x v="189"/>
    <x v="109"/>
    <x v="66"/>
    <x v="35"/>
    <x v="177"/>
    <x v="0"/>
    <x v="7"/>
  </r>
  <r>
    <x v="21"/>
    <x v="0"/>
    <x v="0"/>
    <x v="2"/>
    <x v="21"/>
    <x v="21"/>
    <x v="45"/>
    <x v="45"/>
    <x v="45"/>
    <x v="45"/>
    <x v="8"/>
    <x v="116"/>
    <x v="189"/>
    <x v="110"/>
    <x v="203"/>
    <x v="42"/>
    <x v="178"/>
    <x v="0"/>
    <x v="7"/>
  </r>
  <r>
    <x v="21"/>
    <x v="0"/>
    <x v="0"/>
    <x v="2"/>
    <x v="21"/>
    <x v="21"/>
    <x v="49"/>
    <x v="49"/>
    <x v="49"/>
    <x v="49"/>
    <x v="13"/>
    <x v="117"/>
    <x v="76"/>
    <x v="97"/>
    <x v="61"/>
    <x v="34"/>
    <x v="38"/>
    <x v="0"/>
    <x v="7"/>
  </r>
  <r>
    <x v="21"/>
    <x v="0"/>
    <x v="0"/>
    <x v="2"/>
    <x v="21"/>
    <x v="21"/>
    <x v="39"/>
    <x v="39"/>
    <x v="39"/>
    <x v="39"/>
    <x v="13"/>
    <x v="117"/>
    <x v="76"/>
    <x v="97"/>
    <x v="61"/>
    <x v="34"/>
    <x v="38"/>
    <x v="0"/>
    <x v="7"/>
  </r>
  <r>
    <x v="21"/>
    <x v="0"/>
    <x v="0"/>
    <x v="2"/>
    <x v="21"/>
    <x v="21"/>
    <x v="74"/>
    <x v="74"/>
    <x v="74"/>
    <x v="74"/>
    <x v="13"/>
    <x v="117"/>
    <x v="76"/>
    <x v="110"/>
    <x v="203"/>
    <x v="35"/>
    <x v="177"/>
    <x v="0"/>
    <x v="7"/>
  </r>
  <r>
    <x v="21"/>
    <x v="0"/>
    <x v="0"/>
    <x v="2"/>
    <x v="21"/>
    <x v="21"/>
    <x v="8"/>
    <x v="8"/>
    <x v="8"/>
    <x v="8"/>
    <x v="13"/>
    <x v="117"/>
    <x v="76"/>
    <x v="97"/>
    <x v="61"/>
    <x v="34"/>
    <x v="38"/>
    <x v="0"/>
    <x v="7"/>
  </r>
  <r>
    <x v="21"/>
    <x v="0"/>
    <x v="0"/>
    <x v="2"/>
    <x v="21"/>
    <x v="21"/>
    <x v="23"/>
    <x v="23"/>
    <x v="23"/>
    <x v="23"/>
    <x v="13"/>
    <x v="117"/>
    <x v="76"/>
    <x v="109"/>
    <x v="66"/>
    <x v="36"/>
    <x v="175"/>
    <x v="0"/>
    <x v="7"/>
  </r>
  <r>
    <x v="21"/>
    <x v="0"/>
    <x v="0"/>
    <x v="2"/>
    <x v="21"/>
    <x v="21"/>
    <x v="7"/>
    <x v="7"/>
    <x v="7"/>
    <x v="7"/>
    <x v="13"/>
    <x v="117"/>
    <x v="76"/>
    <x v="97"/>
    <x v="61"/>
    <x v="34"/>
    <x v="38"/>
    <x v="0"/>
    <x v="7"/>
  </r>
  <r>
    <x v="21"/>
    <x v="0"/>
    <x v="0"/>
    <x v="2"/>
    <x v="21"/>
    <x v="21"/>
    <x v="58"/>
    <x v="58"/>
    <x v="58"/>
    <x v="58"/>
    <x v="13"/>
    <x v="117"/>
    <x v="76"/>
    <x v="97"/>
    <x v="61"/>
    <x v="34"/>
    <x v="38"/>
    <x v="0"/>
    <x v="7"/>
  </r>
  <r>
    <x v="21"/>
    <x v="0"/>
    <x v="0"/>
    <x v="2"/>
    <x v="21"/>
    <x v="21"/>
    <x v="3"/>
    <x v="3"/>
    <x v="3"/>
    <x v="3"/>
    <x v="13"/>
    <x v="117"/>
    <x v="76"/>
    <x v="97"/>
    <x v="61"/>
    <x v="34"/>
    <x v="38"/>
    <x v="0"/>
    <x v="7"/>
  </r>
  <r>
    <x v="21"/>
    <x v="0"/>
    <x v="0"/>
    <x v="2"/>
    <x v="21"/>
    <x v="21"/>
    <x v="12"/>
    <x v="12"/>
    <x v="12"/>
    <x v="12"/>
    <x v="13"/>
    <x v="117"/>
    <x v="76"/>
    <x v="109"/>
    <x v="66"/>
    <x v="36"/>
    <x v="175"/>
    <x v="0"/>
    <x v="7"/>
  </r>
  <r>
    <x v="21"/>
    <x v="0"/>
    <x v="0"/>
    <x v="2"/>
    <x v="21"/>
    <x v="21"/>
    <x v="35"/>
    <x v="35"/>
    <x v="35"/>
    <x v="35"/>
    <x v="13"/>
    <x v="117"/>
    <x v="76"/>
    <x v="97"/>
    <x v="61"/>
    <x v="34"/>
    <x v="38"/>
    <x v="0"/>
    <x v="7"/>
  </r>
  <r>
    <x v="21"/>
    <x v="0"/>
    <x v="0"/>
    <x v="2"/>
    <x v="21"/>
    <x v="21"/>
    <x v="75"/>
    <x v="75"/>
    <x v="75"/>
    <x v="75"/>
    <x v="13"/>
    <x v="117"/>
    <x v="76"/>
    <x v="97"/>
    <x v="61"/>
    <x v="34"/>
    <x v="38"/>
    <x v="0"/>
    <x v="7"/>
  </r>
  <r>
    <x v="22"/>
    <x v="0"/>
    <x v="0"/>
    <x v="2"/>
    <x v="22"/>
    <x v="22"/>
    <x v="76"/>
    <x v="76"/>
    <x v="76"/>
    <x v="76"/>
    <x v="0"/>
    <x v="114"/>
    <x v="190"/>
    <x v="110"/>
    <x v="203"/>
    <x v="33"/>
    <x v="179"/>
    <x v="0"/>
    <x v="0"/>
  </r>
  <r>
    <x v="22"/>
    <x v="0"/>
    <x v="0"/>
    <x v="2"/>
    <x v="22"/>
    <x v="22"/>
    <x v="0"/>
    <x v="0"/>
    <x v="0"/>
    <x v="0"/>
    <x v="1"/>
    <x v="116"/>
    <x v="191"/>
    <x v="97"/>
    <x v="238"/>
    <x v="36"/>
    <x v="180"/>
    <x v="0"/>
    <x v="0"/>
  </r>
  <r>
    <x v="22"/>
    <x v="0"/>
    <x v="0"/>
    <x v="2"/>
    <x v="22"/>
    <x v="22"/>
    <x v="35"/>
    <x v="35"/>
    <x v="35"/>
    <x v="35"/>
    <x v="1"/>
    <x v="116"/>
    <x v="191"/>
    <x v="98"/>
    <x v="239"/>
    <x v="34"/>
    <x v="38"/>
    <x v="0"/>
    <x v="0"/>
  </r>
  <r>
    <x v="22"/>
    <x v="0"/>
    <x v="0"/>
    <x v="2"/>
    <x v="22"/>
    <x v="22"/>
    <x v="11"/>
    <x v="11"/>
    <x v="11"/>
    <x v="11"/>
    <x v="1"/>
    <x v="116"/>
    <x v="191"/>
    <x v="98"/>
    <x v="239"/>
    <x v="34"/>
    <x v="38"/>
    <x v="0"/>
    <x v="0"/>
  </r>
  <r>
    <x v="22"/>
    <x v="0"/>
    <x v="0"/>
    <x v="2"/>
    <x v="22"/>
    <x v="22"/>
    <x v="51"/>
    <x v="51"/>
    <x v="51"/>
    <x v="51"/>
    <x v="4"/>
    <x v="117"/>
    <x v="192"/>
    <x v="109"/>
    <x v="240"/>
    <x v="36"/>
    <x v="180"/>
    <x v="0"/>
    <x v="0"/>
  </r>
  <r>
    <x v="22"/>
    <x v="0"/>
    <x v="0"/>
    <x v="2"/>
    <x v="22"/>
    <x v="22"/>
    <x v="39"/>
    <x v="39"/>
    <x v="39"/>
    <x v="39"/>
    <x v="4"/>
    <x v="117"/>
    <x v="192"/>
    <x v="110"/>
    <x v="203"/>
    <x v="35"/>
    <x v="181"/>
    <x v="0"/>
    <x v="0"/>
  </r>
  <r>
    <x v="22"/>
    <x v="0"/>
    <x v="0"/>
    <x v="2"/>
    <x v="22"/>
    <x v="22"/>
    <x v="15"/>
    <x v="15"/>
    <x v="15"/>
    <x v="15"/>
    <x v="4"/>
    <x v="117"/>
    <x v="192"/>
    <x v="97"/>
    <x v="238"/>
    <x v="34"/>
    <x v="38"/>
    <x v="0"/>
    <x v="0"/>
  </r>
  <r>
    <x v="22"/>
    <x v="0"/>
    <x v="0"/>
    <x v="2"/>
    <x v="22"/>
    <x v="22"/>
    <x v="77"/>
    <x v="77"/>
    <x v="77"/>
    <x v="77"/>
    <x v="4"/>
    <x v="117"/>
    <x v="192"/>
    <x v="110"/>
    <x v="203"/>
    <x v="35"/>
    <x v="181"/>
    <x v="0"/>
    <x v="0"/>
  </r>
  <r>
    <x v="22"/>
    <x v="0"/>
    <x v="0"/>
    <x v="2"/>
    <x v="22"/>
    <x v="22"/>
    <x v="1"/>
    <x v="1"/>
    <x v="1"/>
    <x v="1"/>
    <x v="4"/>
    <x v="117"/>
    <x v="192"/>
    <x v="97"/>
    <x v="238"/>
    <x v="34"/>
    <x v="38"/>
    <x v="0"/>
    <x v="0"/>
  </r>
  <r>
    <x v="22"/>
    <x v="0"/>
    <x v="0"/>
    <x v="2"/>
    <x v="22"/>
    <x v="22"/>
    <x v="78"/>
    <x v="78"/>
    <x v="78"/>
    <x v="78"/>
    <x v="4"/>
    <x v="117"/>
    <x v="192"/>
    <x v="110"/>
    <x v="203"/>
    <x v="35"/>
    <x v="181"/>
    <x v="0"/>
    <x v="0"/>
  </r>
  <r>
    <x v="22"/>
    <x v="0"/>
    <x v="0"/>
    <x v="2"/>
    <x v="22"/>
    <x v="22"/>
    <x v="45"/>
    <x v="45"/>
    <x v="45"/>
    <x v="45"/>
    <x v="4"/>
    <x v="117"/>
    <x v="192"/>
    <x v="110"/>
    <x v="203"/>
    <x v="35"/>
    <x v="181"/>
    <x v="0"/>
    <x v="0"/>
  </r>
  <r>
    <x v="22"/>
    <x v="0"/>
    <x v="0"/>
    <x v="2"/>
    <x v="22"/>
    <x v="22"/>
    <x v="21"/>
    <x v="21"/>
    <x v="21"/>
    <x v="21"/>
    <x v="11"/>
    <x v="118"/>
    <x v="193"/>
    <x v="110"/>
    <x v="203"/>
    <x v="36"/>
    <x v="180"/>
    <x v="0"/>
    <x v="0"/>
  </r>
  <r>
    <x v="22"/>
    <x v="0"/>
    <x v="0"/>
    <x v="2"/>
    <x v="22"/>
    <x v="22"/>
    <x v="79"/>
    <x v="79"/>
    <x v="79"/>
    <x v="79"/>
    <x v="11"/>
    <x v="118"/>
    <x v="193"/>
    <x v="110"/>
    <x v="203"/>
    <x v="36"/>
    <x v="180"/>
    <x v="0"/>
    <x v="0"/>
  </r>
  <r>
    <x v="22"/>
    <x v="0"/>
    <x v="0"/>
    <x v="2"/>
    <x v="22"/>
    <x v="22"/>
    <x v="32"/>
    <x v="32"/>
    <x v="32"/>
    <x v="32"/>
    <x v="11"/>
    <x v="118"/>
    <x v="193"/>
    <x v="110"/>
    <x v="203"/>
    <x v="36"/>
    <x v="180"/>
    <x v="0"/>
    <x v="0"/>
  </r>
  <r>
    <x v="22"/>
    <x v="0"/>
    <x v="0"/>
    <x v="2"/>
    <x v="22"/>
    <x v="22"/>
    <x v="80"/>
    <x v="80"/>
    <x v="80"/>
    <x v="80"/>
    <x v="11"/>
    <x v="118"/>
    <x v="193"/>
    <x v="110"/>
    <x v="203"/>
    <x v="36"/>
    <x v="180"/>
    <x v="0"/>
    <x v="0"/>
  </r>
  <r>
    <x v="22"/>
    <x v="0"/>
    <x v="0"/>
    <x v="2"/>
    <x v="22"/>
    <x v="22"/>
    <x v="81"/>
    <x v="81"/>
    <x v="81"/>
    <x v="81"/>
    <x v="11"/>
    <x v="118"/>
    <x v="193"/>
    <x v="110"/>
    <x v="203"/>
    <x v="34"/>
    <x v="38"/>
    <x v="1"/>
    <x v="10"/>
  </r>
  <r>
    <x v="22"/>
    <x v="0"/>
    <x v="0"/>
    <x v="2"/>
    <x v="22"/>
    <x v="22"/>
    <x v="82"/>
    <x v="82"/>
    <x v="82"/>
    <x v="82"/>
    <x v="11"/>
    <x v="118"/>
    <x v="193"/>
    <x v="110"/>
    <x v="203"/>
    <x v="36"/>
    <x v="180"/>
    <x v="0"/>
    <x v="0"/>
  </r>
  <r>
    <x v="22"/>
    <x v="0"/>
    <x v="0"/>
    <x v="2"/>
    <x v="22"/>
    <x v="22"/>
    <x v="83"/>
    <x v="83"/>
    <x v="83"/>
    <x v="83"/>
    <x v="11"/>
    <x v="118"/>
    <x v="193"/>
    <x v="110"/>
    <x v="203"/>
    <x v="36"/>
    <x v="180"/>
    <x v="0"/>
    <x v="0"/>
  </r>
  <r>
    <x v="22"/>
    <x v="0"/>
    <x v="0"/>
    <x v="2"/>
    <x v="22"/>
    <x v="22"/>
    <x v="74"/>
    <x v="74"/>
    <x v="74"/>
    <x v="74"/>
    <x v="11"/>
    <x v="118"/>
    <x v="193"/>
    <x v="110"/>
    <x v="203"/>
    <x v="36"/>
    <x v="180"/>
    <x v="0"/>
    <x v="0"/>
  </r>
  <r>
    <x v="22"/>
    <x v="0"/>
    <x v="0"/>
    <x v="2"/>
    <x v="22"/>
    <x v="22"/>
    <x v="8"/>
    <x v="8"/>
    <x v="8"/>
    <x v="8"/>
    <x v="11"/>
    <x v="118"/>
    <x v="193"/>
    <x v="109"/>
    <x v="240"/>
    <x v="34"/>
    <x v="38"/>
    <x v="0"/>
    <x v="0"/>
  </r>
  <r>
    <x v="22"/>
    <x v="0"/>
    <x v="0"/>
    <x v="2"/>
    <x v="22"/>
    <x v="22"/>
    <x v="56"/>
    <x v="56"/>
    <x v="56"/>
    <x v="56"/>
    <x v="11"/>
    <x v="118"/>
    <x v="193"/>
    <x v="109"/>
    <x v="240"/>
    <x v="34"/>
    <x v="38"/>
    <x v="0"/>
    <x v="0"/>
  </r>
  <r>
    <x v="22"/>
    <x v="0"/>
    <x v="0"/>
    <x v="2"/>
    <x v="22"/>
    <x v="22"/>
    <x v="18"/>
    <x v="18"/>
    <x v="18"/>
    <x v="18"/>
    <x v="11"/>
    <x v="118"/>
    <x v="193"/>
    <x v="110"/>
    <x v="203"/>
    <x v="36"/>
    <x v="180"/>
    <x v="0"/>
    <x v="0"/>
  </r>
  <r>
    <x v="22"/>
    <x v="0"/>
    <x v="0"/>
    <x v="2"/>
    <x v="22"/>
    <x v="22"/>
    <x v="63"/>
    <x v="63"/>
    <x v="63"/>
    <x v="63"/>
    <x v="11"/>
    <x v="118"/>
    <x v="193"/>
    <x v="110"/>
    <x v="203"/>
    <x v="36"/>
    <x v="180"/>
    <x v="0"/>
    <x v="0"/>
  </r>
  <r>
    <x v="22"/>
    <x v="0"/>
    <x v="0"/>
    <x v="2"/>
    <x v="22"/>
    <x v="22"/>
    <x v="70"/>
    <x v="70"/>
    <x v="70"/>
    <x v="70"/>
    <x v="11"/>
    <x v="118"/>
    <x v="193"/>
    <x v="109"/>
    <x v="240"/>
    <x v="34"/>
    <x v="38"/>
    <x v="0"/>
    <x v="0"/>
  </r>
  <r>
    <x v="22"/>
    <x v="0"/>
    <x v="0"/>
    <x v="2"/>
    <x v="22"/>
    <x v="22"/>
    <x v="6"/>
    <x v="6"/>
    <x v="6"/>
    <x v="6"/>
    <x v="11"/>
    <x v="118"/>
    <x v="193"/>
    <x v="109"/>
    <x v="240"/>
    <x v="34"/>
    <x v="38"/>
    <x v="0"/>
    <x v="0"/>
  </r>
  <r>
    <x v="22"/>
    <x v="0"/>
    <x v="0"/>
    <x v="2"/>
    <x v="22"/>
    <x v="22"/>
    <x v="84"/>
    <x v="84"/>
    <x v="84"/>
    <x v="84"/>
    <x v="11"/>
    <x v="118"/>
    <x v="193"/>
    <x v="109"/>
    <x v="240"/>
    <x v="34"/>
    <x v="38"/>
    <x v="0"/>
    <x v="0"/>
  </r>
  <r>
    <x v="22"/>
    <x v="0"/>
    <x v="0"/>
    <x v="2"/>
    <x v="22"/>
    <x v="22"/>
    <x v="3"/>
    <x v="3"/>
    <x v="3"/>
    <x v="3"/>
    <x v="11"/>
    <x v="118"/>
    <x v="193"/>
    <x v="109"/>
    <x v="240"/>
    <x v="34"/>
    <x v="38"/>
    <x v="0"/>
    <x v="0"/>
  </r>
  <r>
    <x v="22"/>
    <x v="0"/>
    <x v="0"/>
    <x v="2"/>
    <x v="22"/>
    <x v="22"/>
    <x v="12"/>
    <x v="12"/>
    <x v="12"/>
    <x v="12"/>
    <x v="11"/>
    <x v="118"/>
    <x v="193"/>
    <x v="110"/>
    <x v="203"/>
    <x v="36"/>
    <x v="180"/>
    <x v="0"/>
    <x v="0"/>
  </r>
  <r>
    <x v="22"/>
    <x v="0"/>
    <x v="0"/>
    <x v="2"/>
    <x v="22"/>
    <x v="22"/>
    <x v="85"/>
    <x v="85"/>
    <x v="85"/>
    <x v="85"/>
    <x v="11"/>
    <x v="118"/>
    <x v="193"/>
    <x v="110"/>
    <x v="203"/>
    <x v="36"/>
    <x v="180"/>
    <x v="0"/>
    <x v="0"/>
  </r>
  <r>
    <x v="22"/>
    <x v="0"/>
    <x v="0"/>
    <x v="2"/>
    <x v="22"/>
    <x v="22"/>
    <x v="86"/>
    <x v="86"/>
    <x v="86"/>
    <x v="86"/>
    <x v="11"/>
    <x v="118"/>
    <x v="193"/>
    <x v="110"/>
    <x v="203"/>
    <x v="36"/>
    <x v="180"/>
    <x v="0"/>
    <x v="0"/>
  </r>
  <r>
    <x v="22"/>
    <x v="0"/>
    <x v="0"/>
    <x v="2"/>
    <x v="22"/>
    <x v="22"/>
    <x v="10"/>
    <x v="10"/>
    <x v="10"/>
    <x v="10"/>
    <x v="11"/>
    <x v="118"/>
    <x v="193"/>
    <x v="109"/>
    <x v="240"/>
    <x v="34"/>
    <x v="38"/>
    <x v="0"/>
    <x v="0"/>
  </r>
  <r>
    <x v="22"/>
    <x v="0"/>
    <x v="0"/>
    <x v="2"/>
    <x v="22"/>
    <x v="22"/>
    <x v="13"/>
    <x v="13"/>
    <x v="13"/>
    <x v="13"/>
    <x v="11"/>
    <x v="118"/>
    <x v="193"/>
    <x v="109"/>
    <x v="240"/>
    <x v="34"/>
    <x v="38"/>
    <x v="0"/>
    <x v="0"/>
  </r>
  <r>
    <x v="23"/>
    <x v="0"/>
    <x v="0"/>
    <x v="2"/>
    <x v="23"/>
    <x v="23"/>
    <x v="1"/>
    <x v="1"/>
    <x v="1"/>
    <x v="1"/>
    <x v="0"/>
    <x v="74"/>
    <x v="194"/>
    <x v="63"/>
    <x v="209"/>
    <x v="34"/>
    <x v="38"/>
    <x v="0"/>
    <x v="0"/>
  </r>
  <r>
    <x v="23"/>
    <x v="0"/>
    <x v="0"/>
    <x v="2"/>
    <x v="23"/>
    <x v="23"/>
    <x v="0"/>
    <x v="0"/>
    <x v="0"/>
    <x v="0"/>
    <x v="1"/>
    <x v="76"/>
    <x v="195"/>
    <x v="67"/>
    <x v="210"/>
    <x v="35"/>
    <x v="136"/>
    <x v="0"/>
    <x v="0"/>
  </r>
  <r>
    <x v="23"/>
    <x v="0"/>
    <x v="0"/>
    <x v="2"/>
    <x v="23"/>
    <x v="23"/>
    <x v="21"/>
    <x v="21"/>
    <x v="21"/>
    <x v="21"/>
    <x v="2"/>
    <x v="87"/>
    <x v="196"/>
    <x v="76"/>
    <x v="213"/>
    <x v="40"/>
    <x v="182"/>
    <x v="0"/>
    <x v="0"/>
  </r>
  <r>
    <x v="23"/>
    <x v="0"/>
    <x v="0"/>
    <x v="2"/>
    <x v="23"/>
    <x v="23"/>
    <x v="4"/>
    <x v="4"/>
    <x v="4"/>
    <x v="4"/>
    <x v="2"/>
    <x v="87"/>
    <x v="196"/>
    <x v="51"/>
    <x v="241"/>
    <x v="33"/>
    <x v="141"/>
    <x v="0"/>
    <x v="0"/>
  </r>
  <r>
    <x v="23"/>
    <x v="0"/>
    <x v="0"/>
    <x v="2"/>
    <x v="23"/>
    <x v="23"/>
    <x v="30"/>
    <x v="30"/>
    <x v="30"/>
    <x v="30"/>
    <x v="2"/>
    <x v="87"/>
    <x v="196"/>
    <x v="78"/>
    <x v="212"/>
    <x v="36"/>
    <x v="20"/>
    <x v="0"/>
    <x v="0"/>
  </r>
  <r>
    <x v="23"/>
    <x v="0"/>
    <x v="0"/>
    <x v="2"/>
    <x v="23"/>
    <x v="23"/>
    <x v="9"/>
    <x v="9"/>
    <x v="9"/>
    <x v="9"/>
    <x v="2"/>
    <x v="87"/>
    <x v="196"/>
    <x v="77"/>
    <x v="152"/>
    <x v="35"/>
    <x v="136"/>
    <x v="0"/>
    <x v="0"/>
  </r>
  <r>
    <x v="23"/>
    <x v="0"/>
    <x v="0"/>
    <x v="2"/>
    <x v="23"/>
    <x v="23"/>
    <x v="8"/>
    <x v="8"/>
    <x v="8"/>
    <x v="8"/>
    <x v="2"/>
    <x v="87"/>
    <x v="196"/>
    <x v="77"/>
    <x v="152"/>
    <x v="35"/>
    <x v="136"/>
    <x v="0"/>
    <x v="0"/>
  </r>
  <r>
    <x v="23"/>
    <x v="0"/>
    <x v="0"/>
    <x v="2"/>
    <x v="23"/>
    <x v="23"/>
    <x v="15"/>
    <x v="15"/>
    <x v="15"/>
    <x v="15"/>
    <x v="7"/>
    <x v="89"/>
    <x v="148"/>
    <x v="81"/>
    <x v="242"/>
    <x v="35"/>
    <x v="136"/>
    <x v="0"/>
    <x v="0"/>
  </r>
  <r>
    <x v="23"/>
    <x v="0"/>
    <x v="0"/>
    <x v="2"/>
    <x v="23"/>
    <x v="23"/>
    <x v="31"/>
    <x v="31"/>
    <x v="31"/>
    <x v="31"/>
    <x v="8"/>
    <x v="90"/>
    <x v="197"/>
    <x v="51"/>
    <x v="241"/>
    <x v="35"/>
    <x v="136"/>
    <x v="0"/>
    <x v="0"/>
  </r>
  <r>
    <x v="23"/>
    <x v="0"/>
    <x v="0"/>
    <x v="2"/>
    <x v="23"/>
    <x v="23"/>
    <x v="63"/>
    <x v="63"/>
    <x v="63"/>
    <x v="63"/>
    <x v="9"/>
    <x v="91"/>
    <x v="59"/>
    <x v="75"/>
    <x v="195"/>
    <x v="42"/>
    <x v="146"/>
    <x v="0"/>
    <x v="0"/>
  </r>
  <r>
    <x v="23"/>
    <x v="0"/>
    <x v="0"/>
    <x v="2"/>
    <x v="23"/>
    <x v="23"/>
    <x v="10"/>
    <x v="10"/>
    <x v="10"/>
    <x v="10"/>
    <x v="9"/>
    <x v="91"/>
    <x v="59"/>
    <x v="81"/>
    <x v="242"/>
    <x v="34"/>
    <x v="38"/>
    <x v="0"/>
    <x v="0"/>
  </r>
  <r>
    <x v="23"/>
    <x v="0"/>
    <x v="0"/>
    <x v="2"/>
    <x v="23"/>
    <x v="23"/>
    <x v="25"/>
    <x v="25"/>
    <x v="25"/>
    <x v="25"/>
    <x v="11"/>
    <x v="92"/>
    <x v="198"/>
    <x v="80"/>
    <x v="26"/>
    <x v="36"/>
    <x v="20"/>
    <x v="0"/>
    <x v="0"/>
  </r>
  <r>
    <x v="23"/>
    <x v="0"/>
    <x v="0"/>
    <x v="2"/>
    <x v="23"/>
    <x v="23"/>
    <x v="23"/>
    <x v="23"/>
    <x v="23"/>
    <x v="23"/>
    <x v="12"/>
    <x v="119"/>
    <x v="199"/>
    <x v="54"/>
    <x v="243"/>
    <x v="36"/>
    <x v="20"/>
    <x v="0"/>
    <x v="0"/>
  </r>
  <r>
    <x v="23"/>
    <x v="0"/>
    <x v="0"/>
    <x v="2"/>
    <x v="23"/>
    <x v="23"/>
    <x v="27"/>
    <x v="27"/>
    <x v="27"/>
    <x v="27"/>
    <x v="12"/>
    <x v="119"/>
    <x v="199"/>
    <x v="76"/>
    <x v="213"/>
    <x v="27"/>
    <x v="139"/>
    <x v="0"/>
    <x v="0"/>
  </r>
  <r>
    <x v="23"/>
    <x v="0"/>
    <x v="0"/>
    <x v="2"/>
    <x v="23"/>
    <x v="23"/>
    <x v="5"/>
    <x v="5"/>
    <x v="5"/>
    <x v="5"/>
    <x v="12"/>
    <x v="119"/>
    <x v="199"/>
    <x v="79"/>
    <x v="151"/>
    <x v="35"/>
    <x v="136"/>
    <x v="0"/>
    <x v="0"/>
  </r>
  <r>
    <x v="23"/>
    <x v="0"/>
    <x v="0"/>
    <x v="2"/>
    <x v="23"/>
    <x v="23"/>
    <x v="7"/>
    <x v="7"/>
    <x v="7"/>
    <x v="7"/>
    <x v="12"/>
    <x v="119"/>
    <x v="199"/>
    <x v="54"/>
    <x v="243"/>
    <x v="36"/>
    <x v="20"/>
    <x v="0"/>
    <x v="0"/>
  </r>
  <r>
    <x v="23"/>
    <x v="0"/>
    <x v="0"/>
    <x v="2"/>
    <x v="23"/>
    <x v="23"/>
    <x v="22"/>
    <x v="22"/>
    <x v="22"/>
    <x v="22"/>
    <x v="16"/>
    <x v="121"/>
    <x v="138"/>
    <x v="82"/>
    <x v="70"/>
    <x v="35"/>
    <x v="136"/>
    <x v="0"/>
    <x v="0"/>
  </r>
  <r>
    <x v="23"/>
    <x v="0"/>
    <x v="0"/>
    <x v="2"/>
    <x v="23"/>
    <x v="23"/>
    <x v="19"/>
    <x v="19"/>
    <x v="19"/>
    <x v="19"/>
    <x v="16"/>
    <x v="121"/>
    <x v="138"/>
    <x v="82"/>
    <x v="70"/>
    <x v="35"/>
    <x v="136"/>
    <x v="0"/>
    <x v="0"/>
  </r>
  <r>
    <x v="23"/>
    <x v="0"/>
    <x v="0"/>
    <x v="2"/>
    <x v="23"/>
    <x v="23"/>
    <x v="16"/>
    <x v="16"/>
    <x v="16"/>
    <x v="16"/>
    <x v="18"/>
    <x v="112"/>
    <x v="200"/>
    <x v="88"/>
    <x v="244"/>
    <x v="42"/>
    <x v="146"/>
    <x v="0"/>
    <x v="0"/>
  </r>
  <r>
    <x v="23"/>
    <x v="0"/>
    <x v="0"/>
    <x v="2"/>
    <x v="23"/>
    <x v="23"/>
    <x v="87"/>
    <x v="87"/>
    <x v="87"/>
    <x v="87"/>
    <x v="18"/>
    <x v="112"/>
    <x v="200"/>
    <x v="82"/>
    <x v="70"/>
    <x v="36"/>
    <x v="20"/>
    <x v="0"/>
    <x v="0"/>
  </r>
  <r>
    <x v="23"/>
    <x v="0"/>
    <x v="0"/>
    <x v="2"/>
    <x v="23"/>
    <x v="23"/>
    <x v="88"/>
    <x v="88"/>
    <x v="88"/>
    <x v="88"/>
    <x v="18"/>
    <x v="112"/>
    <x v="200"/>
    <x v="79"/>
    <x v="151"/>
    <x v="34"/>
    <x v="38"/>
    <x v="0"/>
    <x v="0"/>
  </r>
  <r>
    <x v="23"/>
    <x v="0"/>
    <x v="0"/>
    <x v="2"/>
    <x v="23"/>
    <x v="23"/>
    <x v="20"/>
    <x v="20"/>
    <x v="20"/>
    <x v="20"/>
    <x v="18"/>
    <x v="112"/>
    <x v="200"/>
    <x v="82"/>
    <x v="70"/>
    <x v="36"/>
    <x v="20"/>
    <x v="0"/>
    <x v="0"/>
  </r>
  <r>
    <x v="23"/>
    <x v="0"/>
    <x v="0"/>
    <x v="2"/>
    <x v="23"/>
    <x v="23"/>
    <x v="12"/>
    <x v="12"/>
    <x v="12"/>
    <x v="12"/>
    <x v="18"/>
    <x v="112"/>
    <x v="200"/>
    <x v="82"/>
    <x v="70"/>
    <x v="36"/>
    <x v="20"/>
    <x v="0"/>
    <x v="0"/>
  </r>
  <r>
    <x v="23"/>
    <x v="0"/>
    <x v="0"/>
    <x v="2"/>
    <x v="23"/>
    <x v="23"/>
    <x v="11"/>
    <x v="11"/>
    <x v="11"/>
    <x v="11"/>
    <x v="18"/>
    <x v="112"/>
    <x v="200"/>
    <x v="82"/>
    <x v="70"/>
    <x v="36"/>
    <x v="20"/>
    <x v="0"/>
    <x v="0"/>
  </r>
  <r>
    <x v="24"/>
    <x v="0"/>
    <x v="0"/>
    <x v="2"/>
    <x v="24"/>
    <x v="24"/>
    <x v="1"/>
    <x v="1"/>
    <x v="1"/>
    <x v="1"/>
    <x v="0"/>
    <x v="78"/>
    <x v="201"/>
    <x v="67"/>
    <x v="245"/>
    <x v="34"/>
    <x v="38"/>
    <x v="0"/>
    <x v="0"/>
  </r>
  <r>
    <x v="24"/>
    <x v="0"/>
    <x v="0"/>
    <x v="2"/>
    <x v="24"/>
    <x v="24"/>
    <x v="0"/>
    <x v="0"/>
    <x v="0"/>
    <x v="0"/>
    <x v="1"/>
    <x v="46"/>
    <x v="202"/>
    <x v="38"/>
    <x v="246"/>
    <x v="34"/>
    <x v="38"/>
    <x v="0"/>
    <x v="0"/>
  </r>
  <r>
    <x v="24"/>
    <x v="0"/>
    <x v="0"/>
    <x v="2"/>
    <x v="24"/>
    <x v="24"/>
    <x v="4"/>
    <x v="4"/>
    <x v="4"/>
    <x v="4"/>
    <x v="2"/>
    <x v="84"/>
    <x v="203"/>
    <x v="78"/>
    <x v="120"/>
    <x v="33"/>
    <x v="183"/>
    <x v="0"/>
    <x v="0"/>
  </r>
  <r>
    <x v="24"/>
    <x v="0"/>
    <x v="0"/>
    <x v="2"/>
    <x v="24"/>
    <x v="24"/>
    <x v="9"/>
    <x v="9"/>
    <x v="9"/>
    <x v="9"/>
    <x v="3"/>
    <x v="87"/>
    <x v="172"/>
    <x v="48"/>
    <x v="247"/>
    <x v="34"/>
    <x v="38"/>
    <x v="0"/>
    <x v="0"/>
  </r>
  <r>
    <x v="24"/>
    <x v="0"/>
    <x v="0"/>
    <x v="2"/>
    <x v="24"/>
    <x v="24"/>
    <x v="37"/>
    <x v="37"/>
    <x v="37"/>
    <x v="37"/>
    <x v="4"/>
    <x v="91"/>
    <x v="82"/>
    <x v="79"/>
    <x v="208"/>
    <x v="33"/>
    <x v="183"/>
    <x v="0"/>
    <x v="0"/>
  </r>
  <r>
    <x v="24"/>
    <x v="0"/>
    <x v="0"/>
    <x v="2"/>
    <x v="24"/>
    <x v="24"/>
    <x v="2"/>
    <x v="2"/>
    <x v="2"/>
    <x v="2"/>
    <x v="5"/>
    <x v="92"/>
    <x v="170"/>
    <x v="80"/>
    <x v="248"/>
    <x v="36"/>
    <x v="107"/>
    <x v="0"/>
    <x v="0"/>
  </r>
  <r>
    <x v="24"/>
    <x v="0"/>
    <x v="0"/>
    <x v="2"/>
    <x v="24"/>
    <x v="24"/>
    <x v="32"/>
    <x v="32"/>
    <x v="32"/>
    <x v="32"/>
    <x v="6"/>
    <x v="120"/>
    <x v="204"/>
    <x v="82"/>
    <x v="249"/>
    <x v="27"/>
    <x v="184"/>
    <x v="0"/>
    <x v="0"/>
  </r>
  <r>
    <x v="24"/>
    <x v="0"/>
    <x v="0"/>
    <x v="2"/>
    <x v="24"/>
    <x v="24"/>
    <x v="5"/>
    <x v="5"/>
    <x v="5"/>
    <x v="5"/>
    <x v="6"/>
    <x v="120"/>
    <x v="204"/>
    <x v="76"/>
    <x v="165"/>
    <x v="27"/>
    <x v="184"/>
    <x v="1"/>
    <x v="8"/>
  </r>
  <r>
    <x v="24"/>
    <x v="0"/>
    <x v="0"/>
    <x v="2"/>
    <x v="24"/>
    <x v="24"/>
    <x v="14"/>
    <x v="14"/>
    <x v="14"/>
    <x v="14"/>
    <x v="8"/>
    <x v="119"/>
    <x v="85"/>
    <x v="82"/>
    <x v="249"/>
    <x v="42"/>
    <x v="185"/>
    <x v="0"/>
    <x v="0"/>
  </r>
  <r>
    <x v="24"/>
    <x v="0"/>
    <x v="0"/>
    <x v="2"/>
    <x v="24"/>
    <x v="24"/>
    <x v="7"/>
    <x v="7"/>
    <x v="7"/>
    <x v="7"/>
    <x v="8"/>
    <x v="119"/>
    <x v="85"/>
    <x v="54"/>
    <x v="10"/>
    <x v="36"/>
    <x v="107"/>
    <x v="0"/>
    <x v="0"/>
  </r>
  <r>
    <x v="24"/>
    <x v="0"/>
    <x v="0"/>
    <x v="2"/>
    <x v="24"/>
    <x v="24"/>
    <x v="3"/>
    <x v="3"/>
    <x v="3"/>
    <x v="3"/>
    <x v="8"/>
    <x v="119"/>
    <x v="85"/>
    <x v="75"/>
    <x v="250"/>
    <x v="34"/>
    <x v="38"/>
    <x v="0"/>
    <x v="0"/>
  </r>
  <r>
    <x v="24"/>
    <x v="0"/>
    <x v="0"/>
    <x v="2"/>
    <x v="24"/>
    <x v="24"/>
    <x v="31"/>
    <x v="31"/>
    <x v="31"/>
    <x v="31"/>
    <x v="11"/>
    <x v="121"/>
    <x v="87"/>
    <x v="54"/>
    <x v="10"/>
    <x v="34"/>
    <x v="38"/>
    <x v="0"/>
    <x v="0"/>
  </r>
  <r>
    <x v="24"/>
    <x v="0"/>
    <x v="0"/>
    <x v="2"/>
    <x v="24"/>
    <x v="24"/>
    <x v="21"/>
    <x v="21"/>
    <x v="21"/>
    <x v="21"/>
    <x v="12"/>
    <x v="112"/>
    <x v="74"/>
    <x v="88"/>
    <x v="64"/>
    <x v="42"/>
    <x v="185"/>
    <x v="0"/>
    <x v="0"/>
  </r>
  <r>
    <x v="24"/>
    <x v="0"/>
    <x v="0"/>
    <x v="2"/>
    <x v="24"/>
    <x v="24"/>
    <x v="27"/>
    <x v="27"/>
    <x v="27"/>
    <x v="27"/>
    <x v="12"/>
    <x v="112"/>
    <x v="74"/>
    <x v="76"/>
    <x v="165"/>
    <x v="35"/>
    <x v="144"/>
    <x v="0"/>
    <x v="0"/>
  </r>
  <r>
    <x v="24"/>
    <x v="0"/>
    <x v="0"/>
    <x v="2"/>
    <x v="24"/>
    <x v="24"/>
    <x v="12"/>
    <x v="12"/>
    <x v="12"/>
    <x v="12"/>
    <x v="12"/>
    <x v="112"/>
    <x v="74"/>
    <x v="82"/>
    <x v="249"/>
    <x v="36"/>
    <x v="107"/>
    <x v="0"/>
    <x v="0"/>
  </r>
  <r>
    <x v="24"/>
    <x v="0"/>
    <x v="0"/>
    <x v="2"/>
    <x v="24"/>
    <x v="24"/>
    <x v="25"/>
    <x v="25"/>
    <x v="25"/>
    <x v="25"/>
    <x v="15"/>
    <x v="113"/>
    <x v="62"/>
    <x v="82"/>
    <x v="249"/>
    <x v="34"/>
    <x v="38"/>
    <x v="0"/>
    <x v="0"/>
  </r>
  <r>
    <x v="24"/>
    <x v="0"/>
    <x v="0"/>
    <x v="2"/>
    <x v="24"/>
    <x v="24"/>
    <x v="19"/>
    <x v="19"/>
    <x v="19"/>
    <x v="19"/>
    <x v="15"/>
    <x v="113"/>
    <x v="62"/>
    <x v="98"/>
    <x v="251"/>
    <x v="42"/>
    <x v="185"/>
    <x v="0"/>
    <x v="0"/>
  </r>
  <r>
    <x v="24"/>
    <x v="0"/>
    <x v="0"/>
    <x v="2"/>
    <x v="24"/>
    <x v="24"/>
    <x v="17"/>
    <x v="17"/>
    <x v="17"/>
    <x v="17"/>
    <x v="15"/>
    <x v="113"/>
    <x v="62"/>
    <x v="88"/>
    <x v="64"/>
    <x v="35"/>
    <x v="144"/>
    <x v="0"/>
    <x v="0"/>
  </r>
  <r>
    <x v="24"/>
    <x v="0"/>
    <x v="0"/>
    <x v="2"/>
    <x v="24"/>
    <x v="24"/>
    <x v="10"/>
    <x v="10"/>
    <x v="10"/>
    <x v="10"/>
    <x v="15"/>
    <x v="113"/>
    <x v="62"/>
    <x v="82"/>
    <x v="249"/>
    <x v="34"/>
    <x v="38"/>
    <x v="0"/>
    <x v="0"/>
  </r>
  <r>
    <x v="24"/>
    <x v="0"/>
    <x v="0"/>
    <x v="2"/>
    <x v="24"/>
    <x v="24"/>
    <x v="13"/>
    <x v="13"/>
    <x v="13"/>
    <x v="13"/>
    <x v="15"/>
    <x v="113"/>
    <x v="62"/>
    <x v="82"/>
    <x v="249"/>
    <x v="34"/>
    <x v="38"/>
    <x v="0"/>
    <x v="0"/>
  </r>
  <r>
    <x v="25"/>
    <x v="0"/>
    <x v="0"/>
    <x v="2"/>
    <x v="25"/>
    <x v="25"/>
    <x v="1"/>
    <x v="1"/>
    <x v="1"/>
    <x v="1"/>
    <x v="0"/>
    <x v="119"/>
    <x v="205"/>
    <x v="75"/>
    <x v="252"/>
    <x v="34"/>
    <x v="38"/>
    <x v="0"/>
    <x v="7"/>
  </r>
  <r>
    <x v="25"/>
    <x v="0"/>
    <x v="0"/>
    <x v="2"/>
    <x v="25"/>
    <x v="25"/>
    <x v="41"/>
    <x v="41"/>
    <x v="41"/>
    <x v="41"/>
    <x v="1"/>
    <x v="112"/>
    <x v="206"/>
    <x v="79"/>
    <x v="253"/>
    <x v="34"/>
    <x v="38"/>
    <x v="0"/>
    <x v="7"/>
  </r>
  <r>
    <x v="25"/>
    <x v="0"/>
    <x v="0"/>
    <x v="2"/>
    <x v="25"/>
    <x v="25"/>
    <x v="0"/>
    <x v="0"/>
    <x v="0"/>
    <x v="0"/>
    <x v="2"/>
    <x v="114"/>
    <x v="207"/>
    <x v="76"/>
    <x v="254"/>
    <x v="34"/>
    <x v="38"/>
    <x v="0"/>
    <x v="7"/>
  </r>
  <r>
    <x v="25"/>
    <x v="0"/>
    <x v="0"/>
    <x v="2"/>
    <x v="25"/>
    <x v="25"/>
    <x v="4"/>
    <x v="4"/>
    <x v="4"/>
    <x v="4"/>
    <x v="3"/>
    <x v="115"/>
    <x v="208"/>
    <x v="98"/>
    <x v="255"/>
    <x v="36"/>
    <x v="186"/>
    <x v="0"/>
    <x v="7"/>
  </r>
  <r>
    <x v="25"/>
    <x v="0"/>
    <x v="0"/>
    <x v="2"/>
    <x v="25"/>
    <x v="25"/>
    <x v="21"/>
    <x v="21"/>
    <x v="21"/>
    <x v="21"/>
    <x v="4"/>
    <x v="116"/>
    <x v="159"/>
    <x v="109"/>
    <x v="14"/>
    <x v="35"/>
    <x v="187"/>
    <x v="0"/>
    <x v="7"/>
  </r>
  <r>
    <x v="25"/>
    <x v="0"/>
    <x v="0"/>
    <x v="2"/>
    <x v="25"/>
    <x v="25"/>
    <x v="32"/>
    <x v="32"/>
    <x v="32"/>
    <x v="32"/>
    <x v="4"/>
    <x v="116"/>
    <x v="159"/>
    <x v="98"/>
    <x v="255"/>
    <x v="34"/>
    <x v="38"/>
    <x v="0"/>
    <x v="7"/>
  </r>
  <r>
    <x v="25"/>
    <x v="0"/>
    <x v="0"/>
    <x v="2"/>
    <x v="25"/>
    <x v="25"/>
    <x v="9"/>
    <x v="9"/>
    <x v="9"/>
    <x v="9"/>
    <x v="4"/>
    <x v="116"/>
    <x v="159"/>
    <x v="98"/>
    <x v="255"/>
    <x v="34"/>
    <x v="38"/>
    <x v="0"/>
    <x v="7"/>
  </r>
  <r>
    <x v="25"/>
    <x v="0"/>
    <x v="0"/>
    <x v="2"/>
    <x v="25"/>
    <x v="25"/>
    <x v="19"/>
    <x v="19"/>
    <x v="19"/>
    <x v="19"/>
    <x v="4"/>
    <x v="116"/>
    <x v="159"/>
    <x v="98"/>
    <x v="255"/>
    <x v="34"/>
    <x v="38"/>
    <x v="0"/>
    <x v="7"/>
  </r>
  <r>
    <x v="25"/>
    <x v="0"/>
    <x v="0"/>
    <x v="2"/>
    <x v="25"/>
    <x v="25"/>
    <x v="49"/>
    <x v="49"/>
    <x v="49"/>
    <x v="49"/>
    <x v="8"/>
    <x v="117"/>
    <x v="161"/>
    <x v="97"/>
    <x v="256"/>
    <x v="34"/>
    <x v="38"/>
    <x v="0"/>
    <x v="7"/>
  </r>
  <r>
    <x v="25"/>
    <x v="0"/>
    <x v="0"/>
    <x v="2"/>
    <x v="25"/>
    <x v="25"/>
    <x v="62"/>
    <x v="62"/>
    <x v="62"/>
    <x v="62"/>
    <x v="8"/>
    <x v="117"/>
    <x v="161"/>
    <x v="97"/>
    <x v="256"/>
    <x v="34"/>
    <x v="38"/>
    <x v="0"/>
    <x v="7"/>
  </r>
  <r>
    <x v="25"/>
    <x v="0"/>
    <x v="0"/>
    <x v="2"/>
    <x v="25"/>
    <x v="25"/>
    <x v="37"/>
    <x v="37"/>
    <x v="37"/>
    <x v="37"/>
    <x v="8"/>
    <x v="117"/>
    <x v="161"/>
    <x v="97"/>
    <x v="256"/>
    <x v="34"/>
    <x v="38"/>
    <x v="0"/>
    <x v="7"/>
  </r>
  <r>
    <x v="25"/>
    <x v="0"/>
    <x v="0"/>
    <x v="2"/>
    <x v="25"/>
    <x v="25"/>
    <x v="89"/>
    <x v="89"/>
    <x v="89"/>
    <x v="89"/>
    <x v="8"/>
    <x v="117"/>
    <x v="161"/>
    <x v="97"/>
    <x v="256"/>
    <x v="34"/>
    <x v="38"/>
    <x v="0"/>
    <x v="7"/>
  </r>
  <r>
    <x v="25"/>
    <x v="0"/>
    <x v="0"/>
    <x v="2"/>
    <x v="25"/>
    <x v="25"/>
    <x v="48"/>
    <x v="48"/>
    <x v="48"/>
    <x v="48"/>
    <x v="8"/>
    <x v="117"/>
    <x v="161"/>
    <x v="97"/>
    <x v="256"/>
    <x v="34"/>
    <x v="38"/>
    <x v="0"/>
    <x v="7"/>
  </r>
  <r>
    <x v="25"/>
    <x v="0"/>
    <x v="0"/>
    <x v="2"/>
    <x v="25"/>
    <x v="25"/>
    <x v="40"/>
    <x v="40"/>
    <x v="40"/>
    <x v="40"/>
    <x v="8"/>
    <x v="117"/>
    <x v="161"/>
    <x v="97"/>
    <x v="256"/>
    <x v="34"/>
    <x v="38"/>
    <x v="0"/>
    <x v="7"/>
  </r>
  <r>
    <x v="25"/>
    <x v="0"/>
    <x v="0"/>
    <x v="2"/>
    <x v="25"/>
    <x v="25"/>
    <x v="15"/>
    <x v="15"/>
    <x v="15"/>
    <x v="15"/>
    <x v="8"/>
    <x v="117"/>
    <x v="161"/>
    <x v="97"/>
    <x v="256"/>
    <x v="34"/>
    <x v="38"/>
    <x v="0"/>
    <x v="7"/>
  </r>
  <r>
    <x v="25"/>
    <x v="0"/>
    <x v="0"/>
    <x v="2"/>
    <x v="25"/>
    <x v="25"/>
    <x v="90"/>
    <x v="90"/>
    <x v="90"/>
    <x v="90"/>
    <x v="8"/>
    <x v="117"/>
    <x v="161"/>
    <x v="109"/>
    <x v="14"/>
    <x v="36"/>
    <x v="186"/>
    <x v="0"/>
    <x v="7"/>
  </r>
  <r>
    <x v="25"/>
    <x v="0"/>
    <x v="0"/>
    <x v="2"/>
    <x v="25"/>
    <x v="25"/>
    <x v="91"/>
    <x v="91"/>
    <x v="91"/>
    <x v="91"/>
    <x v="16"/>
    <x v="118"/>
    <x v="163"/>
    <x v="109"/>
    <x v="14"/>
    <x v="34"/>
    <x v="38"/>
    <x v="0"/>
    <x v="7"/>
  </r>
  <r>
    <x v="25"/>
    <x v="0"/>
    <x v="0"/>
    <x v="2"/>
    <x v="25"/>
    <x v="25"/>
    <x v="30"/>
    <x v="30"/>
    <x v="30"/>
    <x v="30"/>
    <x v="16"/>
    <x v="118"/>
    <x v="163"/>
    <x v="109"/>
    <x v="14"/>
    <x v="34"/>
    <x v="38"/>
    <x v="0"/>
    <x v="7"/>
  </r>
  <r>
    <x v="25"/>
    <x v="0"/>
    <x v="0"/>
    <x v="2"/>
    <x v="25"/>
    <x v="25"/>
    <x v="16"/>
    <x v="16"/>
    <x v="16"/>
    <x v="16"/>
    <x v="16"/>
    <x v="118"/>
    <x v="163"/>
    <x v="109"/>
    <x v="14"/>
    <x v="34"/>
    <x v="38"/>
    <x v="0"/>
    <x v="7"/>
  </r>
  <r>
    <x v="25"/>
    <x v="0"/>
    <x v="0"/>
    <x v="2"/>
    <x v="25"/>
    <x v="25"/>
    <x v="22"/>
    <x v="22"/>
    <x v="22"/>
    <x v="22"/>
    <x v="16"/>
    <x v="118"/>
    <x v="163"/>
    <x v="109"/>
    <x v="14"/>
    <x v="34"/>
    <x v="38"/>
    <x v="0"/>
    <x v="7"/>
  </r>
  <r>
    <x v="25"/>
    <x v="0"/>
    <x v="0"/>
    <x v="2"/>
    <x v="25"/>
    <x v="25"/>
    <x v="92"/>
    <x v="92"/>
    <x v="92"/>
    <x v="92"/>
    <x v="16"/>
    <x v="118"/>
    <x v="163"/>
    <x v="110"/>
    <x v="203"/>
    <x v="36"/>
    <x v="186"/>
    <x v="0"/>
    <x v="7"/>
  </r>
  <r>
    <x v="25"/>
    <x v="0"/>
    <x v="0"/>
    <x v="2"/>
    <x v="25"/>
    <x v="25"/>
    <x v="93"/>
    <x v="93"/>
    <x v="93"/>
    <x v="93"/>
    <x v="16"/>
    <x v="118"/>
    <x v="163"/>
    <x v="110"/>
    <x v="203"/>
    <x v="36"/>
    <x v="186"/>
    <x v="0"/>
    <x v="7"/>
  </r>
  <r>
    <x v="25"/>
    <x v="0"/>
    <x v="0"/>
    <x v="2"/>
    <x v="25"/>
    <x v="25"/>
    <x v="94"/>
    <x v="94"/>
    <x v="94"/>
    <x v="94"/>
    <x v="16"/>
    <x v="118"/>
    <x v="163"/>
    <x v="110"/>
    <x v="203"/>
    <x v="36"/>
    <x v="186"/>
    <x v="0"/>
    <x v="7"/>
  </r>
  <r>
    <x v="25"/>
    <x v="0"/>
    <x v="0"/>
    <x v="2"/>
    <x v="25"/>
    <x v="25"/>
    <x v="68"/>
    <x v="68"/>
    <x v="68"/>
    <x v="68"/>
    <x v="16"/>
    <x v="118"/>
    <x v="163"/>
    <x v="110"/>
    <x v="203"/>
    <x v="36"/>
    <x v="186"/>
    <x v="0"/>
    <x v="7"/>
  </r>
  <r>
    <x v="25"/>
    <x v="0"/>
    <x v="0"/>
    <x v="2"/>
    <x v="25"/>
    <x v="25"/>
    <x v="72"/>
    <x v="72"/>
    <x v="72"/>
    <x v="72"/>
    <x v="16"/>
    <x v="118"/>
    <x v="163"/>
    <x v="109"/>
    <x v="14"/>
    <x v="34"/>
    <x v="38"/>
    <x v="0"/>
    <x v="7"/>
  </r>
  <r>
    <x v="25"/>
    <x v="0"/>
    <x v="0"/>
    <x v="2"/>
    <x v="25"/>
    <x v="25"/>
    <x v="87"/>
    <x v="87"/>
    <x v="87"/>
    <x v="87"/>
    <x v="16"/>
    <x v="118"/>
    <x v="163"/>
    <x v="109"/>
    <x v="14"/>
    <x v="34"/>
    <x v="38"/>
    <x v="0"/>
    <x v="7"/>
  </r>
  <r>
    <x v="25"/>
    <x v="0"/>
    <x v="0"/>
    <x v="2"/>
    <x v="25"/>
    <x v="25"/>
    <x v="8"/>
    <x v="8"/>
    <x v="8"/>
    <x v="8"/>
    <x v="16"/>
    <x v="118"/>
    <x v="163"/>
    <x v="109"/>
    <x v="14"/>
    <x v="34"/>
    <x v="38"/>
    <x v="0"/>
    <x v="7"/>
  </r>
  <r>
    <x v="25"/>
    <x v="0"/>
    <x v="0"/>
    <x v="2"/>
    <x v="25"/>
    <x v="25"/>
    <x v="18"/>
    <x v="18"/>
    <x v="18"/>
    <x v="18"/>
    <x v="16"/>
    <x v="118"/>
    <x v="163"/>
    <x v="110"/>
    <x v="203"/>
    <x v="36"/>
    <x v="186"/>
    <x v="0"/>
    <x v="7"/>
  </r>
  <r>
    <x v="25"/>
    <x v="0"/>
    <x v="0"/>
    <x v="2"/>
    <x v="25"/>
    <x v="25"/>
    <x v="63"/>
    <x v="63"/>
    <x v="63"/>
    <x v="63"/>
    <x v="16"/>
    <x v="118"/>
    <x v="163"/>
    <x v="110"/>
    <x v="203"/>
    <x v="36"/>
    <x v="186"/>
    <x v="0"/>
    <x v="7"/>
  </r>
  <r>
    <x v="25"/>
    <x v="0"/>
    <x v="0"/>
    <x v="2"/>
    <x v="25"/>
    <x v="25"/>
    <x v="20"/>
    <x v="20"/>
    <x v="20"/>
    <x v="20"/>
    <x v="16"/>
    <x v="118"/>
    <x v="163"/>
    <x v="110"/>
    <x v="203"/>
    <x v="36"/>
    <x v="186"/>
    <x v="0"/>
    <x v="7"/>
  </r>
  <r>
    <x v="25"/>
    <x v="0"/>
    <x v="0"/>
    <x v="2"/>
    <x v="25"/>
    <x v="25"/>
    <x v="77"/>
    <x v="77"/>
    <x v="77"/>
    <x v="77"/>
    <x v="16"/>
    <x v="118"/>
    <x v="163"/>
    <x v="110"/>
    <x v="203"/>
    <x v="36"/>
    <x v="186"/>
    <x v="0"/>
    <x v="7"/>
  </r>
  <r>
    <x v="25"/>
    <x v="0"/>
    <x v="0"/>
    <x v="2"/>
    <x v="25"/>
    <x v="25"/>
    <x v="17"/>
    <x v="17"/>
    <x v="17"/>
    <x v="17"/>
    <x v="16"/>
    <x v="118"/>
    <x v="163"/>
    <x v="109"/>
    <x v="14"/>
    <x v="34"/>
    <x v="38"/>
    <x v="0"/>
    <x v="7"/>
  </r>
  <r>
    <x v="25"/>
    <x v="0"/>
    <x v="0"/>
    <x v="2"/>
    <x v="25"/>
    <x v="25"/>
    <x v="95"/>
    <x v="95"/>
    <x v="95"/>
    <x v="95"/>
    <x v="16"/>
    <x v="118"/>
    <x v="163"/>
    <x v="109"/>
    <x v="14"/>
    <x v="34"/>
    <x v="38"/>
    <x v="0"/>
    <x v="7"/>
  </r>
  <r>
    <x v="25"/>
    <x v="0"/>
    <x v="0"/>
    <x v="2"/>
    <x v="25"/>
    <x v="25"/>
    <x v="96"/>
    <x v="96"/>
    <x v="96"/>
    <x v="96"/>
    <x v="16"/>
    <x v="118"/>
    <x v="163"/>
    <x v="110"/>
    <x v="203"/>
    <x v="36"/>
    <x v="186"/>
    <x v="0"/>
    <x v="7"/>
  </r>
  <r>
    <x v="25"/>
    <x v="0"/>
    <x v="0"/>
    <x v="2"/>
    <x v="25"/>
    <x v="25"/>
    <x v="97"/>
    <x v="97"/>
    <x v="97"/>
    <x v="97"/>
    <x v="16"/>
    <x v="118"/>
    <x v="163"/>
    <x v="110"/>
    <x v="203"/>
    <x v="36"/>
    <x v="186"/>
    <x v="0"/>
    <x v="7"/>
  </r>
  <r>
    <x v="25"/>
    <x v="0"/>
    <x v="0"/>
    <x v="2"/>
    <x v="25"/>
    <x v="25"/>
    <x v="10"/>
    <x v="10"/>
    <x v="10"/>
    <x v="10"/>
    <x v="16"/>
    <x v="118"/>
    <x v="163"/>
    <x v="109"/>
    <x v="14"/>
    <x v="34"/>
    <x v="38"/>
    <x v="0"/>
    <x v="7"/>
  </r>
  <r>
    <x v="25"/>
    <x v="0"/>
    <x v="0"/>
    <x v="2"/>
    <x v="25"/>
    <x v="25"/>
    <x v="13"/>
    <x v="13"/>
    <x v="13"/>
    <x v="13"/>
    <x v="16"/>
    <x v="118"/>
    <x v="163"/>
    <x v="109"/>
    <x v="14"/>
    <x v="34"/>
    <x v="38"/>
    <x v="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02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417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41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419">
      <pivotArea field="5" type="button" dataOnly="0" labelOnly="1" outline="0" axis="axisRow" fieldPosition="0"/>
    </format>
    <format dxfId="418">
      <pivotArea outline="0" fieldPosition="0">
        <references count="1">
          <reference field="4294967294" count="1">
            <x v="0"/>
          </reference>
        </references>
      </pivotArea>
    </format>
    <format dxfId="417">
      <pivotArea outline="0" fieldPosition="0">
        <references count="1">
          <reference field="4294967294" count="1">
            <x v="1"/>
          </reference>
        </references>
      </pivotArea>
    </format>
    <format dxfId="416">
      <pivotArea outline="0" fieldPosition="0">
        <references count="1">
          <reference field="4294967294" count="1">
            <x v="2"/>
          </reference>
        </references>
      </pivotArea>
    </format>
    <format dxfId="415">
      <pivotArea outline="0" fieldPosition="0">
        <references count="1">
          <reference field="4294967294" count="1">
            <x v="3"/>
          </reference>
        </references>
      </pivotArea>
    </format>
    <format dxfId="414">
      <pivotArea outline="0" fieldPosition="0">
        <references count="1">
          <reference field="4294967294" count="1">
            <x v="4"/>
          </reference>
        </references>
      </pivotArea>
    </format>
    <format dxfId="413">
      <pivotArea outline="0" fieldPosition="0">
        <references count="1">
          <reference field="4294967294" count="1">
            <x v="5"/>
          </reference>
        </references>
      </pivotArea>
    </format>
    <format dxfId="412">
      <pivotArea outline="0" fieldPosition="0">
        <references count="1">
          <reference field="4294967294" count="1">
            <x v="6"/>
          </reference>
        </references>
      </pivotArea>
    </format>
    <format dxfId="411">
      <pivotArea field="5" type="button" dataOnly="0" labelOnly="1" outline="0" axis="axisRow" fieldPosition="0"/>
    </format>
    <format dxfId="41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09">
      <pivotArea field="5" type="button" dataOnly="0" labelOnly="1" outline="0" axis="axisRow" fieldPosition="0"/>
    </format>
    <format dxfId="40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07">
      <pivotArea field="5" type="button" dataOnly="0" labelOnly="1" outline="0" axis="axisRow" fieldPosition="0"/>
    </format>
    <format dxfId="40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05">
      <pivotArea field="5" type="button" dataOnly="0" labelOnly="1" outline="0" axis="axisRow" fieldPosition="0"/>
    </format>
    <format dxfId="4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0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03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736" firstHeaderRow="0" firstDataRow="1" firstDataCol="2"/>
  <pivotFields count="19">
    <pivotField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26">
        <item x="12"/>
        <item x="3"/>
        <item x="9"/>
        <item x="17"/>
        <item x="16"/>
        <item x="18"/>
        <item x="14"/>
        <item x="7"/>
        <item x="0"/>
        <item x="1"/>
        <item x="23"/>
        <item x="13"/>
        <item x="4"/>
        <item x="10"/>
        <item x="5"/>
        <item x="6"/>
        <item x="21"/>
        <item x="19"/>
        <item x="22"/>
        <item x="20"/>
        <item x="2"/>
        <item x="15"/>
        <item x="11"/>
        <item x="8"/>
        <item x="24"/>
        <item x="25"/>
      </items>
    </pivotField>
    <pivotField axis="axisRow" showAll="0" insertBlankRow="1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showAll="0" defaultSubtotal="0">
      <items count="80">
        <item x="38"/>
        <item x="5"/>
        <item x="4"/>
        <item x="8"/>
        <item x="15"/>
        <item x="39"/>
        <item x="24"/>
        <item x="22"/>
        <item x="28"/>
        <item x="40"/>
        <item x="41"/>
        <item x="42"/>
        <item x="43"/>
        <item x="44"/>
        <item x="45"/>
        <item x="30"/>
        <item x="46"/>
        <item x="47"/>
        <item x="48"/>
        <item x="34"/>
        <item x="49"/>
        <item x="31"/>
        <item x="50"/>
        <item x="51"/>
        <item x="52"/>
        <item x="53"/>
        <item x="54"/>
        <item x="29"/>
        <item x="55"/>
        <item x="56"/>
        <item x="57"/>
        <item x="58"/>
        <item x="59"/>
        <item x="60"/>
        <item x="36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25"/>
        <item x="18"/>
        <item x="16"/>
        <item x="19"/>
        <item x="73"/>
        <item x="9"/>
        <item x="3"/>
        <item x="7"/>
        <item x="2"/>
        <item x="32"/>
        <item x="23"/>
        <item x="21"/>
        <item x="6"/>
        <item x="35"/>
        <item x="74"/>
        <item x="12"/>
        <item x="75"/>
        <item x="13"/>
        <item x="27"/>
        <item x="1"/>
        <item x="26"/>
        <item x="0"/>
        <item x="20"/>
        <item x="76"/>
        <item x="10"/>
        <item x="11"/>
        <item x="17"/>
        <item x="77"/>
        <item x="14"/>
        <item x="78"/>
        <item x="79"/>
        <item x="33"/>
        <item x="37"/>
      </items>
    </pivotField>
    <pivotField showAll="0" defaultSubtotal="0">
      <items count="80">
        <item x="38"/>
        <item x="5"/>
        <item x="4"/>
        <item x="8"/>
        <item x="15"/>
        <item x="39"/>
        <item x="24"/>
        <item x="22"/>
        <item x="28"/>
        <item x="40"/>
        <item x="41"/>
        <item x="42"/>
        <item x="43"/>
        <item x="44"/>
        <item x="45"/>
        <item x="30"/>
        <item x="46"/>
        <item x="47"/>
        <item x="48"/>
        <item x="34"/>
        <item x="49"/>
        <item x="31"/>
        <item x="50"/>
        <item x="51"/>
        <item x="52"/>
        <item x="53"/>
        <item x="54"/>
        <item x="29"/>
        <item x="55"/>
        <item x="56"/>
        <item x="57"/>
        <item x="58"/>
        <item x="59"/>
        <item x="60"/>
        <item x="61"/>
        <item x="62"/>
        <item x="36"/>
        <item x="63"/>
        <item x="64"/>
        <item x="65"/>
        <item x="66"/>
        <item x="67"/>
        <item x="68"/>
        <item x="69"/>
        <item x="70"/>
        <item x="71"/>
        <item x="72"/>
        <item x="25"/>
        <item x="18"/>
        <item x="16"/>
        <item x="19"/>
        <item x="73"/>
        <item x="9"/>
        <item x="3"/>
        <item x="7"/>
        <item x="2"/>
        <item x="32"/>
        <item x="23"/>
        <item x="21"/>
        <item x="6"/>
        <item x="35"/>
        <item x="74"/>
        <item x="12"/>
        <item x="75"/>
        <item x="13"/>
        <item x="27"/>
        <item x="1"/>
        <item x="26"/>
        <item x="0"/>
        <item x="20"/>
        <item x="76"/>
        <item x="10"/>
        <item x="11"/>
        <item x="17"/>
        <item x="77"/>
        <item x="14"/>
        <item x="78"/>
        <item x="79"/>
        <item x="33"/>
        <item x="37"/>
      </items>
    </pivotField>
    <pivotField showAll="0" defaultSubtotal="0">
      <items count="80">
        <item x="62"/>
        <item x="56"/>
        <item x="45"/>
        <item x="37"/>
        <item x="19"/>
        <item x="10"/>
        <item x="33"/>
        <item x="2"/>
        <item x="20"/>
        <item x="29"/>
        <item x="30"/>
        <item x="40"/>
        <item x="49"/>
        <item x="44"/>
        <item x="11"/>
        <item x="41"/>
        <item x="1"/>
        <item x="25"/>
        <item x="3"/>
        <item x="39"/>
        <item x="69"/>
        <item x="36"/>
        <item x="42"/>
        <item x="28"/>
        <item x="71"/>
        <item x="73"/>
        <item x="74"/>
        <item x="16"/>
        <item x="7"/>
        <item x="78"/>
        <item x="13"/>
        <item x="50"/>
        <item x="34"/>
        <item x="18"/>
        <item x="76"/>
        <item x="75"/>
        <item x="67"/>
        <item x="38"/>
        <item x="26"/>
        <item x="14"/>
        <item x="17"/>
        <item x="27"/>
        <item x="61"/>
        <item x="53"/>
        <item x="9"/>
        <item x="79"/>
        <item x="4"/>
        <item x="15"/>
        <item x="66"/>
        <item x="58"/>
        <item x="31"/>
        <item x="43"/>
        <item x="8"/>
        <item x="12"/>
        <item x="0"/>
        <item x="72"/>
        <item x="24"/>
        <item x="68"/>
        <item x="5"/>
        <item x="59"/>
        <item x="47"/>
        <item x="63"/>
        <item x="52"/>
        <item x="55"/>
        <item x="51"/>
        <item x="65"/>
        <item x="64"/>
        <item x="57"/>
        <item x="77"/>
        <item x="48"/>
        <item x="21"/>
        <item x="6"/>
        <item x="35"/>
        <item x="23"/>
        <item x="60"/>
        <item x="32"/>
        <item x="22"/>
        <item x="54"/>
        <item x="70"/>
        <item x="46"/>
      </items>
    </pivotField>
    <pivotField axis="axisRow" showAll="0" defaultSubtotal="0">
      <items count="80">
        <item x="38"/>
        <item x="5"/>
        <item x="4"/>
        <item x="8"/>
        <item x="15"/>
        <item x="39"/>
        <item x="24"/>
        <item x="22"/>
        <item x="28"/>
        <item x="40"/>
        <item x="41"/>
        <item x="42"/>
        <item x="43"/>
        <item x="44"/>
        <item x="45"/>
        <item x="30"/>
        <item x="46"/>
        <item x="47"/>
        <item x="48"/>
        <item x="34"/>
        <item x="49"/>
        <item x="31"/>
        <item x="50"/>
        <item x="51"/>
        <item x="52"/>
        <item x="53"/>
        <item x="54"/>
        <item x="29"/>
        <item x="55"/>
        <item x="56"/>
        <item x="57"/>
        <item x="58"/>
        <item x="59"/>
        <item x="60"/>
        <item x="61"/>
        <item x="62"/>
        <item x="36"/>
        <item x="63"/>
        <item x="64"/>
        <item x="65"/>
        <item x="66"/>
        <item x="67"/>
        <item x="68"/>
        <item x="69"/>
        <item x="70"/>
        <item x="71"/>
        <item x="72"/>
        <item x="25"/>
        <item x="18"/>
        <item x="16"/>
        <item x="19"/>
        <item x="73"/>
        <item x="9"/>
        <item x="3"/>
        <item x="7"/>
        <item x="2"/>
        <item x="32"/>
        <item x="23"/>
        <item x="21"/>
        <item x="6"/>
        <item x="35"/>
        <item x="74"/>
        <item x="12"/>
        <item x="75"/>
        <item x="13"/>
        <item x="27"/>
        <item x="1"/>
        <item x="26"/>
        <item x="0"/>
        <item x="20"/>
        <item x="76"/>
        <item x="10"/>
        <item x="11"/>
        <item x="17"/>
        <item x="77"/>
        <item x="14"/>
        <item x="78"/>
        <item x="79"/>
        <item x="33"/>
        <item x="37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58">
        <item x="153"/>
        <item x="152"/>
        <item x="151"/>
        <item x="150"/>
        <item x="149"/>
        <item x="154"/>
        <item x="148"/>
        <item x="96"/>
        <item x="95"/>
        <item x="94"/>
        <item x="93"/>
        <item x="92"/>
        <item x="115"/>
        <item x="91"/>
        <item x="142"/>
        <item x="90"/>
        <item x="89"/>
        <item x="114"/>
        <item x="113"/>
        <item x="127"/>
        <item x="126"/>
        <item x="112"/>
        <item x="55"/>
        <item x="54"/>
        <item x="144"/>
        <item x="71"/>
        <item x="107"/>
        <item x="124"/>
        <item x="111"/>
        <item x="84"/>
        <item x="53"/>
        <item x="70"/>
        <item x="69"/>
        <item x="83"/>
        <item x="82"/>
        <item x="52"/>
        <item x="106"/>
        <item x="51"/>
        <item x="81"/>
        <item x="141"/>
        <item x="110"/>
        <item x="68"/>
        <item x="109"/>
        <item x="50"/>
        <item x="49"/>
        <item x="156"/>
        <item x="67"/>
        <item x="136"/>
        <item x="80"/>
        <item x="48"/>
        <item x="79"/>
        <item x="66"/>
        <item x="65"/>
        <item x="147"/>
        <item x="47"/>
        <item x="105"/>
        <item x="46"/>
        <item x="45"/>
        <item x="44"/>
        <item x="125"/>
        <item x="43"/>
        <item x="104"/>
        <item x="42"/>
        <item x="135"/>
        <item x="123"/>
        <item x="122"/>
        <item x="64"/>
        <item x="103"/>
        <item x="121"/>
        <item x="134"/>
        <item x="88"/>
        <item x="140"/>
        <item x="155"/>
        <item x="133"/>
        <item x="102"/>
        <item x="87"/>
        <item x="101"/>
        <item x="139"/>
        <item x="86"/>
        <item x="63"/>
        <item x="157"/>
        <item x="78"/>
        <item x="108"/>
        <item x="77"/>
        <item x="62"/>
        <item x="61"/>
        <item x="39"/>
        <item x="143"/>
        <item x="38"/>
        <item x="138"/>
        <item x="41"/>
        <item x="76"/>
        <item x="75"/>
        <item x="37"/>
        <item x="100"/>
        <item x="146"/>
        <item x="99"/>
        <item x="36"/>
        <item x="85"/>
        <item x="132"/>
        <item x="60"/>
        <item x="131"/>
        <item x="120"/>
        <item x="35"/>
        <item x="137"/>
        <item x="145"/>
        <item x="74"/>
        <item x="59"/>
        <item x="98"/>
        <item x="34"/>
        <item x="130"/>
        <item x="119"/>
        <item x="118"/>
        <item x="33"/>
        <item x="32"/>
        <item x="58"/>
        <item x="73"/>
        <item x="97"/>
        <item x="31"/>
        <item x="30"/>
        <item x="40"/>
        <item x="129"/>
        <item x="29"/>
        <item x="72"/>
        <item x="117"/>
        <item x="28"/>
        <item x="57"/>
        <item x="19"/>
        <item x="27"/>
        <item x="116"/>
        <item x="26"/>
        <item x="18"/>
        <item x="17"/>
        <item x="16"/>
        <item x="25"/>
        <item x="24"/>
        <item x="15"/>
        <item x="128"/>
        <item x="23"/>
        <item x="14"/>
        <item x="56"/>
        <item x="13"/>
        <item x="12"/>
        <item x="22"/>
        <item x="11"/>
        <item x="10"/>
        <item x="9"/>
        <item x="8"/>
        <item x="7"/>
        <item x="21"/>
        <item x="6"/>
        <item x="20"/>
        <item x="5"/>
        <item x="4"/>
        <item x="3"/>
        <item x="2"/>
        <item x="1"/>
        <item x="0"/>
      </items>
    </pivotField>
    <pivotField dataField="1" showAll="0" defaultSubtotal="0">
      <items count="295">
        <item x="214"/>
        <item x="249"/>
        <item x="264"/>
        <item x="70"/>
        <item x="283"/>
        <item x="221"/>
        <item x="240"/>
        <item x="164"/>
        <item x="96"/>
        <item x="151"/>
        <item x="282"/>
        <item x="69"/>
        <item x="124"/>
        <item x="68"/>
        <item x="177"/>
        <item x="19"/>
        <item x="54"/>
        <item x="18"/>
        <item x="163"/>
        <item x="17"/>
        <item x="95"/>
        <item x="16"/>
        <item x="39"/>
        <item x="138"/>
        <item x="113"/>
        <item x="150"/>
        <item x="123"/>
        <item x="206"/>
        <item x="112"/>
        <item x="94"/>
        <item x="38"/>
        <item x="82"/>
        <item x="176"/>
        <item x="67"/>
        <item x="149"/>
        <item x="15"/>
        <item x="248"/>
        <item x="137"/>
        <item x="66"/>
        <item x="175"/>
        <item x="37"/>
        <item x="232"/>
        <item x="136"/>
        <item x="14"/>
        <item x="36"/>
        <item x="53"/>
        <item x="93"/>
        <item x="81"/>
        <item x="65"/>
        <item x="174"/>
        <item x="148"/>
        <item x="111"/>
        <item x="13"/>
        <item x="188"/>
        <item x="291"/>
        <item x="281"/>
        <item x="64"/>
        <item x="135"/>
        <item x="220"/>
        <item x="110"/>
        <item x="12"/>
        <item x="92"/>
        <item x="122"/>
        <item x="52"/>
        <item x="35"/>
        <item x="280"/>
        <item x="109"/>
        <item x="51"/>
        <item x="205"/>
        <item x="270"/>
        <item x="162"/>
        <item x="197"/>
        <item x="134"/>
        <item x="187"/>
        <item x="279"/>
        <item x="108"/>
        <item x="255"/>
        <item x="247"/>
        <item x="231"/>
        <item x="186"/>
        <item x="290"/>
        <item x="34"/>
        <item x="278"/>
        <item x="50"/>
        <item x="121"/>
        <item x="80"/>
        <item x="49"/>
        <item x="133"/>
        <item x="79"/>
        <item x="132"/>
        <item x="173"/>
        <item x="263"/>
        <item x="63"/>
        <item x="147"/>
        <item x="33"/>
        <item x="11"/>
        <item x="32"/>
        <item x="107"/>
        <item x="246"/>
        <item x="78"/>
        <item x="146"/>
        <item x="204"/>
        <item x="254"/>
        <item x="185"/>
        <item x="91"/>
        <item x="48"/>
        <item x="131"/>
        <item x="130"/>
        <item x="10"/>
        <item x="161"/>
        <item x="90"/>
        <item x="230"/>
        <item x="172"/>
        <item x="9"/>
        <item x="106"/>
        <item x="160"/>
        <item x="62"/>
        <item x="31"/>
        <item x="8"/>
        <item x="30"/>
        <item x="7"/>
        <item x="229"/>
        <item x="47"/>
        <item x="213"/>
        <item x="46"/>
        <item x="171"/>
        <item x="253"/>
        <item x="45"/>
        <item x="289"/>
        <item x="262"/>
        <item x="29"/>
        <item x="239"/>
        <item x="44"/>
        <item x="196"/>
        <item x="61"/>
        <item x="105"/>
        <item x="28"/>
        <item x="184"/>
        <item x="159"/>
        <item x="277"/>
        <item x="6"/>
        <item x="89"/>
        <item x="195"/>
        <item x="170"/>
        <item x="104"/>
        <item x="158"/>
        <item x="145"/>
        <item x="194"/>
        <item x="144"/>
        <item x="228"/>
        <item x="203"/>
        <item x="269"/>
        <item x="261"/>
        <item x="27"/>
        <item x="26"/>
        <item x="143"/>
        <item x="227"/>
        <item x="103"/>
        <item x="77"/>
        <item x="120"/>
        <item x="219"/>
        <item x="183"/>
        <item x="119"/>
        <item x="76"/>
        <item x="102"/>
        <item x="212"/>
        <item x="169"/>
        <item x="238"/>
        <item x="25"/>
        <item x="24"/>
        <item x="101"/>
        <item x="260"/>
        <item x="276"/>
        <item x="60"/>
        <item x="5"/>
        <item x="202"/>
        <item x="23"/>
        <item x="4"/>
        <item x="157"/>
        <item x="118"/>
        <item x="193"/>
        <item x="129"/>
        <item x="259"/>
        <item x="201"/>
        <item x="268"/>
        <item x="156"/>
        <item x="75"/>
        <item x="211"/>
        <item x="74"/>
        <item x="59"/>
        <item x="252"/>
        <item x="258"/>
        <item x="22"/>
        <item x="237"/>
        <item x="226"/>
        <item x="200"/>
        <item x="128"/>
        <item x="43"/>
        <item x="88"/>
        <item x="288"/>
        <item x="168"/>
        <item x="87"/>
        <item x="3"/>
        <item x="225"/>
        <item x="257"/>
        <item x="182"/>
        <item x="142"/>
        <item x="275"/>
        <item x="181"/>
        <item x="155"/>
        <item x="180"/>
        <item x="2"/>
        <item x="167"/>
        <item x="141"/>
        <item x="100"/>
        <item x="192"/>
        <item x="251"/>
        <item x="267"/>
        <item x="245"/>
        <item x="274"/>
        <item x="99"/>
        <item x="224"/>
        <item x="58"/>
        <item x="117"/>
        <item x="154"/>
        <item x="244"/>
        <item x="127"/>
        <item x="73"/>
        <item x="223"/>
        <item x="191"/>
        <item x="116"/>
        <item x="42"/>
        <item x="287"/>
        <item x="57"/>
        <item x="218"/>
        <item x="86"/>
        <item x="210"/>
        <item x="236"/>
        <item x="140"/>
        <item x="286"/>
        <item x="243"/>
        <item x="217"/>
        <item x="266"/>
        <item x="85"/>
        <item x="153"/>
        <item x="115"/>
        <item x="285"/>
        <item x="84"/>
        <item x="209"/>
        <item x="273"/>
        <item x="56"/>
        <item x="98"/>
        <item x="179"/>
        <item x="1"/>
        <item x="199"/>
        <item x="272"/>
        <item x="166"/>
        <item x="72"/>
        <item x="235"/>
        <item x="216"/>
        <item x="21"/>
        <item x="294"/>
        <item x="265"/>
        <item x="242"/>
        <item x="126"/>
        <item x="234"/>
        <item x="256"/>
        <item x="20"/>
        <item x="233"/>
        <item x="190"/>
        <item x="71"/>
        <item x="41"/>
        <item x="178"/>
        <item x="293"/>
        <item x="125"/>
        <item x="97"/>
        <item x="0"/>
        <item x="40"/>
        <item x="114"/>
        <item x="208"/>
        <item x="271"/>
        <item x="165"/>
        <item x="215"/>
        <item x="241"/>
        <item x="222"/>
        <item x="198"/>
        <item x="55"/>
        <item x="83"/>
        <item x="152"/>
        <item x="139"/>
        <item x="189"/>
        <item x="250"/>
        <item x="284"/>
        <item x="292"/>
        <item x="207"/>
      </items>
    </pivotField>
    <pivotField dataField="1" showAll="0" defaultSubtotal="0">
      <items count="131">
        <item x="54"/>
        <item x="124"/>
        <item x="102"/>
        <item x="87"/>
        <item x="113"/>
        <item x="35"/>
        <item x="88"/>
        <item x="17"/>
        <item x="81"/>
        <item x="80"/>
        <item x="32"/>
        <item x="86"/>
        <item x="101"/>
        <item x="50"/>
        <item x="52"/>
        <item x="85"/>
        <item x="37"/>
        <item x="70"/>
        <item x="110"/>
        <item x="82"/>
        <item x="48"/>
        <item x="49"/>
        <item x="100"/>
        <item x="69"/>
        <item x="46"/>
        <item x="51"/>
        <item x="53"/>
        <item x="36"/>
        <item x="47"/>
        <item x="79"/>
        <item x="95"/>
        <item x="67"/>
        <item x="129"/>
        <item x="64"/>
        <item x="65"/>
        <item x="16"/>
        <item x="34"/>
        <item x="68"/>
        <item x="99"/>
        <item x="76"/>
        <item x="44"/>
        <item x="43"/>
        <item x="66"/>
        <item x="77"/>
        <item x="127"/>
        <item x="78"/>
        <item x="109"/>
        <item x="63"/>
        <item x="45"/>
        <item x="94"/>
        <item x="126"/>
        <item x="111"/>
        <item x="112"/>
        <item x="130"/>
        <item x="62"/>
        <item x="123"/>
        <item x="119"/>
        <item x="27"/>
        <item x="42"/>
        <item x="98"/>
        <item x="61"/>
        <item x="108"/>
        <item x="93"/>
        <item x="84"/>
        <item x="128"/>
        <item x="60"/>
        <item x="33"/>
        <item x="122"/>
        <item x="40"/>
        <item x="97"/>
        <item x="75"/>
        <item x="74"/>
        <item x="41"/>
        <item x="73"/>
        <item x="24"/>
        <item x="91"/>
        <item x="121"/>
        <item x="106"/>
        <item x="18"/>
        <item x="19"/>
        <item x="92"/>
        <item x="117"/>
        <item x="96"/>
        <item x="118"/>
        <item x="83"/>
        <item x="28"/>
        <item x="107"/>
        <item x="29"/>
        <item x="59"/>
        <item x="120"/>
        <item x="125"/>
        <item x="90"/>
        <item x="57"/>
        <item x="105"/>
        <item x="116"/>
        <item x="25"/>
        <item x="30"/>
        <item x="31"/>
        <item x="58"/>
        <item x="72"/>
        <item x="39"/>
        <item x="89"/>
        <item x="115"/>
        <item x="15"/>
        <item x="71"/>
        <item x="38"/>
        <item x="23"/>
        <item x="13"/>
        <item x="22"/>
        <item x="104"/>
        <item x="56"/>
        <item x="26"/>
        <item x="103"/>
        <item x="14"/>
        <item x="8"/>
        <item x="114"/>
        <item x="12"/>
        <item x="55"/>
        <item x="9"/>
        <item x="7"/>
        <item x="11"/>
        <item x="6"/>
        <item x="5"/>
        <item x="10"/>
        <item x="21"/>
        <item x="20"/>
        <item x="4"/>
        <item x="2"/>
        <item x="3"/>
        <item x="1"/>
        <item x="0"/>
      </items>
    </pivotField>
    <pivotField dataField="1" showAll="0" defaultSubtotal="0">
      <items count="303">
        <item x="52"/>
        <item x="17"/>
        <item x="36"/>
        <item x="190"/>
        <item x="16"/>
        <item x="33"/>
        <item x="69"/>
        <item x="143"/>
        <item x="297"/>
        <item x="37"/>
        <item x="82"/>
        <item x="53"/>
        <item x="203"/>
        <item x="287"/>
        <item x="128"/>
        <item x="97"/>
        <item x="177"/>
        <item x="18"/>
        <item x="19"/>
        <item x="233"/>
        <item x="85"/>
        <item x="68"/>
        <item x="83"/>
        <item x="260"/>
        <item x="154"/>
        <item x="166"/>
        <item x="35"/>
        <item x="175"/>
        <item x="70"/>
        <item x="187"/>
        <item x="129"/>
        <item x="99"/>
        <item x="234"/>
        <item x="152"/>
        <item x="286"/>
        <item x="296"/>
        <item x="142"/>
        <item x="189"/>
        <item x="84"/>
        <item x="209"/>
        <item x="252"/>
        <item x="49"/>
        <item x="144"/>
        <item x="178"/>
        <item x="153"/>
        <item x="51"/>
        <item x="188"/>
        <item x="222"/>
        <item x="126"/>
        <item x="164"/>
        <item x="96"/>
        <item x="176"/>
        <item x="243"/>
        <item x="202"/>
        <item x="28"/>
        <item x="15"/>
        <item x="81"/>
        <item x="141"/>
        <item x="127"/>
        <item x="13"/>
        <item x="201"/>
        <item x="259"/>
        <item x="114"/>
        <item x="86"/>
        <item x="231"/>
        <item x="65"/>
        <item x="125"/>
        <item x="251"/>
        <item x="79"/>
        <item x="98"/>
        <item x="47"/>
        <item x="284"/>
        <item x="63"/>
        <item x="302"/>
        <item x="48"/>
        <item x="34"/>
        <item x="66"/>
        <item x="140"/>
        <item x="113"/>
        <item x="232"/>
        <item x="14"/>
        <item x="186"/>
        <item x="67"/>
        <item x="242"/>
        <item x="124"/>
        <item x="285"/>
        <item x="295"/>
        <item x="8"/>
        <item x="45"/>
        <item x="199"/>
        <item x="110"/>
        <item x="50"/>
        <item x="123"/>
        <item x="250"/>
        <item x="165"/>
        <item x="24"/>
        <item x="64"/>
        <item x="283"/>
        <item x="262"/>
        <item x="111"/>
        <item x="183"/>
        <item x="139"/>
        <item x="109"/>
        <item x="46"/>
        <item x="200"/>
        <item x="138"/>
        <item x="112"/>
        <item x="12"/>
        <item x="62"/>
        <item x="221"/>
        <item x="150"/>
        <item x="95"/>
        <item x="267"/>
        <item x="9"/>
        <item x="294"/>
        <item x="198"/>
        <item x="249"/>
        <item x="172"/>
        <item x="93"/>
        <item x="185"/>
        <item x="230"/>
        <item x="137"/>
        <item x="29"/>
        <item x="282"/>
        <item x="61"/>
        <item x="108"/>
        <item x="261"/>
        <item x="30"/>
        <item x="94"/>
        <item x="196"/>
        <item x="161"/>
        <item x="7"/>
        <item x="106"/>
        <item x="76"/>
        <item x="197"/>
        <item x="60"/>
        <item x="122"/>
        <item x="162"/>
        <item x="43"/>
        <item x="301"/>
        <item x="42"/>
        <item x="78"/>
        <item x="163"/>
        <item x="11"/>
        <item x="6"/>
        <item x="184"/>
        <item x="220"/>
        <item x="5"/>
        <item x="80"/>
        <item x="248"/>
        <item x="229"/>
        <item x="271"/>
        <item x="174"/>
        <item x="10"/>
        <item x="59"/>
        <item x="241"/>
        <item x="120"/>
        <item x="160"/>
        <item x="26"/>
        <item x="182"/>
        <item x="136"/>
        <item x="107"/>
        <item x="207"/>
        <item x="135"/>
        <item x="44"/>
        <item x="31"/>
        <item x="32"/>
        <item x="258"/>
        <item x="121"/>
        <item x="215"/>
        <item x="173"/>
        <item x="119"/>
        <item x="105"/>
        <item x="77"/>
        <item x="275"/>
        <item x="151"/>
        <item x="240"/>
        <item x="41"/>
        <item x="257"/>
        <item x="210"/>
        <item x="247"/>
        <item x="104"/>
        <item x="171"/>
        <item x="146"/>
        <item x="23"/>
        <item x="25"/>
        <item x="22"/>
        <item x="280"/>
        <item x="227"/>
        <item x="4"/>
        <item x="92"/>
        <item x="269"/>
        <item x="292"/>
        <item x="281"/>
        <item x="195"/>
        <item x="169"/>
        <item x="158"/>
        <item x="133"/>
        <item x="194"/>
        <item x="27"/>
        <item x="225"/>
        <item x="118"/>
        <item x="214"/>
        <item x="181"/>
        <item x="2"/>
        <item x="159"/>
        <item x="219"/>
        <item x="75"/>
        <item x="74"/>
        <item x="58"/>
        <item x="270"/>
        <item x="91"/>
        <item x="193"/>
        <item x="73"/>
        <item x="90"/>
        <item x="40"/>
        <item x="102"/>
        <item x="228"/>
        <item x="134"/>
        <item x="148"/>
        <item x="239"/>
        <item x="208"/>
        <item x="170"/>
        <item x="293"/>
        <item x="279"/>
        <item x="300"/>
        <item x="268"/>
        <item x="256"/>
        <item x="56"/>
        <item x="3"/>
        <item x="237"/>
        <item x="290"/>
        <item x="103"/>
        <item x="226"/>
        <item x="274"/>
        <item x="244"/>
        <item x="157"/>
        <item x="57"/>
        <item x="147"/>
        <item x="149"/>
        <item x="132"/>
        <item x="224"/>
        <item x="238"/>
        <item x="117"/>
        <item x="291"/>
        <item x="266"/>
        <item x="246"/>
        <item x="289"/>
        <item x="254"/>
        <item x="264"/>
        <item x="206"/>
        <item x="278"/>
        <item x="88"/>
        <item x="245"/>
        <item x="217"/>
        <item x="277"/>
        <item x="89"/>
        <item x="156"/>
        <item x="213"/>
        <item x="101"/>
        <item x="180"/>
        <item x="55"/>
        <item x="218"/>
        <item x="205"/>
        <item x="116"/>
        <item x="265"/>
        <item x="168"/>
        <item x="255"/>
        <item x="235"/>
        <item x="1"/>
        <item x="236"/>
        <item x="72"/>
        <item x="131"/>
        <item x="192"/>
        <item x="100"/>
        <item x="299"/>
        <item x="179"/>
        <item x="39"/>
        <item x="272"/>
        <item x="21"/>
        <item x="130"/>
        <item x="276"/>
        <item x="71"/>
        <item x="216"/>
        <item x="115"/>
        <item x="0"/>
        <item x="20"/>
        <item x="38"/>
        <item x="212"/>
        <item x="167"/>
        <item x="223"/>
        <item x="87"/>
        <item x="253"/>
        <item x="263"/>
        <item x="298"/>
        <item x="54"/>
        <item x="288"/>
        <item x="145"/>
        <item x="155"/>
        <item x="191"/>
        <item x="211"/>
        <item x="204"/>
        <item x="273"/>
      </items>
    </pivotField>
    <pivotField dataField="1" showAll="0" defaultSubtotal="0">
      <items count="87">
        <item x="78"/>
        <item x="49"/>
        <item x="42"/>
        <item x="54"/>
        <item x="72"/>
        <item x="75"/>
        <item x="62"/>
        <item x="73"/>
        <item x="44"/>
        <item x="53"/>
        <item x="51"/>
        <item x="79"/>
        <item x="80"/>
        <item x="74"/>
        <item x="77"/>
        <item x="76"/>
        <item x="52"/>
        <item x="38"/>
        <item x="56"/>
        <item x="43"/>
        <item x="31"/>
        <item x="63"/>
        <item x="55"/>
        <item x="48"/>
        <item x="50"/>
        <item x="65"/>
        <item x="64"/>
        <item x="46"/>
        <item x="39"/>
        <item x="41"/>
        <item x="70"/>
        <item x="47"/>
        <item x="71"/>
        <item x="58"/>
        <item x="45"/>
        <item x="81"/>
        <item x="67"/>
        <item x="68"/>
        <item x="61"/>
        <item x="60"/>
        <item x="83"/>
        <item x="86"/>
        <item x="27"/>
        <item x="69"/>
        <item x="36"/>
        <item x="30"/>
        <item x="11"/>
        <item x="85"/>
        <item x="59"/>
        <item x="40"/>
        <item x="66"/>
        <item x="84"/>
        <item x="57"/>
        <item x="12"/>
        <item x="37"/>
        <item x="82"/>
        <item x="35"/>
        <item x="10"/>
        <item x="14"/>
        <item x="21"/>
        <item x="29"/>
        <item x="33"/>
        <item x="34"/>
        <item x="25"/>
        <item x="20"/>
        <item x="28"/>
        <item x="15"/>
        <item x="26"/>
        <item x="23"/>
        <item x="32"/>
        <item x="19"/>
        <item x="13"/>
        <item x="18"/>
        <item x="22"/>
        <item x="1"/>
        <item x="24"/>
        <item x="7"/>
        <item x="0"/>
        <item x="16"/>
        <item x="17"/>
        <item x="6"/>
        <item x="9"/>
        <item x="4"/>
        <item x="3"/>
        <item x="8"/>
        <item x="5"/>
        <item x="2"/>
      </items>
    </pivotField>
    <pivotField dataField="1" showAll="0" defaultSubtotal="0">
      <items count="241">
        <item x="104"/>
        <item x="52"/>
        <item x="160"/>
        <item x="124"/>
        <item x="44"/>
        <item x="70"/>
        <item x="100"/>
        <item x="146"/>
        <item x="179"/>
        <item x="57"/>
        <item x="32"/>
        <item x="84"/>
        <item x="169"/>
        <item x="11"/>
        <item x="131"/>
        <item x="231"/>
        <item x="66"/>
        <item x="115"/>
        <item x="134"/>
        <item x="12"/>
        <item x="101"/>
        <item x="86"/>
        <item x="148"/>
        <item x="180"/>
        <item x="68"/>
        <item x="116"/>
        <item x="10"/>
        <item x="190"/>
        <item x="71"/>
        <item x="14"/>
        <item x="27"/>
        <item x="170"/>
        <item x="126"/>
        <item x="139"/>
        <item x="82"/>
        <item x="47"/>
        <item x="103"/>
        <item x="145"/>
        <item x="136"/>
        <item x="181"/>
        <item x="56"/>
        <item x="38"/>
        <item x="31"/>
        <item x="161"/>
        <item x="120"/>
        <item x="54"/>
        <item x="88"/>
        <item x="15"/>
        <item x="200"/>
        <item x="105"/>
        <item x="182"/>
        <item x="140"/>
        <item x="166"/>
        <item x="125"/>
        <item x="175"/>
        <item x="209"/>
        <item x="89"/>
        <item x="69"/>
        <item x="137"/>
        <item x="114"/>
        <item x="162"/>
        <item x="189"/>
        <item x="93"/>
        <item x="59"/>
        <item x="219"/>
        <item x="19"/>
        <item x="72"/>
        <item x="39"/>
        <item x="110"/>
        <item x="13"/>
        <item x="173"/>
        <item x="152"/>
        <item x="18"/>
        <item x="220"/>
        <item x="117"/>
        <item x="133"/>
        <item x="188"/>
        <item x="205"/>
        <item x="90"/>
        <item x="67"/>
        <item x="55"/>
        <item x="98"/>
        <item x="37"/>
        <item x="91"/>
        <item x="153"/>
        <item x="149"/>
        <item x="40"/>
        <item x="81"/>
        <item x="123"/>
        <item x="34"/>
        <item x="232"/>
        <item x="111"/>
        <item x="159"/>
        <item x="21"/>
        <item x="1"/>
        <item x="74"/>
        <item x="30"/>
        <item x="99"/>
        <item x="168"/>
        <item x="46"/>
        <item x="7"/>
        <item x="73"/>
        <item x="35"/>
        <item x="36"/>
        <item x="142"/>
        <item x="186"/>
        <item x="45"/>
        <item x="0"/>
        <item x="75"/>
        <item x="16"/>
        <item x="172"/>
        <item x="113"/>
        <item x="17"/>
        <item x="102"/>
        <item x="87"/>
        <item x="58"/>
        <item x="185"/>
        <item x="138"/>
        <item x="25"/>
        <item x="150"/>
        <item x="76"/>
        <item x="20"/>
        <item x="6"/>
        <item x="51"/>
        <item x="238"/>
        <item x="9"/>
        <item x="29"/>
        <item x="174"/>
        <item x="53"/>
        <item x="85"/>
        <item x="106"/>
        <item x="187"/>
        <item x="163"/>
        <item x="62"/>
        <item x="210"/>
        <item x="129"/>
        <item x="83"/>
        <item x="156"/>
        <item x="151"/>
        <item x="60"/>
        <item x="108"/>
        <item x="4"/>
        <item x="183"/>
        <item x="3"/>
        <item x="122"/>
        <item x="215"/>
        <item x="49"/>
        <item x="26"/>
        <item x="41"/>
        <item x="78"/>
        <item x="154"/>
        <item x="165"/>
        <item x="132"/>
        <item x="65"/>
        <item x="79"/>
        <item x="43"/>
        <item x="64"/>
        <item x="127"/>
        <item x="23"/>
        <item x="222"/>
        <item x="233"/>
        <item x="50"/>
        <item x="204"/>
        <item x="8"/>
        <item x="33"/>
        <item x="211"/>
        <item x="135"/>
        <item x="48"/>
        <item x="195"/>
        <item x="158"/>
        <item x="92"/>
        <item x="193"/>
        <item x="167"/>
        <item x="202"/>
        <item x="28"/>
        <item x="208"/>
        <item x="112"/>
        <item x="97"/>
        <item x="171"/>
        <item x="121"/>
        <item x="236"/>
        <item x="227"/>
        <item x="95"/>
        <item x="217"/>
        <item x="177"/>
        <item x="144"/>
        <item x="225"/>
        <item x="80"/>
        <item x="119"/>
        <item x="228"/>
        <item x="22"/>
        <item x="223"/>
        <item x="237"/>
        <item x="178"/>
        <item x="147"/>
        <item x="229"/>
        <item x="24"/>
        <item x="206"/>
        <item x="5"/>
        <item x="109"/>
        <item x="96"/>
        <item x="63"/>
        <item x="157"/>
        <item x="199"/>
        <item x="130"/>
        <item x="143"/>
        <item x="192"/>
        <item x="107"/>
        <item x="2"/>
        <item x="224"/>
        <item x="235"/>
        <item x="77"/>
        <item x="61"/>
        <item x="214"/>
        <item x="176"/>
        <item x="155"/>
        <item x="203"/>
        <item x="218"/>
        <item x="194"/>
        <item x="118"/>
        <item x="164"/>
        <item x="191"/>
        <item x="184"/>
        <item x="234"/>
        <item x="201"/>
        <item x="230"/>
        <item x="42"/>
        <item x="216"/>
        <item x="128"/>
        <item x="240"/>
        <item x="94"/>
        <item x="221"/>
        <item x="213"/>
        <item x="196"/>
        <item x="226"/>
        <item x="212"/>
        <item x="198"/>
        <item x="141"/>
        <item x="239"/>
        <item x="207"/>
        <item x="197"/>
      </items>
    </pivotField>
    <pivotField dataField="1" showAll="0" defaultSubtotal="0">
      <items count="7">
        <item x="3"/>
        <item x="0"/>
        <item x="1"/>
        <item x="6"/>
        <item x="4"/>
        <item x="5"/>
        <item x="2"/>
      </items>
    </pivotField>
    <pivotField showAll="0" defaultSubtotal="0">
      <items count="19">
        <item x="3"/>
        <item x="0"/>
        <item x="1"/>
        <item x="6"/>
        <item x="4"/>
        <item x="5"/>
        <item x="10"/>
        <item x="7"/>
        <item x="11"/>
        <item x="9"/>
        <item x="2"/>
        <item x="12"/>
        <item x="8"/>
        <item x="16"/>
        <item x="14"/>
        <item x="15"/>
        <item x="17"/>
        <item x="13"/>
        <item x="18"/>
      </items>
    </pivotField>
  </pivotFields>
  <rowFields count="3">
    <field x="5"/>
    <field x="10"/>
    <field x="9"/>
  </rowFields>
  <rowItems count="735">
    <i>
      <x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2"/>
    </i>
    <i r="1">
      <x v="5"/>
      <x v="1"/>
    </i>
    <i r="1">
      <x v="6"/>
      <x v="59"/>
    </i>
    <i r="1">
      <x v="7"/>
      <x v="54"/>
    </i>
    <i r="1">
      <x v="8"/>
      <x v="3"/>
    </i>
    <i r="1">
      <x v="9"/>
      <x v="52"/>
    </i>
    <i r="1">
      <x v="10"/>
      <x v="71"/>
    </i>
    <i r="1">
      <x v="11"/>
      <x v="72"/>
    </i>
    <i r="1">
      <x v="12"/>
      <x v="62"/>
    </i>
    <i r="1">
      <x v="13"/>
      <x v="64"/>
    </i>
    <i r="1">
      <x v="14"/>
      <x v="75"/>
    </i>
    <i r="1">
      <x v="15"/>
      <x v="4"/>
    </i>
    <i r="1">
      <x v="16"/>
      <x v="49"/>
    </i>
    <i r="1">
      <x v="17"/>
      <x v="73"/>
    </i>
    <i r="1">
      <x v="18"/>
      <x v="48"/>
    </i>
    <i r="1">
      <x v="19"/>
      <x v="50"/>
    </i>
    <i t="blank">
      <x/>
    </i>
    <i>
      <x v="1"/>
    </i>
    <i r="1">
      <x/>
      <x v="68"/>
    </i>
    <i r="1">
      <x v="1"/>
      <x v="66"/>
    </i>
    <i r="1">
      <x v="2"/>
      <x v="55"/>
    </i>
    <i r="1">
      <x v="3"/>
      <x v="59"/>
    </i>
    <i r="1">
      <x v="4"/>
      <x v="1"/>
    </i>
    <i r="1">
      <x v="5"/>
      <x v="53"/>
    </i>
    <i r="1">
      <x v="6"/>
      <x v="2"/>
    </i>
    <i r="1">
      <x v="7"/>
      <x v="71"/>
    </i>
    <i r="1">
      <x v="8"/>
      <x v="3"/>
    </i>
    <i r="1">
      <x v="9"/>
      <x v="52"/>
    </i>
    <i r="1">
      <x v="10"/>
      <x v="54"/>
    </i>
    <i r="1">
      <x v="11"/>
      <x v="62"/>
    </i>
    <i r="1">
      <x v="12"/>
      <x v="72"/>
    </i>
    <i r="1">
      <x v="13"/>
      <x v="49"/>
    </i>
    <i r="1">
      <x v="14"/>
      <x v="64"/>
    </i>
    <i r="1">
      <x v="15"/>
      <x v="50"/>
    </i>
    <i r="1">
      <x v="16"/>
      <x v="73"/>
    </i>
    <i r="1">
      <x v="17"/>
      <x v="48"/>
    </i>
    <i r="1">
      <x v="18"/>
      <x v="69"/>
    </i>
    <i r="1">
      <x v="19"/>
      <x v="58"/>
    </i>
    <i t="blank">
      <x v="1"/>
    </i>
    <i>
      <x v="2"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72"/>
    </i>
    <i r="1">
      <x v="5"/>
      <x v="54"/>
    </i>
    <i r="1">
      <x v="6"/>
      <x v="2"/>
    </i>
    <i r="1">
      <x v="7"/>
      <x v="71"/>
    </i>
    <i r="1">
      <x v="8"/>
      <x v="1"/>
    </i>
    <i r="1">
      <x v="9"/>
      <x v="59"/>
    </i>
    <i r="1">
      <x v="10"/>
      <x v="7"/>
    </i>
    <i r="1">
      <x v="11"/>
      <x v="52"/>
    </i>
    <i r="1">
      <x v="12"/>
      <x v="62"/>
    </i>
    <i r="1">
      <x v="13"/>
      <x v="3"/>
    </i>
    <i r="1">
      <x v="14"/>
      <x v="64"/>
    </i>
    <i r="1">
      <x v="15"/>
      <x v="48"/>
    </i>
    <i r="2">
      <x v="69"/>
    </i>
    <i r="2">
      <x v="75"/>
    </i>
    <i r="1">
      <x v="18"/>
      <x v="73"/>
    </i>
    <i r="1">
      <x v="19"/>
      <x v="57"/>
    </i>
    <i t="blank">
      <x v="2"/>
    </i>
    <i>
      <x v="3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2"/>
    </i>
    <i r="1">
      <x v="5"/>
      <x v="1"/>
    </i>
    <i r="1">
      <x v="6"/>
      <x v="54"/>
    </i>
    <i r="1">
      <x v="7"/>
      <x v="52"/>
    </i>
    <i r="1">
      <x v="8"/>
      <x v="3"/>
    </i>
    <i r="1">
      <x v="9"/>
      <x v="72"/>
    </i>
    <i r="1">
      <x v="10"/>
      <x v="59"/>
    </i>
    <i r="1">
      <x v="11"/>
      <x v="4"/>
    </i>
    <i r="1">
      <x v="12"/>
      <x v="71"/>
    </i>
    <i r="1">
      <x v="13"/>
      <x v="64"/>
    </i>
    <i r="1">
      <x v="14"/>
      <x v="75"/>
    </i>
    <i r="1">
      <x v="15"/>
      <x v="62"/>
    </i>
    <i r="1">
      <x v="16"/>
      <x v="6"/>
    </i>
    <i r="2">
      <x v="48"/>
    </i>
    <i r="1">
      <x v="18"/>
      <x v="50"/>
    </i>
    <i r="1">
      <x v="19"/>
      <x v="47"/>
    </i>
    <i r="2">
      <x v="49"/>
    </i>
    <i t="blank">
      <x v="3"/>
    </i>
    <i>
      <x v="4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59"/>
    </i>
    <i r="1">
      <x v="5"/>
      <x v="1"/>
    </i>
    <i r="1">
      <x v="6"/>
      <x v="2"/>
    </i>
    <i r="1">
      <x v="7"/>
      <x v="54"/>
    </i>
    <i r="1">
      <x v="8"/>
      <x v="71"/>
    </i>
    <i r="1">
      <x v="9"/>
      <x v="3"/>
    </i>
    <i r="1">
      <x v="10"/>
      <x v="72"/>
    </i>
    <i r="1">
      <x v="11"/>
      <x v="52"/>
    </i>
    <i r="1">
      <x v="12"/>
      <x v="75"/>
    </i>
    <i r="1">
      <x v="13"/>
      <x v="62"/>
    </i>
    <i r="1">
      <x v="14"/>
      <x v="49"/>
    </i>
    <i r="1">
      <x v="15"/>
      <x v="48"/>
    </i>
    <i r="1">
      <x v="16"/>
      <x v="64"/>
    </i>
    <i r="1">
      <x v="17"/>
      <x v="4"/>
    </i>
    <i r="2">
      <x v="47"/>
    </i>
    <i r="2">
      <x v="57"/>
    </i>
    <i r="2">
      <x v="69"/>
    </i>
    <i t="blank">
      <x v="4"/>
    </i>
    <i>
      <x v="5"/>
    </i>
    <i r="1">
      <x/>
      <x v="68"/>
    </i>
    <i r="1">
      <x v="1"/>
      <x v="53"/>
    </i>
    <i r="1">
      <x v="2"/>
      <x v="66"/>
    </i>
    <i r="1">
      <x v="3"/>
      <x v="55"/>
    </i>
    <i r="1">
      <x v="4"/>
      <x v="2"/>
    </i>
    <i r="1">
      <x v="5"/>
      <x v="1"/>
    </i>
    <i r="1">
      <x v="6"/>
      <x v="3"/>
    </i>
    <i r="1">
      <x v="7"/>
      <x v="52"/>
    </i>
    <i r="1">
      <x v="8"/>
      <x v="54"/>
    </i>
    <i r="1">
      <x v="9"/>
      <x v="71"/>
    </i>
    <i r="2">
      <x v="72"/>
    </i>
    <i r="1">
      <x v="11"/>
      <x v="67"/>
    </i>
    <i r="1">
      <x v="12"/>
      <x v="75"/>
    </i>
    <i r="1">
      <x v="13"/>
      <x v="48"/>
    </i>
    <i r="1">
      <x v="14"/>
      <x v="65"/>
    </i>
    <i r="1">
      <x v="15"/>
      <x v="4"/>
    </i>
    <i r="2">
      <x v="62"/>
    </i>
    <i r="1">
      <x v="17"/>
      <x v="50"/>
    </i>
    <i r="1">
      <x v="18"/>
      <x v="8"/>
    </i>
    <i r="2">
      <x v="47"/>
    </i>
    <i r="2">
      <x v="69"/>
    </i>
    <i r="2">
      <x v="73"/>
    </i>
    <i t="blank">
      <x v="5"/>
    </i>
    <i>
      <x v="6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2"/>
    </i>
    <i r="1">
      <x v="6"/>
      <x v="59"/>
    </i>
    <i r="1">
      <x v="7"/>
      <x v="4"/>
    </i>
    <i r="1">
      <x v="8"/>
      <x v="27"/>
    </i>
    <i r="1">
      <x v="9"/>
      <x v="54"/>
    </i>
    <i r="1">
      <x v="10"/>
      <x v="52"/>
    </i>
    <i r="1">
      <x v="11"/>
      <x v="3"/>
    </i>
    <i r="1">
      <x v="12"/>
      <x v="75"/>
    </i>
    <i r="1">
      <x v="13"/>
      <x v="72"/>
    </i>
    <i r="1">
      <x v="14"/>
      <x v="71"/>
    </i>
    <i r="1">
      <x v="15"/>
      <x v="8"/>
    </i>
    <i r="1">
      <x v="16"/>
      <x v="15"/>
    </i>
    <i r="1">
      <x v="17"/>
      <x v="62"/>
    </i>
    <i r="2">
      <x v="73"/>
    </i>
    <i r="1">
      <x v="19"/>
      <x v="64"/>
    </i>
    <i t="blank">
      <x v="6"/>
    </i>
    <i>
      <x v="7"/>
    </i>
    <i r="1">
      <x/>
      <x v="68"/>
    </i>
    <i r="1">
      <x v="1"/>
      <x v="66"/>
    </i>
    <i r="1">
      <x v="2"/>
      <x v="53"/>
    </i>
    <i r="1">
      <x v="3"/>
      <x v="55"/>
    </i>
    <i r="1">
      <x v="4"/>
      <x v="1"/>
    </i>
    <i r="1">
      <x v="5"/>
      <x v="59"/>
    </i>
    <i r="1">
      <x v="6"/>
      <x v="2"/>
    </i>
    <i r="1">
      <x v="7"/>
      <x v="52"/>
    </i>
    <i r="1">
      <x v="8"/>
      <x v="54"/>
    </i>
    <i r="2">
      <x v="72"/>
    </i>
    <i r="1">
      <x v="10"/>
      <x v="3"/>
    </i>
    <i r="2">
      <x v="4"/>
    </i>
    <i r="1">
      <x v="12"/>
      <x v="71"/>
    </i>
    <i r="1">
      <x v="13"/>
      <x v="64"/>
    </i>
    <i r="1">
      <x v="14"/>
      <x v="65"/>
    </i>
    <i r="2">
      <x v="75"/>
    </i>
    <i r="1">
      <x v="16"/>
      <x v="48"/>
    </i>
    <i r="1">
      <x v="17"/>
      <x v="49"/>
    </i>
    <i r="2">
      <x v="50"/>
    </i>
    <i r="2">
      <x v="62"/>
    </i>
    <i r="2">
      <x v="69"/>
    </i>
    <i t="blank">
      <x v="7"/>
    </i>
    <i>
      <x v="8"/>
    </i>
    <i r="1">
      <x/>
      <x v="68"/>
    </i>
    <i r="1">
      <x v="1"/>
      <x v="66"/>
    </i>
    <i r="1">
      <x v="2"/>
      <x v="53"/>
    </i>
    <i r="1">
      <x v="3"/>
      <x v="55"/>
    </i>
    <i r="1">
      <x v="4"/>
      <x v="2"/>
    </i>
    <i r="1">
      <x v="5"/>
      <x v="1"/>
    </i>
    <i r="1">
      <x v="6"/>
      <x v="71"/>
    </i>
    <i r="1">
      <x v="7"/>
      <x v="3"/>
    </i>
    <i r="1">
      <x v="8"/>
      <x v="54"/>
    </i>
    <i r="1">
      <x v="9"/>
      <x v="59"/>
    </i>
    <i r="1">
      <x v="10"/>
      <x v="75"/>
    </i>
    <i r="1">
      <x v="11"/>
      <x v="52"/>
    </i>
    <i r="1">
      <x v="12"/>
      <x v="72"/>
    </i>
    <i r="1">
      <x v="13"/>
      <x v="73"/>
    </i>
    <i r="1">
      <x v="14"/>
      <x v="62"/>
    </i>
    <i r="1">
      <x v="15"/>
      <x v="21"/>
    </i>
    <i r="1">
      <x v="16"/>
      <x v="64"/>
    </i>
    <i r="1">
      <x v="17"/>
      <x v="49"/>
    </i>
    <i r="1">
      <x v="18"/>
      <x v="69"/>
    </i>
    <i r="1">
      <x v="19"/>
      <x v="4"/>
    </i>
    <i t="blank">
      <x v="8"/>
    </i>
    <i>
      <x v="9"/>
    </i>
    <i r="1">
      <x/>
      <x v="68"/>
    </i>
    <i r="1">
      <x v="1"/>
      <x v="1"/>
    </i>
    <i r="1">
      <x v="2"/>
      <x v="53"/>
    </i>
    <i r="2">
      <x v="55"/>
    </i>
    <i r="1">
      <x v="4"/>
      <x v="2"/>
    </i>
    <i r="2">
      <x v="66"/>
    </i>
    <i r="1">
      <x v="6"/>
      <x v="71"/>
    </i>
    <i r="1">
      <x v="7"/>
      <x v="3"/>
    </i>
    <i r="1">
      <x v="8"/>
      <x v="72"/>
    </i>
    <i r="1">
      <x v="9"/>
      <x v="59"/>
    </i>
    <i r="1">
      <x v="10"/>
      <x v="54"/>
    </i>
    <i r="1">
      <x v="11"/>
      <x v="67"/>
    </i>
    <i r="1">
      <x v="12"/>
      <x v="47"/>
    </i>
    <i r="1">
      <x v="13"/>
      <x v="8"/>
    </i>
    <i r="2">
      <x v="52"/>
    </i>
    <i r="1">
      <x v="15"/>
      <x v="4"/>
    </i>
    <i r="2">
      <x v="73"/>
    </i>
    <i r="2">
      <x v="75"/>
    </i>
    <i r="1">
      <x v="18"/>
      <x v="62"/>
    </i>
    <i r="2">
      <x v="64"/>
    </i>
    <i t="blank">
      <x v="9"/>
    </i>
    <i>
      <x v="10"/>
    </i>
    <i r="1">
      <x/>
      <x v="68"/>
    </i>
    <i r="1">
      <x v="1"/>
      <x v="66"/>
    </i>
    <i r="1">
      <x v="2"/>
      <x v="53"/>
    </i>
    <i r="1">
      <x v="3"/>
      <x v="55"/>
    </i>
    <i r="1">
      <x v="4"/>
      <x v="2"/>
    </i>
    <i r="1">
      <x v="5"/>
      <x v="1"/>
    </i>
    <i r="1">
      <x v="6"/>
      <x v="52"/>
    </i>
    <i r="1">
      <x v="7"/>
      <x v="54"/>
    </i>
    <i r="1">
      <x v="8"/>
      <x v="3"/>
    </i>
    <i r="1">
      <x v="9"/>
      <x v="72"/>
    </i>
    <i r="1">
      <x v="10"/>
      <x v="75"/>
    </i>
    <i r="1">
      <x v="11"/>
      <x v="59"/>
    </i>
    <i r="1">
      <x v="12"/>
      <x v="71"/>
    </i>
    <i r="1">
      <x v="13"/>
      <x v="64"/>
    </i>
    <i r="1">
      <x v="14"/>
      <x v="4"/>
    </i>
    <i r="1">
      <x v="15"/>
      <x v="62"/>
    </i>
    <i r="1">
      <x v="16"/>
      <x v="56"/>
    </i>
    <i r="1">
      <x v="17"/>
      <x v="6"/>
    </i>
    <i r="1">
      <x v="18"/>
      <x v="8"/>
    </i>
    <i r="1">
      <x v="19"/>
      <x v="7"/>
    </i>
    <i r="2">
      <x v="50"/>
    </i>
    <i r="2">
      <x v="69"/>
    </i>
    <i t="blank">
      <x v="10"/>
    </i>
    <i>
      <x v="11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2"/>
    </i>
    <i r="1">
      <x v="5"/>
      <x v="1"/>
    </i>
    <i r="1">
      <x v="6"/>
      <x v="59"/>
    </i>
    <i r="1">
      <x v="7"/>
      <x v="3"/>
    </i>
    <i r="2">
      <x v="54"/>
    </i>
    <i r="1">
      <x v="9"/>
      <x v="72"/>
    </i>
    <i r="1">
      <x v="10"/>
      <x v="78"/>
    </i>
    <i r="1">
      <x v="11"/>
      <x v="52"/>
    </i>
    <i r="1">
      <x v="12"/>
      <x v="73"/>
    </i>
    <i r="1">
      <x v="13"/>
      <x v="4"/>
    </i>
    <i r="2">
      <x v="71"/>
    </i>
    <i r="1">
      <x v="15"/>
      <x v="64"/>
    </i>
    <i r="1">
      <x v="16"/>
      <x v="6"/>
    </i>
    <i r="1">
      <x v="17"/>
      <x v="48"/>
    </i>
    <i r="1">
      <x v="18"/>
      <x v="50"/>
    </i>
    <i r="1">
      <x v="19"/>
      <x v="69"/>
    </i>
    <i t="blank">
      <x v="11"/>
    </i>
    <i>
      <x v="12"/>
    </i>
    <i r="1">
      <x/>
      <x v="68"/>
    </i>
    <i r="1">
      <x v="1"/>
      <x v="66"/>
    </i>
    <i r="1">
      <x v="2"/>
      <x v="2"/>
    </i>
    <i r="1">
      <x v="3"/>
      <x v="55"/>
    </i>
    <i r="1">
      <x v="4"/>
      <x v="53"/>
    </i>
    <i r="1">
      <x v="5"/>
      <x v="1"/>
    </i>
    <i r="1">
      <x v="6"/>
      <x v="21"/>
    </i>
    <i r="1">
      <x v="7"/>
      <x v="3"/>
    </i>
    <i r="2">
      <x v="54"/>
    </i>
    <i r="1">
      <x v="9"/>
      <x v="59"/>
    </i>
    <i r="2">
      <x v="71"/>
    </i>
    <i r="1">
      <x v="11"/>
      <x v="52"/>
    </i>
    <i r="1">
      <x v="12"/>
      <x v="47"/>
    </i>
    <i r="1">
      <x v="13"/>
      <x v="19"/>
    </i>
    <i r="1">
      <x v="14"/>
      <x v="62"/>
    </i>
    <i r="2">
      <x v="72"/>
    </i>
    <i r="1">
      <x v="16"/>
      <x v="64"/>
    </i>
    <i r="1">
      <x v="17"/>
      <x v="4"/>
    </i>
    <i r="2">
      <x v="65"/>
    </i>
    <i r="1">
      <x v="19"/>
      <x v="78"/>
    </i>
    <i t="blank">
      <x v="12"/>
    </i>
    <i>
      <x v="13"/>
    </i>
    <i r="1">
      <x/>
      <x v="68"/>
    </i>
    <i r="1">
      <x v="1"/>
      <x v="66"/>
    </i>
    <i r="1">
      <x v="2"/>
      <x v="53"/>
    </i>
    <i r="1">
      <x v="3"/>
      <x v="55"/>
    </i>
    <i r="1">
      <x v="4"/>
      <x v="2"/>
    </i>
    <i r="1">
      <x v="5"/>
      <x v="1"/>
    </i>
    <i r="1">
      <x v="6"/>
      <x v="65"/>
    </i>
    <i r="1">
      <x v="7"/>
      <x v="52"/>
    </i>
    <i r="1">
      <x v="8"/>
      <x v="7"/>
    </i>
    <i r="1">
      <x v="9"/>
      <x v="3"/>
    </i>
    <i r="2">
      <x v="59"/>
    </i>
    <i r="1">
      <x v="11"/>
      <x v="54"/>
    </i>
    <i r="1">
      <x v="12"/>
      <x v="72"/>
    </i>
    <i r="1">
      <x v="13"/>
      <x v="4"/>
    </i>
    <i r="2">
      <x v="64"/>
    </i>
    <i r="2">
      <x v="69"/>
    </i>
    <i r="1">
      <x v="16"/>
      <x v="75"/>
    </i>
    <i r="1">
      <x v="17"/>
      <x v="71"/>
    </i>
    <i r="1">
      <x v="18"/>
      <x v="62"/>
    </i>
    <i r="1">
      <x v="19"/>
      <x v="60"/>
    </i>
    <i t="blank">
      <x v="13"/>
    </i>
    <i>
      <x v="14"/>
    </i>
    <i r="1">
      <x/>
      <x v="68"/>
    </i>
    <i r="1">
      <x v="1"/>
      <x v="53"/>
    </i>
    <i r="1">
      <x v="2"/>
      <x v="66"/>
    </i>
    <i r="1">
      <x v="3"/>
      <x v="55"/>
    </i>
    <i r="1">
      <x v="4"/>
      <x v="54"/>
    </i>
    <i r="1">
      <x v="5"/>
      <x v="2"/>
    </i>
    <i r="1">
      <x v="6"/>
      <x v="1"/>
    </i>
    <i r="2">
      <x v="3"/>
    </i>
    <i r="2">
      <x v="52"/>
    </i>
    <i r="2">
      <x v="59"/>
    </i>
    <i r="2">
      <x v="65"/>
    </i>
    <i r="1">
      <x v="11"/>
      <x v="71"/>
    </i>
    <i r="1">
      <x v="12"/>
      <x v="73"/>
    </i>
    <i r="1">
      <x v="13"/>
      <x v="4"/>
    </i>
    <i r="2">
      <x v="47"/>
    </i>
    <i r="2">
      <x v="57"/>
    </i>
    <i r="2">
      <x v="67"/>
    </i>
    <i r="2">
      <x v="72"/>
    </i>
    <i r="2">
      <x v="75"/>
    </i>
    <i r="2">
      <x v="78"/>
    </i>
    <i t="blank">
      <x v="14"/>
    </i>
    <i>
      <x v="15"/>
    </i>
    <i r="1">
      <x/>
      <x v="2"/>
    </i>
    <i r="1">
      <x v="1"/>
      <x v="68"/>
    </i>
    <i r="1">
      <x v="2"/>
      <x v="53"/>
    </i>
    <i r="1">
      <x v="3"/>
      <x v="1"/>
    </i>
    <i r="2">
      <x v="55"/>
    </i>
    <i r="1">
      <x v="5"/>
      <x v="66"/>
    </i>
    <i r="1">
      <x v="6"/>
      <x v="54"/>
    </i>
    <i r="1">
      <x v="7"/>
      <x v="3"/>
    </i>
    <i r="2">
      <x v="72"/>
    </i>
    <i r="1">
      <x v="9"/>
      <x v="4"/>
    </i>
    <i r="2">
      <x v="8"/>
    </i>
    <i r="2">
      <x v="19"/>
    </i>
    <i r="2">
      <x v="36"/>
    </i>
    <i r="2">
      <x v="52"/>
    </i>
    <i r="2">
      <x v="64"/>
    </i>
    <i r="2">
      <x v="67"/>
    </i>
    <i r="2">
      <x v="75"/>
    </i>
    <i r="2">
      <x v="78"/>
    </i>
    <i r="2">
      <x v="79"/>
    </i>
    <i r="1">
      <x v="19"/>
      <x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5"/>
    </i>
    <i r="2">
      <x v="69"/>
    </i>
    <i r="2">
      <x v="70"/>
    </i>
    <i r="2">
      <x v="71"/>
    </i>
    <i r="2">
      <x v="73"/>
    </i>
    <i r="2">
      <x v="74"/>
    </i>
    <i r="2">
      <x v="76"/>
    </i>
    <i r="2">
      <x v="77"/>
    </i>
    <i t="blank">
      <x v="15"/>
    </i>
    <i>
      <x v="16"/>
    </i>
    <i r="1">
      <x/>
      <x v="68"/>
    </i>
    <i r="1">
      <x v="1"/>
      <x v="53"/>
    </i>
    <i r="1">
      <x v="2"/>
      <x v="2"/>
    </i>
    <i r="1">
      <x v="3"/>
      <x v="66"/>
    </i>
    <i r="1">
      <x v="4"/>
      <x v="55"/>
    </i>
    <i r="1">
      <x v="5"/>
      <x v="1"/>
    </i>
    <i r="2">
      <x v="4"/>
    </i>
    <i r="1">
      <x v="7"/>
      <x v="52"/>
    </i>
    <i r="2">
      <x v="54"/>
    </i>
    <i r="2">
      <x v="65"/>
    </i>
    <i r="2">
      <x v="71"/>
    </i>
    <i r="1">
      <x v="11"/>
      <x v="3"/>
    </i>
    <i r="2">
      <x v="6"/>
    </i>
    <i r="2">
      <x v="72"/>
    </i>
    <i r="2">
      <x v="75"/>
    </i>
    <i r="2">
      <x v="78"/>
    </i>
    <i r="1">
      <x v="16"/>
      <x v="5"/>
    </i>
    <i r="2">
      <x v="7"/>
    </i>
    <i r="2">
      <x v="10"/>
    </i>
    <i r="2">
      <x v="19"/>
    </i>
    <i r="2">
      <x v="47"/>
    </i>
    <i r="2">
      <x v="50"/>
    </i>
    <i r="2">
      <x v="61"/>
    </i>
    <i r="2">
      <x v="62"/>
    </i>
    <i r="2">
      <x v="64"/>
    </i>
    <i r="2">
      <x v="69"/>
    </i>
    <i r="2">
      <x v="70"/>
    </i>
    <i r="2">
      <x v="76"/>
    </i>
    <i t="blank">
      <x v="16"/>
    </i>
    <i>
      <x v="17"/>
    </i>
    <i r="1">
      <x/>
      <x v="68"/>
    </i>
    <i r="1">
      <x v="1"/>
      <x v="53"/>
    </i>
    <i r="1">
      <x v="2"/>
      <x v="1"/>
    </i>
    <i r="2">
      <x v="2"/>
    </i>
    <i r="1">
      <x v="4"/>
      <x v="55"/>
    </i>
    <i r="1">
      <x v="5"/>
      <x v="66"/>
    </i>
    <i r="1">
      <x v="6"/>
      <x v="3"/>
    </i>
    <i r="1">
      <x v="7"/>
      <x v="54"/>
    </i>
    <i r="1">
      <x v="8"/>
      <x v="72"/>
    </i>
    <i r="1">
      <x v="9"/>
      <x v="4"/>
    </i>
    <i r="1">
      <x v="10"/>
      <x v="59"/>
    </i>
    <i r="2">
      <x v="75"/>
    </i>
    <i r="1">
      <x v="12"/>
      <x v="52"/>
    </i>
    <i r="1">
      <x v="13"/>
      <x v="74"/>
    </i>
    <i r="1">
      <x v="14"/>
      <x v="27"/>
    </i>
    <i r="2">
      <x v="71"/>
    </i>
    <i r="2">
      <x v="73"/>
    </i>
    <i r="2">
      <x v="76"/>
    </i>
    <i r="1">
      <x v="18"/>
      <x v="6"/>
    </i>
    <i r="2">
      <x v="7"/>
    </i>
    <i r="2">
      <x v="48"/>
    </i>
    <i r="2">
      <x v="64"/>
    </i>
    <i t="blank">
      <x v="17"/>
    </i>
    <i>
      <x v="18"/>
    </i>
    <i r="1">
      <x/>
      <x v="53"/>
    </i>
    <i r="1">
      <x v="1"/>
      <x v="68"/>
    </i>
    <i r="1">
      <x v="2"/>
      <x v="1"/>
    </i>
    <i r="1">
      <x v="3"/>
      <x v="2"/>
    </i>
    <i r="1">
      <x v="4"/>
      <x v="66"/>
    </i>
    <i r="1">
      <x v="5"/>
      <x v="55"/>
    </i>
    <i r="1">
      <x v="6"/>
      <x v="3"/>
    </i>
    <i r="2">
      <x v="4"/>
    </i>
    <i r="1">
      <x v="8"/>
      <x v="72"/>
    </i>
    <i r="1">
      <x v="9"/>
      <x v="65"/>
    </i>
    <i r="2">
      <x v="74"/>
    </i>
    <i r="2">
      <x v="75"/>
    </i>
    <i r="1">
      <x v="12"/>
      <x v="6"/>
    </i>
    <i r="1">
      <x v="13"/>
      <x v="7"/>
    </i>
    <i r="2">
      <x v="39"/>
    </i>
    <i r="2">
      <x v="50"/>
    </i>
    <i r="2">
      <x v="69"/>
    </i>
    <i r="1">
      <x v="17"/>
      <x v="16"/>
    </i>
    <i r="2">
      <x v="48"/>
    </i>
    <i r="2">
      <x v="54"/>
    </i>
    <i r="2">
      <x v="57"/>
    </i>
    <i r="2">
      <x v="62"/>
    </i>
    <i r="2">
      <x v="64"/>
    </i>
    <i r="2">
      <x v="73"/>
    </i>
    <i t="blank">
      <x v="18"/>
    </i>
    <i>
      <x v="19"/>
    </i>
    <i r="1">
      <x/>
      <x v="68"/>
    </i>
    <i r="1">
      <x v="1"/>
      <x v="55"/>
    </i>
    <i r="1">
      <x v="2"/>
      <x v="53"/>
    </i>
    <i r="1">
      <x v="3"/>
      <x v="66"/>
    </i>
    <i r="1">
      <x v="4"/>
      <x v="1"/>
    </i>
    <i r="1">
      <x v="5"/>
      <x v="52"/>
    </i>
    <i r="1">
      <x v="6"/>
      <x v="7"/>
    </i>
    <i r="2">
      <x v="72"/>
    </i>
    <i r="1">
      <x v="8"/>
      <x v="2"/>
    </i>
    <i r="2">
      <x v="3"/>
    </i>
    <i r="2">
      <x v="54"/>
    </i>
    <i r="1">
      <x v="11"/>
      <x v="62"/>
    </i>
    <i r="1">
      <x v="12"/>
      <x v="4"/>
    </i>
    <i r="2">
      <x v="8"/>
    </i>
    <i r="2">
      <x v="69"/>
    </i>
    <i r="2">
      <x v="71"/>
    </i>
    <i r="1">
      <x v="16"/>
      <x v="48"/>
    </i>
    <i r="2">
      <x v="64"/>
    </i>
    <i r="1">
      <x v="18"/>
      <x v="73"/>
    </i>
    <i r="1">
      <x v="19"/>
      <x v="6"/>
    </i>
    <i r="2">
      <x v="10"/>
    </i>
    <i r="2">
      <x v="16"/>
    </i>
    <i r="2">
      <x v="19"/>
    </i>
    <i r="2">
      <x v="21"/>
    </i>
    <i r="2">
      <x v="27"/>
    </i>
    <i r="2">
      <x v="47"/>
    </i>
    <i r="2">
      <x v="49"/>
    </i>
    <i r="2">
      <x v="57"/>
    </i>
    <i r="2">
      <x v="75"/>
    </i>
    <i r="2">
      <x v="78"/>
    </i>
    <i t="blank">
      <x v="19"/>
    </i>
    <i>
      <x v="20"/>
    </i>
    <i r="1">
      <x/>
      <x v="68"/>
    </i>
    <i r="1">
      <x v="1"/>
      <x v="55"/>
    </i>
    <i r="2">
      <x v="66"/>
    </i>
    <i r="1">
      <x v="3"/>
      <x v="53"/>
    </i>
    <i r="1">
      <x v="4"/>
      <x v="1"/>
    </i>
    <i r="1">
      <x v="5"/>
      <x v="2"/>
    </i>
    <i r="2">
      <x v="71"/>
    </i>
    <i r="2">
      <x v="72"/>
    </i>
    <i r="1">
      <x v="8"/>
      <x v="3"/>
    </i>
    <i r="2">
      <x v="52"/>
    </i>
    <i r="2">
      <x v="73"/>
    </i>
    <i r="1">
      <x v="11"/>
      <x v="6"/>
    </i>
    <i r="2">
      <x v="54"/>
    </i>
    <i r="2">
      <x v="75"/>
    </i>
    <i r="1">
      <x v="14"/>
      <x v="50"/>
    </i>
    <i r="2">
      <x v="67"/>
    </i>
    <i r="1">
      <x v="16"/>
      <x v="8"/>
    </i>
    <i r="2">
      <x v="16"/>
    </i>
    <i r="2">
      <x v="27"/>
    </i>
    <i r="2">
      <x v="48"/>
    </i>
    <i r="2">
      <x v="49"/>
    </i>
    <i t="blank">
      <x v="20"/>
    </i>
    <i>
      <x v="21"/>
    </i>
    <i r="1">
      <x/>
      <x v="68"/>
    </i>
    <i r="1">
      <x v="1"/>
      <x v="1"/>
    </i>
    <i r="1">
      <x v="2"/>
      <x v="2"/>
    </i>
    <i r="1">
      <x v="3"/>
      <x v="66"/>
    </i>
    <i r="1">
      <x v="4"/>
      <x v="55"/>
    </i>
    <i r="1">
      <x v="5"/>
      <x v="53"/>
    </i>
    <i r="2">
      <x v="54"/>
    </i>
    <i r="1">
      <x v="7"/>
      <x v="71"/>
    </i>
    <i r="1">
      <x v="8"/>
      <x v="3"/>
    </i>
    <i r="1">
      <x v="9"/>
      <x v="48"/>
    </i>
    <i r="2">
      <x v="73"/>
    </i>
    <i r="1">
      <x v="11"/>
      <x v="72"/>
    </i>
    <i r="1">
      <x v="12"/>
      <x v="47"/>
    </i>
    <i r="2">
      <x v="69"/>
    </i>
    <i r="2">
      <x v="74"/>
    </i>
    <i r="1">
      <x v="15"/>
      <x v="4"/>
    </i>
    <i r="2">
      <x v="16"/>
    </i>
    <i r="2">
      <x v="35"/>
    </i>
    <i r="2">
      <x v="49"/>
    </i>
    <i r="2">
      <x v="52"/>
    </i>
    <i r="2">
      <x v="58"/>
    </i>
    <i r="2">
      <x v="59"/>
    </i>
    <i r="2">
      <x v="62"/>
    </i>
    <i r="2">
      <x v="64"/>
    </i>
    <i r="2">
      <x v="70"/>
    </i>
    <i r="2">
      <x v="75"/>
    </i>
    <i t="blank">
      <x v="21"/>
    </i>
    <i>
      <x v="22"/>
    </i>
    <i r="1">
      <x/>
      <x v="68"/>
    </i>
    <i r="2">
      <x v="71"/>
    </i>
    <i r="1">
      <x v="2"/>
      <x v="56"/>
    </i>
    <i r="1">
      <x v="3"/>
      <x v="55"/>
    </i>
    <i r="1">
      <x v="4"/>
      <x v="4"/>
    </i>
    <i r="2">
      <x v="53"/>
    </i>
    <i r="2">
      <x v="70"/>
    </i>
    <i r="1">
      <x v="7"/>
      <x v="1"/>
    </i>
    <i r="2">
      <x v="47"/>
    </i>
    <i r="2">
      <x v="64"/>
    </i>
    <i r="2">
      <x v="73"/>
    </i>
    <i r="1">
      <x v="11"/>
      <x v="5"/>
    </i>
    <i r="2">
      <x v="12"/>
    </i>
    <i r="2">
      <x v="28"/>
    </i>
    <i r="2">
      <x v="32"/>
    </i>
    <i r="2">
      <x v="48"/>
    </i>
    <i r="2">
      <x v="59"/>
    </i>
    <i r="2">
      <x v="62"/>
    </i>
    <i r="2">
      <x v="66"/>
    </i>
    <i r="2">
      <x v="69"/>
    </i>
    <i r="2">
      <x v="72"/>
    </i>
    <i r="2">
      <x v="75"/>
    </i>
    <i t="blank">
      <x v="22"/>
    </i>
    <i>
      <x v="23"/>
    </i>
    <i r="1">
      <x/>
      <x v="68"/>
    </i>
    <i r="1">
      <x v="1"/>
      <x v="53"/>
    </i>
    <i r="1">
      <x v="2"/>
      <x v="2"/>
    </i>
    <i r="1">
      <x v="3"/>
      <x v="55"/>
    </i>
    <i r="1">
      <x v="4"/>
      <x v="1"/>
    </i>
    <i r="1">
      <x v="5"/>
      <x v="66"/>
    </i>
    <i r="1">
      <x v="6"/>
      <x v="54"/>
    </i>
    <i r="1">
      <x v="7"/>
      <x v="3"/>
    </i>
    <i r="1">
      <x v="8"/>
      <x v="4"/>
    </i>
    <i r="1">
      <x v="9"/>
      <x v="52"/>
    </i>
    <i r="2">
      <x v="72"/>
    </i>
    <i r="1">
      <x v="11"/>
      <x v="64"/>
    </i>
    <i r="1">
      <x v="12"/>
      <x v="8"/>
    </i>
    <i r="2">
      <x v="71"/>
    </i>
    <i r="1">
      <x v="14"/>
      <x v="6"/>
    </i>
    <i r="1">
      <x v="15"/>
      <x v="47"/>
    </i>
    <i r="2">
      <x v="59"/>
    </i>
    <i r="2">
      <x v="76"/>
    </i>
    <i r="1">
      <x v="18"/>
      <x v="48"/>
    </i>
    <i r="1">
      <x v="19"/>
      <x v="27"/>
    </i>
    <i r="2">
      <x v="69"/>
    </i>
    <i r="2">
      <x v="75"/>
    </i>
    <i t="blank">
      <x v="23"/>
    </i>
    <i>
      <x v="24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2">
      <x v="2"/>
    </i>
    <i r="1">
      <x v="6"/>
      <x v="54"/>
    </i>
    <i r="1">
      <x v="7"/>
      <x v="4"/>
    </i>
    <i r="2">
      <x v="6"/>
    </i>
    <i r="1">
      <x v="9"/>
      <x v="52"/>
    </i>
    <i r="1">
      <x v="10"/>
      <x v="3"/>
    </i>
    <i r="1">
      <x v="11"/>
      <x v="72"/>
    </i>
    <i r="1">
      <x v="12"/>
      <x v="75"/>
    </i>
    <i r="1">
      <x v="13"/>
      <x v="47"/>
    </i>
    <i r="2">
      <x v="62"/>
    </i>
    <i r="2">
      <x v="71"/>
    </i>
    <i r="1">
      <x v="16"/>
      <x v="7"/>
    </i>
    <i r="2">
      <x v="15"/>
    </i>
    <i r="2">
      <x v="56"/>
    </i>
    <i r="2">
      <x v="64"/>
    </i>
    <i r="2">
      <x v="78"/>
    </i>
    <i t="blank">
      <x v="24"/>
    </i>
    <i>
      <x v="25"/>
    </i>
    <i r="1">
      <x/>
      <x v="68"/>
    </i>
    <i r="1">
      <x v="1"/>
      <x v="53"/>
    </i>
    <i r="1">
      <x v="2"/>
      <x v="65"/>
    </i>
    <i r="1">
      <x v="3"/>
      <x v="1"/>
    </i>
    <i r="1">
      <x v="4"/>
      <x v="4"/>
    </i>
    <i r="1">
      <x v="5"/>
      <x v="2"/>
    </i>
    <i r="1">
      <x v="6"/>
      <x v="6"/>
    </i>
    <i r="2">
      <x v="54"/>
    </i>
    <i r="1">
      <x v="8"/>
      <x v="3"/>
    </i>
    <i r="2">
      <x v="15"/>
    </i>
    <i r="2">
      <x v="16"/>
    </i>
    <i r="2">
      <x v="55"/>
    </i>
    <i r="2">
      <x v="64"/>
    </i>
    <i r="2">
      <x v="66"/>
    </i>
    <i r="1">
      <x v="14"/>
      <x v="39"/>
    </i>
    <i r="2">
      <x v="52"/>
    </i>
    <i r="2">
      <x v="71"/>
    </i>
    <i r="2">
      <x v="72"/>
    </i>
    <i r="2">
      <x v="75"/>
    </i>
    <i r="1">
      <x v="19"/>
      <x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7"/>
    </i>
    <i r="2">
      <x v="69"/>
    </i>
    <i r="2">
      <x v="70"/>
    </i>
    <i r="2">
      <x v="73"/>
    </i>
    <i r="2">
      <x v="74"/>
    </i>
    <i r="2">
      <x v="76"/>
    </i>
    <i r="2">
      <x v="77"/>
    </i>
    <i r="2">
      <x v="78"/>
    </i>
    <i r="2">
      <x v="79"/>
    </i>
    <i t="blank">
      <x v="2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401">
      <pivotArea field="5" type="button" dataOnly="0" labelOnly="1" outline="0" axis="axisRow" fieldPosition="0"/>
    </format>
    <format dxfId="400">
      <pivotArea outline="0" fieldPosition="0">
        <references count="1">
          <reference field="4294967294" count="1">
            <x v="0"/>
          </reference>
        </references>
      </pivotArea>
    </format>
    <format dxfId="399">
      <pivotArea outline="0" fieldPosition="0">
        <references count="1">
          <reference field="4294967294" count="1">
            <x v="1"/>
          </reference>
        </references>
      </pivotArea>
    </format>
    <format dxfId="398">
      <pivotArea outline="0" fieldPosition="0">
        <references count="1">
          <reference field="4294967294" count="1">
            <x v="2"/>
          </reference>
        </references>
      </pivotArea>
    </format>
    <format dxfId="397">
      <pivotArea outline="0" fieldPosition="0">
        <references count="1">
          <reference field="4294967294" count="1">
            <x v="3"/>
          </reference>
        </references>
      </pivotArea>
    </format>
    <format dxfId="396">
      <pivotArea outline="0" fieldPosition="0">
        <references count="1">
          <reference field="4294967294" count="1">
            <x v="4"/>
          </reference>
        </references>
      </pivotArea>
    </format>
    <format dxfId="395">
      <pivotArea outline="0" fieldPosition="0">
        <references count="1">
          <reference field="4294967294" count="1">
            <x v="5"/>
          </reference>
        </references>
      </pivotArea>
    </format>
    <format dxfId="394">
      <pivotArea outline="0" fieldPosition="0">
        <references count="1">
          <reference field="4294967294" count="1">
            <x v="6"/>
          </reference>
        </references>
      </pivotArea>
    </format>
    <format dxfId="393">
      <pivotArea field="5" type="button" dataOnly="0" labelOnly="1" outline="0" axis="axisRow" fieldPosition="0"/>
    </format>
    <format dxfId="39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1">
      <pivotArea field="5" type="button" dataOnly="0" labelOnly="1" outline="0" axis="axisRow" fieldPosition="0"/>
    </format>
    <format dxfId="3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9">
      <pivotArea field="5" type="button" dataOnly="0" labelOnly="1" outline="0" axis="axisRow" fieldPosition="0"/>
    </format>
    <format dxfId="3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7">
      <pivotArea field="5" type="button" dataOnly="0" labelOnly="1" outline="0" axis="axisRow" fieldPosition="0"/>
    </format>
    <format dxfId="3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3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04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657" firstHeaderRow="0" firstDataRow="1" firstDataCol="2"/>
  <pivotFields count="19">
    <pivotField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26">
        <item x="12"/>
        <item x="3"/>
        <item x="9"/>
        <item x="17"/>
        <item x="16"/>
        <item x="18"/>
        <item x="14"/>
        <item x="7"/>
        <item x="0"/>
        <item x="1"/>
        <item x="23"/>
        <item x="13"/>
        <item x="4"/>
        <item x="10"/>
        <item x="5"/>
        <item x="6"/>
        <item x="21"/>
        <item x="19"/>
        <item x="22"/>
        <item x="20"/>
        <item x="2"/>
        <item x="15"/>
        <item x="11"/>
        <item x="8"/>
        <item x="24"/>
        <item x="25"/>
      </items>
    </pivotField>
    <pivotField axis="axisRow" showAll="0" insertBlankRow="1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showAll="0" defaultSubtotal="0">
      <items count="98">
        <item x="21"/>
        <item x="79"/>
        <item x="34"/>
        <item x="4"/>
        <item x="43"/>
        <item x="31"/>
        <item x="91"/>
        <item x="49"/>
        <item x="25"/>
        <item x="30"/>
        <item x="47"/>
        <item x="46"/>
        <item x="16"/>
        <item x="50"/>
        <item x="22"/>
        <item x="64"/>
        <item x="62"/>
        <item x="51"/>
        <item x="32"/>
        <item x="80"/>
        <item x="37"/>
        <item x="92"/>
        <item x="69"/>
        <item x="24"/>
        <item x="42"/>
        <item x="52"/>
        <item x="81"/>
        <item x="89"/>
        <item x="93"/>
        <item x="94"/>
        <item x="53"/>
        <item x="38"/>
        <item x="33"/>
        <item x="82"/>
        <item x="83"/>
        <item x="54"/>
        <item x="68"/>
        <item x="39"/>
        <item x="74"/>
        <item x="44"/>
        <item x="55"/>
        <item x="14"/>
        <item x="72"/>
        <item x="48"/>
        <item x="87"/>
        <item x="71"/>
        <item x="40"/>
        <item x="9"/>
        <item x="15"/>
        <item x="8"/>
        <item x="19"/>
        <item x="23"/>
        <item x="88"/>
        <item x="56"/>
        <item x="18"/>
        <item x="63"/>
        <item x="27"/>
        <item x="57"/>
        <item x="73"/>
        <item x="70"/>
        <item x="5"/>
        <item x="76"/>
        <item x="28"/>
        <item x="26"/>
        <item x="6"/>
        <item x="84"/>
        <item x="20"/>
        <item x="77"/>
        <item x="41"/>
        <item x="90"/>
        <item x="17"/>
        <item x="7"/>
        <item x="95"/>
        <item x="58"/>
        <item x="3"/>
        <item x="2"/>
        <item x="59"/>
        <item x="29"/>
        <item x="12"/>
        <item x="1"/>
        <item x="0"/>
        <item x="96"/>
        <item x="85"/>
        <item x="78"/>
        <item x="86"/>
        <item x="97"/>
        <item x="35"/>
        <item x="11"/>
        <item x="10"/>
        <item x="75"/>
        <item x="45"/>
        <item x="65"/>
        <item x="67"/>
        <item x="13"/>
        <item x="66"/>
        <item x="60"/>
        <item x="36"/>
        <item x="61"/>
      </items>
    </pivotField>
    <pivotField showAll="0" defaultSubtotal="0">
      <items count="98">
        <item x="21"/>
        <item x="79"/>
        <item x="34"/>
        <item x="4"/>
        <item x="43"/>
        <item x="31"/>
        <item x="91"/>
        <item x="49"/>
        <item x="25"/>
        <item x="30"/>
        <item x="47"/>
        <item x="46"/>
        <item x="16"/>
        <item x="50"/>
        <item x="22"/>
        <item x="64"/>
        <item x="62"/>
        <item x="51"/>
        <item x="32"/>
        <item x="80"/>
        <item x="37"/>
        <item x="92"/>
        <item x="69"/>
        <item x="24"/>
        <item x="42"/>
        <item x="52"/>
        <item x="81"/>
        <item x="89"/>
        <item x="93"/>
        <item x="94"/>
        <item x="53"/>
        <item x="38"/>
        <item x="33"/>
        <item x="82"/>
        <item x="83"/>
        <item x="54"/>
        <item x="68"/>
        <item x="39"/>
        <item x="74"/>
        <item x="44"/>
        <item x="55"/>
        <item x="14"/>
        <item x="72"/>
        <item x="48"/>
        <item x="87"/>
        <item x="71"/>
        <item x="40"/>
        <item x="9"/>
        <item x="15"/>
        <item x="8"/>
        <item x="19"/>
        <item x="23"/>
        <item x="88"/>
        <item x="56"/>
        <item x="18"/>
        <item x="63"/>
        <item x="27"/>
        <item x="57"/>
        <item x="73"/>
        <item x="70"/>
        <item x="5"/>
        <item x="76"/>
        <item x="28"/>
        <item x="26"/>
        <item x="6"/>
        <item x="84"/>
        <item x="20"/>
        <item x="77"/>
        <item x="41"/>
        <item x="90"/>
        <item x="17"/>
        <item x="7"/>
        <item x="95"/>
        <item x="58"/>
        <item x="3"/>
        <item x="2"/>
        <item x="59"/>
        <item x="29"/>
        <item x="12"/>
        <item x="1"/>
        <item x="0"/>
        <item x="96"/>
        <item x="85"/>
        <item x="78"/>
        <item x="86"/>
        <item x="97"/>
        <item x="35"/>
        <item x="11"/>
        <item x="10"/>
        <item x="75"/>
        <item x="45"/>
        <item x="65"/>
        <item x="67"/>
        <item x="13"/>
        <item x="66"/>
        <item x="60"/>
        <item x="36"/>
        <item x="61"/>
      </items>
    </pivotField>
    <pivotField showAll="0" defaultSubtotal="0">
      <items count="98">
        <item x="56"/>
        <item x="58"/>
        <item x="78"/>
        <item x="73"/>
        <item x="93"/>
        <item x="8"/>
        <item x="77"/>
        <item x="96"/>
        <item x="90"/>
        <item x="72"/>
        <item x="46"/>
        <item x="32"/>
        <item x="42"/>
        <item x="95"/>
        <item x="2"/>
        <item x="51"/>
        <item x="18"/>
        <item x="75"/>
        <item x="68"/>
        <item x="67"/>
        <item x="88"/>
        <item x="52"/>
        <item x="15"/>
        <item x="37"/>
        <item x="48"/>
        <item x="89"/>
        <item x="35"/>
        <item x="22"/>
        <item x="23"/>
        <item x="66"/>
        <item x="59"/>
        <item x="11"/>
        <item x="38"/>
        <item x="53"/>
        <item x="43"/>
        <item x="34"/>
        <item x="74"/>
        <item x="60"/>
        <item x="83"/>
        <item x="44"/>
        <item x="86"/>
        <item x="84"/>
        <item x="94"/>
        <item x="49"/>
        <item x="80"/>
        <item x="19"/>
        <item x="13"/>
        <item x="33"/>
        <item x="70"/>
        <item x="97"/>
        <item x="9"/>
        <item x="3"/>
        <item x="61"/>
        <item x="57"/>
        <item x="47"/>
        <item x="65"/>
        <item x="17"/>
        <item x="71"/>
        <item x="54"/>
        <item x="64"/>
        <item x="69"/>
        <item x="7"/>
        <item x="12"/>
        <item x="40"/>
        <item x="24"/>
        <item x="36"/>
        <item x="5"/>
        <item x="85"/>
        <item x="6"/>
        <item x="31"/>
        <item x="55"/>
        <item x="76"/>
        <item x="91"/>
        <item x="82"/>
        <item x="16"/>
        <item x="50"/>
        <item x="30"/>
        <item x="20"/>
        <item x="21"/>
        <item x="27"/>
        <item x="63"/>
        <item x="39"/>
        <item x="29"/>
        <item x="25"/>
        <item x="0"/>
        <item x="26"/>
        <item x="14"/>
        <item x="28"/>
        <item x="79"/>
        <item x="81"/>
        <item x="4"/>
        <item x="87"/>
        <item x="62"/>
        <item x="1"/>
        <item x="41"/>
        <item x="10"/>
        <item x="45"/>
        <item x="92"/>
      </items>
    </pivotField>
    <pivotField axis="axisRow" showAll="0" defaultSubtotal="0">
      <items count="98">
        <item x="21"/>
        <item x="79"/>
        <item x="34"/>
        <item x="4"/>
        <item x="43"/>
        <item x="31"/>
        <item x="91"/>
        <item x="49"/>
        <item x="25"/>
        <item x="30"/>
        <item x="47"/>
        <item x="46"/>
        <item x="16"/>
        <item x="50"/>
        <item x="22"/>
        <item x="64"/>
        <item x="62"/>
        <item x="51"/>
        <item x="32"/>
        <item x="80"/>
        <item x="37"/>
        <item x="92"/>
        <item x="69"/>
        <item x="24"/>
        <item x="42"/>
        <item x="52"/>
        <item x="81"/>
        <item x="89"/>
        <item x="93"/>
        <item x="94"/>
        <item x="53"/>
        <item x="38"/>
        <item x="33"/>
        <item x="82"/>
        <item x="83"/>
        <item x="54"/>
        <item x="68"/>
        <item x="39"/>
        <item x="74"/>
        <item x="44"/>
        <item x="55"/>
        <item x="14"/>
        <item x="72"/>
        <item x="48"/>
        <item x="87"/>
        <item x="71"/>
        <item x="40"/>
        <item x="9"/>
        <item x="15"/>
        <item x="8"/>
        <item x="19"/>
        <item x="23"/>
        <item x="88"/>
        <item x="56"/>
        <item x="18"/>
        <item x="63"/>
        <item x="27"/>
        <item x="57"/>
        <item x="73"/>
        <item x="70"/>
        <item x="5"/>
        <item x="76"/>
        <item x="28"/>
        <item x="26"/>
        <item x="6"/>
        <item x="84"/>
        <item x="20"/>
        <item x="77"/>
        <item x="41"/>
        <item x="90"/>
        <item x="17"/>
        <item x="7"/>
        <item x="95"/>
        <item x="58"/>
        <item x="3"/>
        <item x="2"/>
        <item x="59"/>
        <item x="29"/>
        <item x="12"/>
        <item x="1"/>
        <item x="0"/>
        <item x="96"/>
        <item x="85"/>
        <item x="78"/>
        <item x="86"/>
        <item x="97"/>
        <item x="35"/>
        <item x="11"/>
        <item x="10"/>
        <item x="75"/>
        <item x="45"/>
        <item x="65"/>
        <item x="67"/>
        <item x="13"/>
        <item x="66"/>
        <item x="60"/>
        <item x="36"/>
        <item x="6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22">
        <item x="118"/>
        <item x="117"/>
        <item x="116"/>
        <item x="115"/>
        <item x="114"/>
        <item x="113"/>
        <item x="112"/>
        <item x="121"/>
        <item x="119"/>
        <item x="120"/>
        <item x="92"/>
        <item x="91"/>
        <item x="90"/>
        <item x="89"/>
        <item x="88"/>
        <item x="87"/>
        <item x="86"/>
        <item x="85"/>
        <item x="98"/>
        <item x="84"/>
        <item x="106"/>
        <item x="96"/>
        <item x="83"/>
        <item x="54"/>
        <item x="82"/>
        <item x="79"/>
        <item x="53"/>
        <item x="52"/>
        <item x="51"/>
        <item x="50"/>
        <item x="49"/>
        <item x="48"/>
        <item x="47"/>
        <item x="46"/>
        <item x="78"/>
        <item x="77"/>
        <item x="76"/>
        <item x="75"/>
        <item x="45"/>
        <item x="95"/>
        <item x="70"/>
        <item x="69"/>
        <item x="68"/>
        <item x="67"/>
        <item x="74"/>
        <item x="66"/>
        <item x="94"/>
        <item x="65"/>
        <item x="64"/>
        <item x="63"/>
        <item x="44"/>
        <item x="43"/>
        <item x="42"/>
        <item x="81"/>
        <item x="104"/>
        <item x="62"/>
        <item x="61"/>
        <item x="97"/>
        <item x="60"/>
        <item x="59"/>
        <item x="105"/>
        <item x="73"/>
        <item x="80"/>
        <item x="103"/>
        <item x="102"/>
        <item x="110"/>
        <item x="41"/>
        <item x="101"/>
        <item x="58"/>
        <item x="109"/>
        <item x="40"/>
        <item x="111"/>
        <item x="72"/>
        <item x="57"/>
        <item x="39"/>
        <item x="38"/>
        <item x="37"/>
        <item x="36"/>
        <item x="35"/>
        <item x="71"/>
        <item x="93"/>
        <item x="34"/>
        <item x="33"/>
        <item x="32"/>
        <item x="31"/>
        <item x="30"/>
        <item x="100"/>
        <item x="29"/>
        <item x="28"/>
        <item x="99"/>
        <item x="27"/>
        <item x="26"/>
        <item x="56"/>
        <item x="108"/>
        <item x="107"/>
        <item x="55"/>
        <item x="25"/>
        <item x="24"/>
        <item x="23"/>
        <item x="22"/>
        <item x="21"/>
        <item x="19"/>
        <item x="18"/>
        <item x="17"/>
        <item x="16"/>
        <item x="15"/>
        <item x="14"/>
        <item x="13"/>
        <item x="12"/>
        <item x="11"/>
        <item x="10"/>
        <item x="9"/>
        <item x="20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09">
        <item x="200"/>
        <item x="36"/>
        <item x="35"/>
        <item x="34"/>
        <item x="33"/>
        <item x="51"/>
        <item x="104"/>
        <item x="113"/>
        <item x="163"/>
        <item x="103"/>
        <item x="90"/>
        <item x="18"/>
        <item x="32"/>
        <item x="138"/>
        <item x="17"/>
        <item x="16"/>
        <item x="15"/>
        <item x="50"/>
        <item x="63"/>
        <item x="181"/>
        <item x="102"/>
        <item x="14"/>
        <item x="62"/>
        <item x="49"/>
        <item x="155"/>
        <item x="13"/>
        <item x="31"/>
        <item x="30"/>
        <item x="48"/>
        <item x="131"/>
        <item x="12"/>
        <item x="199"/>
        <item x="11"/>
        <item x="47"/>
        <item x="89"/>
        <item x="29"/>
        <item x="76"/>
        <item x="112"/>
        <item x="46"/>
        <item x="75"/>
        <item x="61"/>
        <item x="45"/>
        <item x="125"/>
        <item x="74"/>
        <item x="111"/>
        <item x="44"/>
        <item x="73"/>
        <item x="28"/>
        <item x="124"/>
        <item x="43"/>
        <item x="101"/>
        <item x="72"/>
        <item x="10"/>
        <item x="88"/>
        <item x="60"/>
        <item x="123"/>
        <item x="9"/>
        <item x="27"/>
        <item x="154"/>
        <item x="198"/>
        <item x="130"/>
        <item x="71"/>
        <item x="87"/>
        <item x="162"/>
        <item x="193"/>
        <item x="70"/>
        <item x="26"/>
        <item x="8"/>
        <item x="7"/>
        <item x="110"/>
        <item x="86"/>
        <item x="59"/>
        <item x="100"/>
        <item x="122"/>
        <item x="6"/>
        <item x="5"/>
        <item x="69"/>
        <item x="121"/>
        <item x="180"/>
        <item x="174"/>
        <item x="58"/>
        <item x="85"/>
        <item x="25"/>
        <item x="57"/>
        <item x="120"/>
        <item x="4"/>
        <item x="197"/>
        <item x="137"/>
        <item x="129"/>
        <item x="99"/>
        <item x="68"/>
        <item x="119"/>
        <item x="98"/>
        <item x="153"/>
        <item x="136"/>
        <item x="144"/>
        <item x="189"/>
        <item x="148"/>
        <item x="84"/>
        <item x="204"/>
        <item x="97"/>
        <item x="135"/>
        <item x="96"/>
        <item x="128"/>
        <item x="161"/>
        <item x="56"/>
        <item x="152"/>
        <item x="170"/>
        <item x="3"/>
        <item x="95"/>
        <item x="42"/>
        <item x="55"/>
        <item x="196"/>
        <item x="94"/>
        <item x="41"/>
        <item x="83"/>
        <item x="24"/>
        <item x="143"/>
        <item x="82"/>
        <item x="118"/>
        <item x="93"/>
        <item x="117"/>
        <item x="109"/>
        <item x="81"/>
        <item x="23"/>
        <item x="166"/>
        <item x="151"/>
        <item x="116"/>
        <item x="147"/>
        <item x="22"/>
        <item x="188"/>
        <item x="142"/>
        <item x="108"/>
        <item x="173"/>
        <item x="160"/>
        <item x="67"/>
        <item x="54"/>
        <item x="107"/>
        <item x="134"/>
        <item x="2"/>
        <item x="80"/>
        <item x="141"/>
        <item x="169"/>
        <item x="179"/>
        <item x="21"/>
        <item x="150"/>
        <item x="172"/>
        <item x="159"/>
        <item x="192"/>
        <item x="178"/>
        <item x="127"/>
        <item x="187"/>
        <item x="40"/>
        <item x="79"/>
        <item x="176"/>
        <item x="184"/>
        <item x="66"/>
        <item x="20"/>
        <item x="168"/>
        <item x="158"/>
        <item x="39"/>
        <item x="165"/>
        <item x="186"/>
        <item x="203"/>
        <item x="175"/>
        <item x="208"/>
        <item x="65"/>
        <item x="38"/>
        <item x="183"/>
        <item x="191"/>
        <item x="146"/>
        <item x="1"/>
        <item x="115"/>
        <item x="167"/>
        <item x="145"/>
        <item x="64"/>
        <item x="195"/>
        <item x="92"/>
        <item x="207"/>
        <item x="19"/>
        <item x="106"/>
        <item x="91"/>
        <item x="78"/>
        <item x="105"/>
        <item x="53"/>
        <item x="140"/>
        <item x="114"/>
        <item x="0"/>
        <item x="37"/>
        <item x="185"/>
        <item x="177"/>
        <item x="133"/>
        <item x="164"/>
        <item x="194"/>
        <item x="157"/>
        <item x="139"/>
        <item x="52"/>
        <item x="171"/>
        <item x="132"/>
        <item x="202"/>
        <item x="156"/>
        <item x="201"/>
        <item x="126"/>
        <item x="77"/>
        <item x="149"/>
        <item x="206"/>
        <item x="190"/>
        <item x="182"/>
        <item x="205"/>
      </items>
    </pivotField>
    <pivotField dataField="1" showAll="0" defaultSubtotal="0">
      <items count="111">
        <item x="110"/>
        <item x="109"/>
        <item x="97"/>
        <item x="98"/>
        <item x="88"/>
        <item x="76"/>
        <item x="82"/>
        <item x="79"/>
        <item x="54"/>
        <item x="75"/>
        <item x="80"/>
        <item x="51"/>
        <item x="81"/>
        <item x="73"/>
        <item x="77"/>
        <item x="78"/>
        <item x="48"/>
        <item x="52"/>
        <item x="55"/>
        <item x="35"/>
        <item x="50"/>
        <item x="74"/>
        <item x="87"/>
        <item x="53"/>
        <item x="36"/>
        <item x="64"/>
        <item x="49"/>
        <item x="106"/>
        <item x="66"/>
        <item x="46"/>
        <item x="47"/>
        <item x="72"/>
        <item x="71"/>
        <item x="38"/>
        <item x="67"/>
        <item x="86"/>
        <item x="65"/>
        <item x="108"/>
        <item x="43"/>
        <item x="93"/>
        <item x="94"/>
        <item x="34"/>
        <item x="95"/>
        <item x="62"/>
        <item x="63"/>
        <item x="30"/>
        <item x="45"/>
        <item x="32"/>
        <item x="92"/>
        <item x="61"/>
        <item x="85"/>
        <item x="44"/>
        <item x="104"/>
        <item x="59"/>
        <item x="37"/>
        <item x="103"/>
        <item x="33"/>
        <item x="60"/>
        <item x="102"/>
        <item x="28"/>
        <item x="96"/>
        <item x="91"/>
        <item x="105"/>
        <item x="42"/>
        <item x="31"/>
        <item x="27"/>
        <item x="41"/>
        <item x="107"/>
        <item x="101"/>
        <item x="70"/>
        <item x="58"/>
        <item x="40"/>
        <item x="84"/>
        <item x="26"/>
        <item x="69"/>
        <item x="83"/>
        <item x="68"/>
        <item x="39"/>
        <item x="29"/>
        <item x="90"/>
        <item x="25"/>
        <item x="89"/>
        <item x="17"/>
        <item x="57"/>
        <item x="100"/>
        <item x="22"/>
        <item x="99"/>
        <item x="15"/>
        <item x="24"/>
        <item x="56"/>
        <item x="18"/>
        <item x="23"/>
        <item x="13"/>
        <item x="11"/>
        <item x="21"/>
        <item x="14"/>
        <item x="12"/>
        <item x="16"/>
        <item x="20"/>
        <item x="4"/>
        <item x="5"/>
        <item x="8"/>
        <item x="6"/>
        <item x="10"/>
        <item x="9"/>
        <item x="7"/>
        <item x="19"/>
        <item x="3"/>
        <item x="2"/>
        <item x="1"/>
        <item x="0"/>
      </items>
    </pivotField>
    <pivotField dataField="1" showAll="0" defaultSubtotal="0">
      <items count="257">
        <item x="203"/>
        <item x="216"/>
        <item x="149"/>
        <item x="35"/>
        <item x="36"/>
        <item x="226"/>
        <item x="157"/>
        <item x="196"/>
        <item x="144"/>
        <item x="84"/>
        <item x="53"/>
        <item x="128"/>
        <item x="38"/>
        <item x="155"/>
        <item x="179"/>
        <item x="188"/>
        <item x="127"/>
        <item x="93"/>
        <item x="34"/>
        <item x="17"/>
        <item x="167"/>
        <item x="244"/>
        <item x="251"/>
        <item x="30"/>
        <item x="32"/>
        <item x="200"/>
        <item x="228"/>
        <item x="100"/>
        <item x="178"/>
        <item x="15"/>
        <item x="37"/>
        <item x="138"/>
        <item x="213"/>
        <item x="33"/>
        <item x="18"/>
        <item x="66"/>
        <item x="114"/>
        <item x="13"/>
        <item x="64"/>
        <item x="48"/>
        <item x="113"/>
        <item x="83"/>
        <item x="187"/>
        <item x="68"/>
        <item x="50"/>
        <item x="28"/>
        <item x="94"/>
        <item x="82"/>
        <item x="70"/>
        <item x="11"/>
        <item x="234"/>
        <item x="54"/>
        <item x="116"/>
        <item x="81"/>
        <item x="177"/>
        <item x="186"/>
        <item x="52"/>
        <item x="112"/>
        <item x="92"/>
        <item x="165"/>
        <item x="31"/>
        <item x="115"/>
        <item x="85"/>
        <item x="151"/>
        <item x="14"/>
        <item x="27"/>
        <item x="117"/>
        <item x="129"/>
        <item x="69"/>
        <item x="98"/>
        <item x="176"/>
        <item x="78"/>
        <item x="67"/>
        <item x="142"/>
        <item x="12"/>
        <item x="16"/>
        <item x="185"/>
        <item x="51"/>
        <item x="77"/>
        <item x="124"/>
        <item x="243"/>
        <item x="249"/>
        <item x="97"/>
        <item x="79"/>
        <item x="143"/>
        <item x="110"/>
        <item x="154"/>
        <item x="125"/>
        <item x="65"/>
        <item x="99"/>
        <item x="49"/>
        <item x="141"/>
        <item x="195"/>
        <item x="166"/>
        <item x="62"/>
        <item x="109"/>
        <item x="137"/>
        <item x="4"/>
        <item x="175"/>
        <item x="63"/>
        <item x="123"/>
        <item x="208"/>
        <item x="5"/>
        <item x="111"/>
        <item x="173"/>
        <item x="46"/>
        <item x="8"/>
        <item x="26"/>
        <item x="156"/>
        <item x="140"/>
        <item x="47"/>
        <item x="95"/>
        <item x="61"/>
        <item x="161"/>
        <item x="222"/>
        <item x="6"/>
        <item x="10"/>
        <item x="126"/>
        <item x="76"/>
        <item x="139"/>
        <item x="241"/>
        <item x="96"/>
        <item x="107"/>
        <item x="58"/>
        <item x="80"/>
        <item x="60"/>
        <item x="9"/>
        <item x="217"/>
        <item x="122"/>
        <item x="7"/>
        <item x="136"/>
        <item x="108"/>
        <item x="242"/>
        <item x="194"/>
        <item x="164"/>
        <item x="250"/>
        <item x="134"/>
        <item x="29"/>
        <item x="153"/>
        <item x="91"/>
        <item x="59"/>
        <item x="105"/>
        <item x="183"/>
        <item x="135"/>
        <item x="163"/>
        <item x="229"/>
        <item x="221"/>
        <item x="43"/>
        <item x="248"/>
        <item x="184"/>
        <item x="106"/>
        <item x="192"/>
        <item x="152"/>
        <item x="256"/>
        <item x="104"/>
        <item x="174"/>
        <item x="75"/>
        <item x="162"/>
        <item x="147"/>
        <item x="25"/>
        <item x="212"/>
        <item x="193"/>
        <item x="233"/>
        <item x="215"/>
        <item x="90"/>
        <item x="150"/>
        <item x="172"/>
        <item x="219"/>
        <item x="45"/>
        <item x="3"/>
        <item x="121"/>
        <item x="103"/>
        <item x="182"/>
        <item x="202"/>
        <item x="133"/>
        <item x="89"/>
        <item x="44"/>
        <item x="148"/>
        <item x="74"/>
        <item x="232"/>
        <item x="22"/>
        <item x="220"/>
        <item x="207"/>
        <item x="132"/>
        <item x="57"/>
        <item x="170"/>
        <item x="120"/>
        <item x="240"/>
        <item x="171"/>
        <item x="160"/>
        <item x="24"/>
        <item x="218"/>
        <item x="255"/>
        <item x="23"/>
        <item x="247"/>
        <item x="201"/>
        <item x="227"/>
        <item x="2"/>
        <item x="119"/>
        <item x="191"/>
        <item x="225"/>
        <item x="231"/>
        <item x="88"/>
        <item x="211"/>
        <item x="42"/>
        <item x="236"/>
        <item x="206"/>
        <item x="21"/>
        <item x="41"/>
        <item x="73"/>
        <item x="199"/>
        <item x="237"/>
        <item x="20"/>
        <item x="181"/>
        <item x="210"/>
        <item x="254"/>
        <item x="102"/>
        <item x="40"/>
        <item x="180"/>
        <item x="131"/>
        <item x="72"/>
        <item x="101"/>
        <item x="204"/>
        <item x="1"/>
        <item x="56"/>
        <item x="146"/>
        <item x="238"/>
        <item x="87"/>
        <item x="118"/>
        <item x="224"/>
        <item x="71"/>
        <item x="130"/>
        <item x="190"/>
        <item x="169"/>
        <item x="223"/>
        <item x="39"/>
        <item x="0"/>
        <item x="214"/>
        <item x="209"/>
        <item x="159"/>
        <item x="246"/>
        <item x="235"/>
        <item x="245"/>
        <item x="205"/>
        <item x="55"/>
        <item x="86"/>
        <item x="168"/>
        <item x="19"/>
        <item x="253"/>
        <item x="158"/>
        <item x="198"/>
        <item x="145"/>
        <item x="189"/>
        <item x="197"/>
        <item x="239"/>
        <item x="252"/>
        <item x="230"/>
      </items>
    </pivotField>
    <pivotField dataField="1" showAll="0" defaultSubtotal="0">
      <items count="57">
        <item x="34"/>
        <item x="36"/>
        <item x="35"/>
        <item x="42"/>
        <item x="27"/>
        <item x="33"/>
        <item x="39"/>
        <item x="48"/>
        <item x="22"/>
        <item x="47"/>
        <item x="37"/>
        <item x="40"/>
        <item x="44"/>
        <item x="43"/>
        <item x="52"/>
        <item x="21"/>
        <item x="46"/>
        <item x="38"/>
        <item x="53"/>
        <item x="41"/>
        <item x="2"/>
        <item x="50"/>
        <item x="55"/>
        <item x="49"/>
        <item x="51"/>
        <item x="56"/>
        <item x="10"/>
        <item x="45"/>
        <item x="20"/>
        <item x="1"/>
        <item x="24"/>
        <item x="54"/>
        <item x="11"/>
        <item x="29"/>
        <item x="31"/>
        <item x="3"/>
        <item x="17"/>
        <item x="25"/>
        <item x="0"/>
        <item x="30"/>
        <item x="23"/>
        <item x="9"/>
        <item x="7"/>
        <item x="28"/>
        <item x="26"/>
        <item x="32"/>
        <item x="13"/>
        <item x="15"/>
        <item x="6"/>
        <item x="8"/>
        <item x="19"/>
        <item x="12"/>
        <item x="5"/>
        <item x="14"/>
        <item x="16"/>
        <item x="18"/>
        <item x="4"/>
      </items>
    </pivotField>
    <pivotField dataField="1" showAll="0" defaultSubtotal="0">
      <items count="188">
        <item x="38"/>
        <item x="29"/>
        <item x="62"/>
        <item x="98"/>
        <item x="41"/>
        <item x="2"/>
        <item x="22"/>
        <item x="10"/>
        <item x="70"/>
        <item x="84"/>
        <item x="103"/>
        <item x="1"/>
        <item x="125"/>
        <item x="93"/>
        <item x="39"/>
        <item x="138"/>
        <item x="21"/>
        <item x="97"/>
        <item x="73"/>
        <item x="111"/>
        <item x="134"/>
        <item x="48"/>
        <item x="25"/>
        <item x="117"/>
        <item x="11"/>
        <item x="104"/>
        <item x="52"/>
        <item x="3"/>
        <item x="17"/>
        <item x="64"/>
        <item x="43"/>
        <item x="0"/>
        <item x="96"/>
        <item x="20"/>
        <item x="56"/>
        <item x="9"/>
        <item x="24"/>
        <item x="37"/>
        <item x="7"/>
        <item x="54"/>
        <item x="80"/>
        <item x="116"/>
        <item x="114"/>
        <item x="95"/>
        <item x="131"/>
        <item x="45"/>
        <item x="61"/>
        <item x="82"/>
        <item x="143"/>
        <item x="13"/>
        <item x="105"/>
        <item x="15"/>
        <item x="68"/>
        <item x="55"/>
        <item x="126"/>
        <item x="89"/>
        <item x="107"/>
        <item x="119"/>
        <item x="51"/>
        <item x="75"/>
        <item x="36"/>
        <item x="67"/>
        <item x="31"/>
        <item x="136"/>
        <item x="6"/>
        <item x="65"/>
        <item x="129"/>
        <item x="8"/>
        <item x="33"/>
        <item x="94"/>
        <item x="86"/>
        <item x="42"/>
        <item x="123"/>
        <item x="156"/>
        <item x="19"/>
        <item x="26"/>
        <item x="74"/>
        <item x="63"/>
        <item x="46"/>
        <item x="145"/>
        <item x="59"/>
        <item x="32"/>
        <item x="88"/>
        <item x="23"/>
        <item x="90"/>
        <item x="34"/>
        <item x="12"/>
        <item x="5"/>
        <item x="50"/>
        <item x="165"/>
        <item x="71"/>
        <item x="124"/>
        <item x="14"/>
        <item x="16"/>
        <item x="85"/>
        <item x="49"/>
        <item x="27"/>
        <item x="146"/>
        <item x="72"/>
        <item x="170"/>
        <item x="30"/>
        <item x="101"/>
        <item x="28"/>
        <item x="66"/>
        <item x="118"/>
        <item x="35"/>
        <item x="87"/>
        <item x="18"/>
        <item x="132"/>
        <item x="40"/>
        <item x="130"/>
        <item x="4"/>
        <item x="175"/>
        <item x="92"/>
        <item x="100"/>
        <item x="144"/>
        <item x="157"/>
        <item x="122"/>
        <item x="58"/>
        <item x="76"/>
        <item x="121"/>
        <item x="113"/>
        <item x="127"/>
        <item x="44"/>
        <item x="57"/>
        <item x="91"/>
        <item x="139"/>
        <item x="137"/>
        <item x="60"/>
        <item x="106"/>
        <item x="69"/>
        <item x="81"/>
        <item x="108"/>
        <item x="47"/>
        <item x="83"/>
        <item x="120"/>
        <item x="53"/>
        <item x="99"/>
        <item x="180"/>
        <item x="141"/>
        <item x="115"/>
        <item x="128"/>
        <item x="185"/>
        <item x="135"/>
        <item x="79"/>
        <item x="142"/>
        <item x="166"/>
        <item x="159"/>
        <item x="133"/>
        <item x="171"/>
        <item x="102"/>
        <item x="112"/>
        <item x="140"/>
        <item x="153"/>
        <item x="77"/>
        <item x="177"/>
        <item x="184"/>
        <item x="147"/>
        <item x="161"/>
        <item x="169"/>
        <item x="109"/>
        <item x="150"/>
        <item x="78"/>
        <item x="149"/>
        <item x="160"/>
        <item x="163"/>
        <item x="183"/>
        <item x="168"/>
        <item x="172"/>
        <item x="186"/>
        <item x="181"/>
        <item x="178"/>
        <item x="148"/>
        <item x="182"/>
        <item x="162"/>
        <item x="158"/>
        <item x="110"/>
        <item x="173"/>
        <item x="155"/>
        <item x="176"/>
        <item x="152"/>
        <item x="167"/>
        <item x="164"/>
        <item x="174"/>
        <item x="187"/>
        <item x="154"/>
        <item x="151"/>
        <item x="179"/>
      </items>
    </pivotField>
    <pivotField dataField="1" showAll="0" defaultSubtotal="0">
      <items count="4">
        <item x="0"/>
        <item x="1"/>
        <item x="3"/>
        <item x="2"/>
      </items>
    </pivotField>
    <pivotField showAll="0" defaultSubtotal="0">
      <items count="11">
        <item x="0"/>
        <item x="1"/>
        <item x="3"/>
        <item x="2"/>
        <item x="4"/>
        <item x="5"/>
        <item x="8"/>
        <item x="9"/>
        <item x="6"/>
        <item x="10"/>
        <item x="7"/>
      </items>
    </pivotField>
  </pivotFields>
  <rowFields count="3">
    <field x="5"/>
    <field x="10"/>
    <field x="9"/>
  </rowFields>
  <rowItems count="656">
    <i>
      <x/>
    </i>
    <i r="1">
      <x/>
      <x v="80"/>
    </i>
    <i r="1">
      <x v="1"/>
      <x v="79"/>
    </i>
    <i r="1">
      <x v="2"/>
      <x v="75"/>
    </i>
    <i r="1">
      <x v="3"/>
      <x v="74"/>
    </i>
    <i r="1">
      <x v="4"/>
      <x v="3"/>
    </i>
    <i r="1">
      <x v="5"/>
      <x v="60"/>
    </i>
    <i r="1">
      <x v="6"/>
      <x v="64"/>
    </i>
    <i r="1">
      <x v="7"/>
      <x v="71"/>
    </i>
    <i r="1">
      <x v="8"/>
      <x v="49"/>
    </i>
    <i r="1">
      <x v="9"/>
      <x v="47"/>
    </i>
    <i r="1">
      <x v="10"/>
      <x v="88"/>
    </i>
    <i r="1">
      <x v="11"/>
      <x v="87"/>
    </i>
    <i r="1">
      <x v="12"/>
      <x v="78"/>
    </i>
    <i r="1">
      <x v="13"/>
      <x v="93"/>
    </i>
    <i r="1">
      <x v="14"/>
      <x v="41"/>
    </i>
    <i r="1">
      <x v="15"/>
      <x v="48"/>
    </i>
    <i r="1">
      <x v="16"/>
      <x v="12"/>
    </i>
    <i r="1">
      <x v="17"/>
      <x v="70"/>
    </i>
    <i r="1">
      <x v="18"/>
      <x v="54"/>
    </i>
    <i r="1">
      <x v="19"/>
      <x v="50"/>
    </i>
    <i t="blank">
      <x/>
    </i>
    <i>
      <x v="1"/>
    </i>
    <i r="1">
      <x/>
      <x v="80"/>
    </i>
    <i r="1">
      <x v="1"/>
      <x v="79"/>
    </i>
    <i r="1">
      <x v="2"/>
      <x v="75"/>
    </i>
    <i r="1">
      <x v="3"/>
      <x v="64"/>
    </i>
    <i r="1">
      <x v="4"/>
      <x v="74"/>
    </i>
    <i r="1">
      <x v="5"/>
      <x v="87"/>
    </i>
    <i r="1">
      <x v="6"/>
      <x v="71"/>
    </i>
    <i r="1">
      <x v="7"/>
      <x v="60"/>
    </i>
    <i r="1">
      <x v="8"/>
      <x v="78"/>
    </i>
    <i r="1">
      <x v="9"/>
      <x v="41"/>
    </i>
    <i r="1">
      <x v="10"/>
      <x v="88"/>
    </i>
    <i r="1">
      <x v="11"/>
      <x v="66"/>
    </i>
    <i r="1">
      <x v="12"/>
      <x v="49"/>
    </i>
    <i r="1">
      <x v="13"/>
      <x v="3"/>
    </i>
    <i r="1">
      <x v="14"/>
      <x v="50"/>
    </i>
    <i r="2">
      <x v="54"/>
    </i>
    <i r="1">
      <x v="16"/>
      <x/>
    </i>
    <i r="1">
      <x v="17"/>
      <x v="14"/>
    </i>
    <i r="1">
      <x v="18"/>
      <x v="51"/>
    </i>
    <i r="1">
      <x v="19"/>
      <x v="12"/>
    </i>
    <i t="blank">
      <x v="1"/>
    </i>
    <i>
      <x v="2"/>
    </i>
    <i r="1">
      <x/>
      <x v="80"/>
    </i>
    <i r="1">
      <x v="1"/>
      <x v="75"/>
    </i>
    <i r="1">
      <x v="2"/>
      <x v="79"/>
    </i>
    <i r="1">
      <x v="3"/>
      <x v="74"/>
    </i>
    <i r="1">
      <x v="4"/>
      <x v="60"/>
    </i>
    <i r="1">
      <x v="5"/>
      <x v="88"/>
    </i>
    <i r="1">
      <x v="6"/>
      <x v="71"/>
    </i>
    <i r="1">
      <x v="7"/>
      <x v="49"/>
    </i>
    <i r="1">
      <x v="8"/>
      <x v="87"/>
    </i>
    <i r="1">
      <x v="9"/>
      <x v="78"/>
    </i>
    <i r="1">
      <x v="10"/>
      <x v="47"/>
    </i>
    <i r="1">
      <x v="11"/>
      <x v="64"/>
    </i>
    <i r="1">
      <x v="12"/>
      <x v="23"/>
    </i>
    <i r="2">
      <x v="93"/>
    </i>
    <i r="1">
      <x v="14"/>
      <x v="3"/>
    </i>
    <i r="2">
      <x v="51"/>
    </i>
    <i r="1">
      <x v="16"/>
      <x v="70"/>
    </i>
    <i r="1">
      <x v="17"/>
      <x v="50"/>
    </i>
    <i r="2">
      <x v="54"/>
    </i>
    <i r="1">
      <x v="19"/>
      <x v="48"/>
    </i>
    <i t="blank">
      <x v="2"/>
    </i>
    <i>
      <x v="3"/>
    </i>
    <i r="1">
      <x/>
      <x v="79"/>
    </i>
    <i r="1">
      <x v="1"/>
      <x v="80"/>
    </i>
    <i r="1">
      <x v="2"/>
      <x v="75"/>
    </i>
    <i r="1">
      <x v="3"/>
      <x v="3"/>
    </i>
    <i r="1">
      <x v="4"/>
      <x v="49"/>
    </i>
    <i r="1">
      <x v="5"/>
      <x v="47"/>
    </i>
    <i r="1">
      <x v="6"/>
      <x v="74"/>
    </i>
    <i r="1">
      <x v="7"/>
      <x v="71"/>
    </i>
    <i r="1">
      <x v="8"/>
      <x v="60"/>
    </i>
    <i r="1">
      <x v="9"/>
      <x v="78"/>
    </i>
    <i r="1">
      <x v="10"/>
      <x v="70"/>
    </i>
    <i r="2">
      <x v="88"/>
    </i>
    <i r="1">
      <x v="12"/>
      <x v="41"/>
    </i>
    <i r="1">
      <x v="13"/>
      <x v="8"/>
    </i>
    <i r="1">
      <x v="14"/>
      <x v="50"/>
    </i>
    <i r="1">
      <x v="15"/>
      <x v="48"/>
    </i>
    <i r="1">
      <x v="16"/>
      <x v="12"/>
    </i>
    <i r="2">
      <x v="93"/>
    </i>
    <i r="1">
      <x v="18"/>
      <x v="54"/>
    </i>
    <i r="1">
      <x v="19"/>
      <x v="51"/>
    </i>
    <i t="blank">
      <x v="3"/>
    </i>
    <i>
      <x v="4"/>
    </i>
    <i r="1">
      <x/>
      <x v="80"/>
    </i>
    <i r="1">
      <x v="1"/>
      <x v="79"/>
    </i>
    <i r="1">
      <x v="2"/>
      <x v="75"/>
    </i>
    <i r="1">
      <x v="3"/>
      <x v="64"/>
    </i>
    <i r="1">
      <x v="4"/>
      <x v="74"/>
    </i>
    <i r="1">
      <x v="5"/>
      <x v="71"/>
    </i>
    <i r="1">
      <x v="6"/>
      <x v="3"/>
    </i>
    <i r="2">
      <x v="49"/>
    </i>
    <i r="1">
      <x v="8"/>
      <x v="63"/>
    </i>
    <i r="1">
      <x v="9"/>
      <x v="60"/>
    </i>
    <i r="2">
      <x v="93"/>
    </i>
    <i r="1">
      <x v="11"/>
      <x v="51"/>
    </i>
    <i r="2">
      <x v="56"/>
    </i>
    <i r="1">
      <x v="13"/>
      <x v="88"/>
    </i>
    <i r="1">
      <x v="14"/>
      <x v="54"/>
    </i>
    <i r="1">
      <x v="15"/>
      <x v="87"/>
    </i>
    <i r="1">
      <x v="16"/>
      <x v="78"/>
    </i>
    <i r="1">
      <x v="17"/>
      <x v="47"/>
    </i>
    <i r="1">
      <x v="18"/>
      <x v="48"/>
    </i>
    <i r="1">
      <x v="19"/>
      <x v="62"/>
    </i>
    <i r="2">
      <x v="70"/>
    </i>
    <i t="blank">
      <x v="4"/>
    </i>
    <i>
      <x v="5"/>
    </i>
    <i r="1">
      <x/>
      <x v="80"/>
    </i>
    <i r="1">
      <x v="1"/>
      <x v="79"/>
    </i>
    <i r="1">
      <x v="2"/>
      <x v="75"/>
    </i>
    <i r="1">
      <x v="3"/>
      <x v="49"/>
    </i>
    <i r="1">
      <x v="4"/>
      <x v="60"/>
    </i>
    <i r="1">
      <x v="5"/>
      <x v="47"/>
    </i>
    <i r="1">
      <x v="6"/>
      <x v="3"/>
    </i>
    <i r="1">
      <x v="7"/>
      <x/>
    </i>
    <i r="1">
      <x v="8"/>
      <x v="56"/>
    </i>
    <i r="1">
      <x v="9"/>
      <x v="12"/>
    </i>
    <i r="1">
      <x v="10"/>
      <x v="70"/>
    </i>
    <i r="1">
      <x v="11"/>
      <x v="74"/>
    </i>
    <i r="1">
      <x v="12"/>
      <x v="77"/>
    </i>
    <i r="1">
      <x v="13"/>
      <x v="8"/>
    </i>
    <i r="2">
      <x v="78"/>
    </i>
    <i r="2">
      <x v="93"/>
    </i>
    <i r="1">
      <x v="16"/>
      <x v="9"/>
    </i>
    <i r="2">
      <x v="88"/>
    </i>
    <i r="1">
      <x v="18"/>
      <x v="5"/>
    </i>
    <i r="2">
      <x v="50"/>
    </i>
    <i r="2">
      <x v="54"/>
    </i>
    <i t="blank">
      <x v="5"/>
    </i>
    <i>
      <x v="6"/>
    </i>
    <i r="1">
      <x/>
      <x v="80"/>
    </i>
    <i r="1">
      <x v="1"/>
      <x v="79"/>
    </i>
    <i r="1">
      <x v="2"/>
      <x v="75"/>
    </i>
    <i r="1">
      <x v="3"/>
      <x v="64"/>
    </i>
    <i r="1">
      <x v="4"/>
      <x v="18"/>
    </i>
    <i r="1">
      <x v="5"/>
      <x v="74"/>
    </i>
    <i r="1">
      <x v="6"/>
      <x v="32"/>
    </i>
    <i r="2">
      <x v="47"/>
    </i>
    <i r="1">
      <x v="8"/>
      <x v="3"/>
    </i>
    <i r="1">
      <x v="9"/>
      <x v="71"/>
    </i>
    <i r="1">
      <x v="10"/>
      <x v="60"/>
    </i>
    <i r="1">
      <x v="11"/>
      <x v="93"/>
    </i>
    <i r="1">
      <x v="12"/>
      <x v="49"/>
    </i>
    <i r="1">
      <x v="13"/>
      <x v="70"/>
    </i>
    <i r="1">
      <x v="14"/>
      <x v="41"/>
    </i>
    <i r="1">
      <x v="15"/>
      <x v="50"/>
    </i>
    <i r="1">
      <x v="16"/>
      <x v="12"/>
    </i>
    <i r="1">
      <x v="17"/>
      <x v="8"/>
    </i>
    <i r="2">
      <x v="48"/>
    </i>
    <i r="1">
      <x v="19"/>
      <x v="88"/>
    </i>
    <i t="blank">
      <x v="6"/>
    </i>
    <i>
      <x v="7"/>
    </i>
    <i r="1">
      <x/>
      <x v="80"/>
    </i>
    <i r="1">
      <x v="1"/>
      <x v="79"/>
    </i>
    <i r="1">
      <x v="2"/>
      <x v="75"/>
    </i>
    <i r="1">
      <x v="3"/>
      <x v="64"/>
    </i>
    <i r="1">
      <x v="4"/>
      <x v="49"/>
    </i>
    <i r="1">
      <x v="5"/>
      <x v="3"/>
    </i>
    <i r="2">
      <x v="41"/>
    </i>
    <i r="1">
      <x v="7"/>
      <x v="60"/>
    </i>
    <i r="1">
      <x v="8"/>
      <x v="88"/>
    </i>
    <i r="1">
      <x v="9"/>
      <x v="48"/>
    </i>
    <i r="2">
      <x v="70"/>
    </i>
    <i r="2">
      <x v="74"/>
    </i>
    <i r="1">
      <x v="12"/>
      <x v="47"/>
    </i>
    <i r="2">
      <x v="54"/>
    </i>
    <i r="2">
      <x v="71"/>
    </i>
    <i r="1">
      <x v="15"/>
      <x v="50"/>
    </i>
    <i r="2">
      <x v="87"/>
    </i>
    <i r="1">
      <x v="17"/>
      <x v="78"/>
    </i>
    <i r="1">
      <x v="18"/>
      <x/>
    </i>
    <i r="2">
      <x v="63"/>
    </i>
    <i r="2">
      <x v="93"/>
    </i>
    <i t="blank">
      <x v="7"/>
    </i>
    <i>
      <x v="8"/>
    </i>
    <i r="1">
      <x/>
      <x v="80"/>
    </i>
    <i r="1">
      <x v="1"/>
      <x v="79"/>
    </i>
    <i r="1">
      <x v="2"/>
      <x v="74"/>
    </i>
    <i r="1">
      <x v="3"/>
      <x v="75"/>
    </i>
    <i r="1">
      <x v="4"/>
      <x v="3"/>
    </i>
    <i r="1">
      <x v="5"/>
      <x v="93"/>
    </i>
    <i r="1">
      <x v="6"/>
      <x v="87"/>
    </i>
    <i r="1">
      <x v="7"/>
      <x v="47"/>
    </i>
    <i r="2">
      <x v="60"/>
    </i>
    <i r="1">
      <x v="9"/>
      <x v="54"/>
    </i>
    <i r="1">
      <x v="10"/>
      <x v="70"/>
    </i>
    <i r="1">
      <x v="11"/>
      <x v="71"/>
    </i>
    <i r="1">
      <x v="12"/>
      <x v="5"/>
    </i>
    <i r="1">
      <x v="13"/>
      <x v="49"/>
    </i>
    <i r="1">
      <x v="14"/>
      <x v="12"/>
    </i>
    <i r="1">
      <x v="15"/>
      <x v="48"/>
    </i>
    <i r="1">
      <x v="16"/>
      <x v="64"/>
    </i>
    <i r="1">
      <x v="17"/>
      <x v="9"/>
    </i>
    <i r="2">
      <x v="88"/>
    </i>
    <i r="1">
      <x v="19"/>
      <x v="56"/>
    </i>
    <i t="blank">
      <x v="8"/>
    </i>
    <i>
      <x v="9"/>
    </i>
    <i r="1">
      <x/>
      <x v="80"/>
    </i>
    <i r="1">
      <x v="1"/>
      <x v="79"/>
    </i>
    <i r="1">
      <x v="2"/>
      <x v="3"/>
    </i>
    <i r="1">
      <x v="3"/>
      <x v="88"/>
    </i>
    <i r="1">
      <x v="4"/>
      <x/>
    </i>
    <i r="2">
      <x v="87"/>
    </i>
    <i r="1">
      <x v="6"/>
      <x v="74"/>
    </i>
    <i r="1">
      <x v="7"/>
      <x v="12"/>
    </i>
    <i r="1">
      <x v="8"/>
      <x v="47"/>
    </i>
    <i r="2">
      <x v="49"/>
    </i>
    <i r="2">
      <x v="60"/>
    </i>
    <i r="1">
      <x v="11"/>
      <x v="64"/>
    </i>
    <i r="1">
      <x v="12"/>
      <x v="48"/>
    </i>
    <i r="1">
      <x v="13"/>
      <x v="56"/>
    </i>
    <i r="2">
      <x v="78"/>
    </i>
    <i r="1">
      <x v="15"/>
      <x v="75"/>
    </i>
    <i r="1">
      <x v="16"/>
      <x v="2"/>
    </i>
    <i r="2">
      <x v="8"/>
    </i>
    <i r="2">
      <x v="9"/>
    </i>
    <i r="1">
      <x v="19"/>
      <x v="77"/>
    </i>
    <i r="2">
      <x v="86"/>
    </i>
    <i t="blank">
      <x v="9"/>
    </i>
    <i>
      <x v="10"/>
    </i>
    <i r="1">
      <x/>
      <x v="79"/>
    </i>
    <i r="1">
      <x v="1"/>
      <x v="80"/>
    </i>
    <i r="1">
      <x v="2"/>
      <x v="75"/>
    </i>
    <i r="1">
      <x v="3"/>
      <x v="3"/>
    </i>
    <i r="2">
      <x v="74"/>
    </i>
    <i r="1">
      <x v="5"/>
      <x v="47"/>
    </i>
    <i r="2">
      <x v="93"/>
    </i>
    <i r="1">
      <x v="7"/>
      <x v="49"/>
    </i>
    <i r="1">
      <x v="8"/>
      <x v="88"/>
    </i>
    <i r="1">
      <x v="9"/>
      <x v="41"/>
    </i>
    <i r="1">
      <x v="10"/>
      <x v="60"/>
    </i>
    <i r="2">
      <x v="71"/>
    </i>
    <i r="1">
      <x v="12"/>
      <x v="48"/>
    </i>
    <i r="1">
      <x v="13"/>
      <x v="50"/>
    </i>
    <i r="1">
      <x v="14"/>
      <x v="54"/>
    </i>
    <i r="1">
      <x v="15"/>
      <x v="78"/>
    </i>
    <i r="1">
      <x v="16"/>
      <x v="12"/>
    </i>
    <i r="1">
      <x v="17"/>
      <x v="56"/>
    </i>
    <i r="1">
      <x v="18"/>
      <x v="51"/>
    </i>
    <i r="1">
      <x v="19"/>
      <x v="8"/>
    </i>
    <i r="2">
      <x v="14"/>
    </i>
    <i t="blank">
      <x v="10"/>
    </i>
    <i>
      <x v="11"/>
    </i>
    <i r="1">
      <x/>
      <x v="80"/>
    </i>
    <i r="1">
      <x v="1"/>
      <x v="79"/>
    </i>
    <i r="1">
      <x v="2"/>
      <x v="74"/>
    </i>
    <i r="1">
      <x v="3"/>
      <x v="75"/>
    </i>
    <i r="1">
      <x v="4"/>
      <x v="96"/>
    </i>
    <i r="1">
      <x v="5"/>
      <x v="60"/>
    </i>
    <i r="2">
      <x v="88"/>
    </i>
    <i r="1">
      <x v="7"/>
      <x v="3"/>
    </i>
    <i r="1">
      <x v="8"/>
      <x v="49"/>
    </i>
    <i r="1">
      <x v="9"/>
      <x v="12"/>
    </i>
    <i r="1">
      <x v="10"/>
      <x v="47"/>
    </i>
    <i r="1">
      <x v="11"/>
      <x v="64"/>
    </i>
    <i r="1">
      <x v="12"/>
      <x v="51"/>
    </i>
    <i r="1">
      <x v="13"/>
      <x v="9"/>
    </i>
    <i r="2">
      <x v="70"/>
    </i>
    <i r="1">
      <x v="15"/>
      <x v="41"/>
    </i>
    <i r="2">
      <x v="71"/>
    </i>
    <i r="1">
      <x v="17"/>
      <x v="20"/>
    </i>
    <i r="2">
      <x v="54"/>
    </i>
    <i r="2">
      <x v="63"/>
    </i>
    <i t="blank">
      <x v="11"/>
    </i>
    <i>
      <x v="12"/>
    </i>
    <i r="1">
      <x/>
      <x v="79"/>
    </i>
    <i r="1">
      <x v="1"/>
      <x v="80"/>
    </i>
    <i r="1">
      <x v="2"/>
      <x v="74"/>
    </i>
    <i r="1">
      <x v="3"/>
      <x v="47"/>
    </i>
    <i r="1">
      <x v="4"/>
      <x v="71"/>
    </i>
    <i r="1">
      <x v="5"/>
      <x v="31"/>
    </i>
    <i r="1">
      <x v="6"/>
      <x v="3"/>
    </i>
    <i r="2">
      <x v="5"/>
    </i>
    <i r="1">
      <x v="8"/>
      <x v="60"/>
    </i>
    <i r="2">
      <x v="64"/>
    </i>
    <i r="1">
      <x v="10"/>
      <x v="12"/>
    </i>
    <i r="2">
      <x v="87"/>
    </i>
    <i r="1">
      <x v="12"/>
      <x v="14"/>
    </i>
    <i r="2">
      <x v="75"/>
    </i>
    <i r="2">
      <x v="88"/>
    </i>
    <i r="1">
      <x v="15"/>
      <x v="9"/>
    </i>
    <i r="2">
      <x v="51"/>
    </i>
    <i r="2">
      <x v="70"/>
    </i>
    <i r="2">
      <x v="78"/>
    </i>
    <i r="1">
      <x v="19"/>
      <x v="8"/>
    </i>
    <i r="2">
      <x v="37"/>
    </i>
    <i r="2">
      <x v="46"/>
    </i>
    <i r="2">
      <x v="50"/>
    </i>
    <i r="2">
      <x v="54"/>
    </i>
    <i t="blank">
      <x v="12"/>
    </i>
    <i>
      <x v="13"/>
    </i>
    <i r="1">
      <x/>
      <x v="79"/>
    </i>
    <i r="1">
      <x v="1"/>
      <x v="80"/>
    </i>
    <i r="1">
      <x v="2"/>
      <x v="75"/>
    </i>
    <i r="1">
      <x v="3"/>
      <x v="68"/>
    </i>
    <i r="1">
      <x v="4"/>
      <x v="48"/>
    </i>
    <i r="2">
      <x v="60"/>
    </i>
    <i r="2">
      <x v="71"/>
    </i>
    <i r="1">
      <x v="7"/>
      <x v="49"/>
    </i>
    <i r="1">
      <x v="8"/>
      <x v="70"/>
    </i>
    <i r="1">
      <x v="9"/>
      <x v="3"/>
    </i>
    <i r="2">
      <x v="74"/>
    </i>
    <i r="1">
      <x v="11"/>
      <x v="24"/>
    </i>
    <i r="1">
      <x v="12"/>
      <x v="41"/>
    </i>
    <i r="2">
      <x v="47"/>
    </i>
    <i r="2">
      <x v="56"/>
    </i>
    <i r="1">
      <x v="15"/>
      <x v="8"/>
    </i>
    <i r="2">
      <x v="93"/>
    </i>
    <i r="1">
      <x v="17"/>
      <x v="64"/>
    </i>
    <i r="2">
      <x v="78"/>
    </i>
    <i r="2">
      <x v="88"/>
    </i>
    <i t="blank">
      <x v="13"/>
    </i>
    <i>
      <x v="14"/>
    </i>
    <i r="1">
      <x/>
      <x v="80"/>
    </i>
    <i r="1">
      <x v="1"/>
      <x v="79"/>
    </i>
    <i r="1">
      <x v="2"/>
      <x v="51"/>
    </i>
    <i r="1">
      <x v="3"/>
      <x v="49"/>
    </i>
    <i r="1">
      <x v="4"/>
      <x v="14"/>
    </i>
    <i r="2">
      <x v="60"/>
    </i>
    <i r="2">
      <x v="64"/>
    </i>
    <i r="2">
      <x v="68"/>
    </i>
    <i r="2">
      <x v="75"/>
    </i>
    <i r="1">
      <x v="9"/>
      <x v="4"/>
    </i>
    <i r="2">
      <x v="47"/>
    </i>
    <i r="2">
      <x v="48"/>
    </i>
    <i r="2">
      <x v="71"/>
    </i>
    <i r="1">
      <x v="13"/>
      <x v="39"/>
    </i>
    <i r="2">
      <x v="56"/>
    </i>
    <i r="2">
      <x v="90"/>
    </i>
    <i r="1">
      <x v="16"/>
      <x v="11"/>
    </i>
    <i r="2">
      <x v="50"/>
    </i>
    <i r="2">
      <x v="62"/>
    </i>
    <i r="2">
      <x v="74"/>
    </i>
    <i r="2">
      <x v="77"/>
    </i>
    <i r="2">
      <x v="86"/>
    </i>
    <i r="2">
      <x v="87"/>
    </i>
    <i r="2">
      <x v="93"/>
    </i>
    <i t="blank">
      <x v="14"/>
    </i>
    <i>
      <x v="15"/>
    </i>
    <i r="1">
      <x/>
      <x v="10"/>
    </i>
    <i r="2">
      <x v="79"/>
    </i>
    <i r="2">
      <x v="80"/>
    </i>
    <i r="1">
      <x v="3"/>
      <x v="5"/>
    </i>
    <i r="2">
      <x v="49"/>
    </i>
    <i r="2">
      <x v="56"/>
    </i>
    <i r="1">
      <x v="6"/>
      <x/>
    </i>
    <i r="2">
      <x v="2"/>
    </i>
    <i r="2">
      <x v="3"/>
    </i>
    <i r="2">
      <x v="8"/>
    </i>
    <i r="2">
      <x v="9"/>
    </i>
    <i r="2">
      <x v="43"/>
    </i>
    <i r="2">
      <x v="51"/>
    </i>
    <i r="2">
      <x v="70"/>
    </i>
    <i r="2">
      <x v="88"/>
    </i>
    <i r="1">
      <x v="15"/>
      <x v="7"/>
    </i>
    <i r="2">
      <x v="12"/>
    </i>
    <i r="2">
      <x v="13"/>
    </i>
    <i r="2">
      <x v="17"/>
    </i>
    <i r="2">
      <x v="25"/>
    </i>
    <i r="2">
      <x v="30"/>
    </i>
    <i r="2">
      <x v="35"/>
    </i>
    <i r="2">
      <x v="40"/>
    </i>
    <i r="2">
      <x v="46"/>
    </i>
    <i r="2">
      <x v="47"/>
    </i>
    <i r="2">
      <x v="50"/>
    </i>
    <i r="2">
      <x v="53"/>
    </i>
    <i r="2">
      <x v="54"/>
    </i>
    <i r="2">
      <x v="57"/>
    </i>
    <i r="2">
      <x v="66"/>
    </i>
    <i r="2">
      <x v="73"/>
    </i>
    <i r="2">
      <x v="76"/>
    </i>
    <i r="2">
      <x v="77"/>
    </i>
    <i r="2">
      <x v="93"/>
    </i>
    <i r="2">
      <x v="95"/>
    </i>
    <i r="2">
      <x v="97"/>
    </i>
    <i t="blank">
      <x v="15"/>
    </i>
    <i>
      <x v="16"/>
    </i>
    <i r="1">
      <x/>
      <x v="80"/>
    </i>
    <i r="1">
      <x v="1"/>
      <x v="79"/>
    </i>
    <i r="1">
      <x v="2"/>
      <x v="47"/>
    </i>
    <i r="1">
      <x v="3"/>
      <x v="3"/>
    </i>
    <i r="1">
      <x v="4"/>
      <x v="8"/>
    </i>
    <i r="2">
      <x v="9"/>
    </i>
    <i r="2">
      <x v="48"/>
    </i>
    <i r="2">
      <x v="50"/>
    </i>
    <i r="2">
      <x v="56"/>
    </i>
    <i r="2">
      <x v="68"/>
    </i>
    <i r="2">
      <x v="74"/>
    </i>
    <i r="2">
      <x v="87"/>
    </i>
    <i r="1">
      <x v="12"/>
      <x v="5"/>
    </i>
    <i r="2">
      <x v="11"/>
    </i>
    <i r="2">
      <x v="12"/>
    </i>
    <i r="2">
      <x v="16"/>
    </i>
    <i r="2">
      <x v="49"/>
    </i>
    <i r="2">
      <x v="55"/>
    </i>
    <i r="2">
      <x v="60"/>
    </i>
    <i r="2">
      <x v="70"/>
    </i>
    <i r="2">
      <x v="73"/>
    </i>
    <i r="2">
      <x v="75"/>
    </i>
    <i r="2">
      <x v="78"/>
    </i>
    <i r="2">
      <x v="93"/>
    </i>
    <i t="blank">
      <x v="16"/>
    </i>
    <i>
      <x v="17"/>
    </i>
    <i r="1">
      <x/>
      <x v="80"/>
    </i>
    <i r="1">
      <x v="1"/>
      <x v="79"/>
    </i>
    <i r="1">
      <x v="2"/>
      <x v="3"/>
    </i>
    <i r="1">
      <x v="3"/>
      <x v="5"/>
    </i>
    <i r="1">
      <x v="4"/>
      <x v="49"/>
    </i>
    <i r="2">
      <x v="88"/>
    </i>
    <i r="2">
      <x v="93"/>
    </i>
    <i r="1">
      <x v="7"/>
      <x/>
    </i>
    <i r="2">
      <x v="12"/>
    </i>
    <i r="1">
      <x v="9"/>
      <x v="47"/>
    </i>
    <i r="2">
      <x v="50"/>
    </i>
    <i r="2">
      <x v="56"/>
    </i>
    <i r="2">
      <x v="64"/>
    </i>
    <i r="2">
      <x v="75"/>
    </i>
    <i r="1">
      <x v="14"/>
      <x v="14"/>
    </i>
    <i r="2">
      <x v="71"/>
    </i>
    <i r="1">
      <x v="16"/>
      <x v="15"/>
    </i>
    <i r="2">
      <x v="16"/>
    </i>
    <i r="2">
      <x v="41"/>
    </i>
    <i r="2">
      <x v="51"/>
    </i>
    <i r="2">
      <x v="74"/>
    </i>
    <i r="2">
      <x v="91"/>
    </i>
    <i r="2">
      <x v="94"/>
    </i>
    <i t="blank">
      <x v="17"/>
    </i>
    <i>
      <x v="18"/>
    </i>
    <i r="1">
      <x/>
      <x v="79"/>
    </i>
    <i r="1">
      <x v="1"/>
      <x v="3"/>
    </i>
    <i r="1">
      <x v="2"/>
      <x v="80"/>
    </i>
    <i r="1">
      <x v="3"/>
      <x v="49"/>
    </i>
    <i r="1">
      <x v="4"/>
      <x/>
    </i>
    <i r="2">
      <x v="47"/>
    </i>
    <i r="2">
      <x v="70"/>
    </i>
    <i r="1">
      <x v="7"/>
      <x v="43"/>
    </i>
    <i r="1">
      <x v="8"/>
      <x v="10"/>
    </i>
    <i r="2">
      <x v="14"/>
    </i>
    <i r="2">
      <x v="88"/>
    </i>
    <i r="2">
      <x v="92"/>
    </i>
    <i r="2">
      <x v="93"/>
    </i>
    <i r="1">
      <x v="13"/>
      <x v="2"/>
    </i>
    <i r="2">
      <x v="12"/>
    </i>
    <i r="2">
      <x v="15"/>
    </i>
    <i r="2">
      <x v="56"/>
    </i>
    <i r="2">
      <x v="68"/>
    </i>
    <i r="1">
      <x v="18"/>
      <x v="7"/>
    </i>
    <i r="2">
      <x v="8"/>
    </i>
    <i r="2">
      <x v="17"/>
    </i>
    <i r="2">
      <x v="36"/>
    </i>
    <i r="2">
      <x v="60"/>
    </i>
    <i r="2">
      <x v="71"/>
    </i>
    <i t="blank">
      <x v="18"/>
    </i>
    <i>
      <x v="19"/>
    </i>
    <i r="1">
      <x/>
      <x v="80"/>
    </i>
    <i r="1">
      <x v="1"/>
      <x v="79"/>
    </i>
    <i r="1">
      <x v="2"/>
      <x v="48"/>
    </i>
    <i r="1">
      <x v="3"/>
      <x/>
    </i>
    <i r="2">
      <x v="74"/>
    </i>
    <i r="1">
      <x v="5"/>
      <x v="3"/>
    </i>
    <i r="2">
      <x v="41"/>
    </i>
    <i r="2">
      <x v="54"/>
    </i>
    <i r="2">
      <x v="88"/>
    </i>
    <i r="1">
      <x v="9"/>
      <x v="22"/>
    </i>
    <i r="2">
      <x v="49"/>
    </i>
    <i r="2">
      <x v="51"/>
    </i>
    <i r="2">
      <x v="75"/>
    </i>
    <i r="1">
      <x v="13"/>
      <x v="47"/>
    </i>
    <i r="2">
      <x v="56"/>
    </i>
    <i r="2">
      <x v="59"/>
    </i>
    <i r="2">
      <x v="70"/>
    </i>
    <i r="2">
      <x v="78"/>
    </i>
    <i r="1">
      <x v="18"/>
      <x v="2"/>
    </i>
    <i r="2">
      <x v="14"/>
    </i>
    <i r="2">
      <x v="39"/>
    </i>
    <i r="2">
      <x v="45"/>
    </i>
    <i r="2">
      <x v="57"/>
    </i>
    <i r="2">
      <x v="60"/>
    </i>
    <i t="blank">
      <x v="19"/>
    </i>
    <i>
      <x v="20"/>
    </i>
    <i r="1">
      <x/>
      <x v="80"/>
    </i>
    <i r="1">
      <x v="1"/>
      <x v="79"/>
    </i>
    <i r="1">
      <x v="2"/>
      <x v="71"/>
    </i>
    <i r="1">
      <x v="3"/>
      <x v="60"/>
    </i>
    <i r="2">
      <x v="87"/>
    </i>
    <i r="2">
      <x v="88"/>
    </i>
    <i r="1">
      <x v="6"/>
      <x v="48"/>
    </i>
    <i r="2">
      <x v="54"/>
    </i>
    <i r="2">
      <x v="70"/>
    </i>
    <i r="1">
      <x v="9"/>
      <x v="2"/>
    </i>
    <i r="2">
      <x v="3"/>
    </i>
    <i r="2">
      <x v="14"/>
    </i>
    <i r="2">
      <x v="47"/>
    </i>
    <i r="2">
      <x v="49"/>
    </i>
    <i r="2">
      <x v="56"/>
    </i>
    <i r="2">
      <x v="74"/>
    </i>
    <i r="2">
      <x v="91"/>
    </i>
    <i r="2">
      <x v="93"/>
    </i>
    <i r="1">
      <x v="18"/>
      <x v="42"/>
    </i>
    <i r="2">
      <x v="51"/>
    </i>
    <i r="2">
      <x v="58"/>
    </i>
    <i r="2">
      <x v="73"/>
    </i>
    <i r="2">
      <x v="77"/>
    </i>
    <i t="blank">
      <x v="20"/>
    </i>
    <i>
      <x v="21"/>
    </i>
    <i r="1">
      <x/>
      <x/>
    </i>
    <i r="2">
      <x v="79"/>
    </i>
    <i r="2">
      <x v="80"/>
    </i>
    <i r="1">
      <x v="3"/>
      <x v="3"/>
    </i>
    <i r="2">
      <x v="8"/>
    </i>
    <i r="1">
      <x v="5"/>
      <x v="56"/>
    </i>
    <i r="1">
      <x v="6"/>
      <x v="50"/>
    </i>
    <i r="2">
      <x v="87"/>
    </i>
    <i r="1">
      <x v="8"/>
      <x v="5"/>
    </i>
    <i r="2">
      <x v="12"/>
    </i>
    <i r="2">
      <x v="47"/>
    </i>
    <i r="2">
      <x v="60"/>
    </i>
    <i r="2">
      <x v="90"/>
    </i>
    <i r="1">
      <x v="13"/>
      <x v="7"/>
    </i>
    <i r="2">
      <x v="37"/>
    </i>
    <i r="2">
      <x v="38"/>
    </i>
    <i r="2">
      <x v="49"/>
    </i>
    <i r="2">
      <x v="51"/>
    </i>
    <i r="2">
      <x v="71"/>
    </i>
    <i r="2">
      <x v="73"/>
    </i>
    <i r="2">
      <x v="74"/>
    </i>
    <i r="2">
      <x v="78"/>
    </i>
    <i r="2">
      <x v="86"/>
    </i>
    <i r="2">
      <x v="89"/>
    </i>
    <i t="blank">
      <x v="21"/>
    </i>
    <i>
      <x v="22"/>
    </i>
    <i r="1">
      <x/>
      <x v="61"/>
    </i>
    <i r="1">
      <x v="1"/>
      <x v="80"/>
    </i>
    <i r="2">
      <x v="86"/>
    </i>
    <i r="2">
      <x v="87"/>
    </i>
    <i r="1">
      <x v="4"/>
      <x v="17"/>
    </i>
    <i r="2">
      <x v="37"/>
    </i>
    <i r="2">
      <x v="48"/>
    </i>
    <i r="2">
      <x v="67"/>
    </i>
    <i r="2">
      <x v="79"/>
    </i>
    <i r="2">
      <x v="83"/>
    </i>
    <i r="2">
      <x v="90"/>
    </i>
    <i r="1">
      <x v="11"/>
      <x/>
    </i>
    <i r="2">
      <x v="1"/>
    </i>
    <i r="2">
      <x v="18"/>
    </i>
    <i r="2">
      <x v="19"/>
    </i>
    <i r="2">
      <x v="26"/>
    </i>
    <i r="2">
      <x v="33"/>
    </i>
    <i r="2">
      <x v="34"/>
    </i>
    <i r="2">
      <x v="38"/>
    </i>
    <i r="2">
      <x v="49"/>
    </i>
    <i r="2">
      <x v="53"/>
    </i>
    <i r="2">
      <x v="54"/>
    </i>
    <i r="2">
      <x v="55"/>
    </i>
    <i r="2">
      <x v="59"/>
    </i>
    <i r="2">
      <x v="64"/>
    </i>
    <i r="2">
      <x v="65"/>
    </i>
    <i r="2">
      <x v="74"/>
    </i>
    <i r="2">
      <x v="78"/>
    </i>
    <i r="2">
      <x v="82"/>
    </i>
    <i r="2">
      <x v="84"/>
    </i>
    <i r="2">
      <x v="88"/>
    </i>
    <i r="2">
      <x v="93"/>
    </i>
    <i t="blank">
      <x v="22"/>
    </i>
    <i>
      <x v="23"/>
    </i>
    <i r="1">
      <x/>
      <x v="79"/>
    </i>
    <i r="1">
      <x v="1"/>
      <x v="80"/>
    </i>
    <i r="1">
      <x v="2"/>
      <x/>
    </i>
    <i r="2">
      <x v="3"/>
    </i>
    <i r="2">
      <x v="9"/>
    </i>
    <i r="2">
      <x v="47"/>
    </i>
    <i r="2">
      <x v="49"/>
    </i>
    <i r="1">
      <x v="7"/>
      <x v="48"/>
    </i>
    <i r="1">
      <x v="8"/>
      <x v="5"/>
    </i>
    <i r="1">
      <x v="9"/>
      <x v="55"/>
    </i>
    <i r="2">
      <x v="88"/>
    </i>
    <i r="1">
      <x v="11"/>
      <x v="8"/>
    </i>
    <i r="1">
      <x v="12"/>
      <x v="51"/>
    </i>
    <i r="2">
      <x v="56"/>
    </i>
    <i r="2">
      <x v="60"/>
    </i>
    <i r="2">
      <x v="71"/>
    </i>
    <i r="1">
      <x v="16"/>
      <x v="14"/>
    </i>
    <i r="2">
      <x v="50"/>
    </i>
    <i r="1">
      <x v="18"/>
      <x v="12"/>
    </i>
    <i r="2">
      <x v="44"/>
    </i>
    <i r="2">
      <x v="52"/>
    </i>
    <i r="2">
      <x v="66"/>
    </i>
    <i r="2">
      <x v="78"/>
    </i>
    <i r="2">
      <x v="87"/>
    </i>
    <i t="blank">
      <x v="23"/>
    </i>
    <i>
      <x v="24"/>
    </i>
    <i r="1">
      <x/>
      <x v="79"/>
    </i>
    <i r="1">
      <x v="1"/>
      <x v="80"/>
    </i>
    <i r="1">
      <x v="2"/>
      <x v="3"/>
    </i>
    <i r="1">
      <x v="3"/>
      <x v="47"/>
    </i>
    <i r="1">
      <x v="4"/>
      <x v="20"/>
    </i>
    <i r="1">
      <x v="5"/>
      <x v="75"/>
    </i>
    <i r="1">
      <x v="6"/>
      <x v="18"/>
    </i>
    <i r="2">
      <x v="60"/>
    </i>
    <i r="1">
      <x v="8"/>
      <x v="41"/>
    </i>
    <i r="2">
      <x v="71"/>
    </i>
    <i r="2">
      <x v="74"/>
    </i>
    <i r="1">
      <x v="11"/>
      <x v="5"/>
    </i>
    <i r="1">
      <x v="12"/>
      <x/>
    </i>
    <i r="2">
      <x v="56"/>
    </i>
    <i r="2">
      <x v="78"/>
    </i>
    <i r="1">
      <x v="15"/>
      <x v="8"/>
    </i>
    <i r="2">
      <x v="50"/>
    </i>
    <i r="2">
      <x v="70"/>
    </i>
    <i r="2">
      <x v="88"/>
    </i>
    <i r="2">
      <x v="93"/>
    </i>
    <i t="blank">
      <x v="24"/>
    </i>
    <i>
      <x v="25"/>
    </i>
    <i r="1">
      <x/>
      <x v="79"/>
    </i>
    <i r="1">
      <x v="1"/>
      <x v="68"/>
    </i>
    <i r="1">
      <x v="2"/>
      <x v="80"/>
    </i>
    <i r="1">
      <x v="3"/>
      <x v="3"/>
    </i>
    <i r="1">
      <x v="4"/>
      <x/>
    </i>
    <i r="2">
      <x v="18"/>
    </i>
    <i r="2">
      <x v="47"/>
    </i>
    <i r="2">
      <x v="50"/>
    </i>
    <i r="1">
      <x v="8"/>
      <x v="7"/>
    </i>
    <i r="2">
      <x v="16"/>
    </i>
    <i r="2">
      <x v="20"/>
    </i>
    <i r="2">
      <x v="27"/>
    </i>
    <i r="2">
      <x v="43"/>
    </i>
    <i r="2">
      <x v="46"/>
    </i>
    <i r="2">
      <x v="48"/>
    </i>
    <i r="2">
      <x v="69"/>
    </i>
    <i r="1">
      <x v="16"/>
      <x v="6"/>
    </i>
    <i r="2">
      <x v="9"/>
    </i>
    <i r="2">
      <x v="12"/>
    </i>
    <i r="2">
      <x v="14"/>
    </i>
    <i r="2">
      <x v="21"/>
    </i>
    <i r="2">
      <x v="28"/>
    </i>
    <i r="2">
      <x v="29"/>
    </i>
    <i r="2">
      <x v="36"/>
    </i>
    <i r="2">
      <x v="42"/>
    </i>
    <i r="2">
      <x v="44"/>
    </i>
    <i r="2">
      <x v="49"/>
    </i>
    <i r="2">
      <x v="54"/>
    </i>
    <i r="2">
      <x v="55"/>
    </i>
    <i r="2">
      <x v="66"/>
    </i>
    <i r="2">
      <x v="67"/>
    </i>
    <i r="2">
      <x v="70"/>
    </i>
    <i r="2">
      <x v="72"/>
    </i>
    <i r="2">
      <x v="81"/>
    </i>
    <i r="2">
      <x v="85"/>
    </i>
    <i r="2">
      <x v="88"/>
    </i>
    <i r="2">
      <x v="93"/>
    </i>
    <i t="blank">
      <x v="2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382">
      <pivotArea field="5" type="button" dataOnly="0" labelOnly="1" outline="0" axis="axisRow" fieldPosition="0"/>
    </format>
    <format dxfId="381">
      <pivotArea outline="0" fieldPosition="0">
        <references count="1">
          <reference field="4294967294" count="1">
            <x v="0"/>
          </reference>
        </references>
      </pivotArea>
    </format>
    <format dxfId="380">
      <pivotArea outline="0" fieldPosition="0">
        <references count="1">
          <reference field="4294967294" count="1">
            <x v="1"/>
          </reference>
        </references>
      </pivotArea>
    </format>
    <format dxfId="379">
      <pivotArea outline="0" fieldPosition="0">
        <references count="1">
          <reference field="4294967294" count="1">
            <x v="2"/>
          </reference>
        </references>
      </pivotArea>
    </format>
    <format dxfId="378">
      <pivotArea outline="0" fieldPosition="0">
        <references count="1">
          <reference field="4294967294" count="1">
            <x v="3"/>
          </reference>
        </references>
      </pivotArea>
    </format>
    <format dxfId="377">
      <pivotArea outline="0" fieldPosition="0">
        <references count="1">
          <reference field="4294967294" count="1">
            <x v="4"/>
          </reference>
        </references>
      </pivotArea>
    </format>
    <format dxfId="376">
      <pivotArea outline="0" fieldPosition="0">
        <references count="1">
          <reference field="4294967294" count="1">
            <x v="5"/>
          </reference>
        </references>
      </pivotArea>
    </format>
    <format dxfId="375">
      <pivotArea outline="0" fieldPosition="0">
        <references count="1">
          <reference field="4294967294" count="1">
            <x v="6"/>
          </reference>
        </references>
      </pivotArea>
    </format>
    <format dxfId="374">
      <pivotArea field="5" type="button" dataOnly="0" labelOnly="1" outline="0" axis="axisRow" fieldPosition="0"/>
    </format>
    <format dxfId="37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72">
      <pivotArea field="5" type="button" dataOnly="0" labelOnly="1" outline="0" axis="axisRow" fieldPosition="0"/>
    </format>
    <format dxfId="37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70">
      <pivotArea field="5" type="button" dataOnly="0" labelOnly="1" outline="0" axis="axisRow" fieldPosition="0"/>
    </format>
    <format dxfId="36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68">
      <pivotArea field="5" type="button" dataOnly="0" labelOnly="1" outline="0" axis="axisRow" fieldPosition="0"/>
    </format>
    <format dxfId="36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6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6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64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05000" displayName="LTBL_05000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SUM(LTBL_05000[総数／事業所数])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05202" displayName="LABTBL_05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05463" displayName="S_TABLE_ti.05463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05464" displayName="LTBL_05464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SUM(LTBL_05464[総数／事業所数])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05464" displayName="LABTBL_0546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05464" displayName="M_TABLE_ti.05464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05464" displayName="S_TABLE_ti.05464" ref="B111:I148" totalsRowShown="0">
  <autoFilter ref="B111:I148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05202" displayName="M_TABLE_ti.05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05202" displayName="S_TABLE_ti.05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05203" displayName="LTBL_05203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SUM(LTBL_05203[総数／事業所数])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05203" displayName="LABTBL_05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15" name="M_TABLE_ti.05203" displayName="M_TABLE_ti.0520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05203" displayName="S_TABLE_ti.05203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05204" displayName="LTBL_05204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SUM(LTBL_05204[総数／事業所数])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05204" displayName="LABTBL_05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05204" displayName="M_TABLE_ti.0520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05000" displayName="LABTBL_05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05204" displayName="S_TABLE_ti.05204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05206" displayName="LTBL_05206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SUM(LTBL_05206[総数／事業所数])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05206" displayName="LABTBL_05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05206" displayName="M_TABLE_ti.05206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05206" displayName="S_TABLE_ti.05206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05207" displayName="LTBL_05207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SUM(LTBL_05207[総数／事業所数])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05207" displayName="LABTBL_05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05207" displayName="M_TABLE_ti.05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05207" displayName="S_TABLE_ti.0520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05209" displayName="LTBL_05209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SUM(LTBL_05209[総数／事業所数])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05000" displayName="M_TABLE_ti.05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05209" displayName="LABTBL_05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05209" displayName="M_TABLE_ti.05209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05209" displayName="S_TABLE_ti.05209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05210" displayName="LTBL_05210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SUM(LTBL_05210[総数／事業所数])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05210" displayName="LABTBL_05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05210" displayName="M_TABLE_ti.052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05210" displayName="S_TABLE_ti.0521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05211" displayName="LTBL_05211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SUM(LTBL_05211[総数／事業所数])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05211" displayName="LABTBL_05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05211" displayName="M_TABLE_ti.052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05000" displayName="S_TABLE_ti.05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05211" displayName="S_TABLE_ti.05211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05212" displayName="LTBL_05212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SUM(LTBL_05212[総数／事業所数])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05212" displayName="LABTBL_05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05212" displayName="M_TABLE_ti.0521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05212" displayName="S_TABLE_ti.05212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05213" displayName="LTBL_05213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SUM(LTBL_05213[総数／事業所数])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05213" displayName="LABTBL_05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05213" displayName="M_TABLE_ti.052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05213" displayName="S_TABLE_ti.0521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05214" displayName="LTBL_05214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SUM(LTBL_05214[総数／事業所数])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05201" displayName="LTBL_05201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SUM(LTBL_05201[総数／事業所数])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05214" displayName="LABTBL_05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05214" displayName="M_TABLE_ti.0521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05214" displayName="S_TABLE_ti.05214" ref="B51:I75" totalsRowShown="0">
  <autoFilter ref="B51:I75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05215" displayName="LTBL_05215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SUM(LTBL_05215[総数／事業所数])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05215" displayName="LABTBL_052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05215" displayName="M_TABLE_ti.0521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05215" displayName="S_TABLE_ti.0521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05303" displayName="LTBL_05303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SUM(LTBL_05303[総数／事業所数])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05303" displayName="LABTBL_053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05303" displayName="M_TABLE_ti.053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05201" displayName="LABTBL_05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05303" displayName="S_TABLE_ti.05303" ref="B51:I75" totalsRowShown="0">
  <autoFilter ref="B51:I75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05327" displayName="LTBL_05327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SUM(LTBL_05327[総数／事業所数])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05327" displayName="LABTBL_053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05327" displayName="M_TABLE_ti.05327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05327" displayName="S_TABLE_ti.05327" ref="B111:I147" totalsRowShown="0">
  <autoFilter ref="B111:I147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05346" displayName="LTBL_05346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SUM(LTBL_05346[総数／事業所数])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05346" displayName="LABTBL_0534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05346" displayName="M_TABLE_ti.05346" ref="B28:I56" totalsRowShown="0">
  <autoFilter ref="B28:I56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05346" displayName="S_TABLE_ti.05346" ref="B59:I83" totalsRowShown="0">
  <autoFilter ref="B59:I83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05348" displayName="LTBL_05348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SUM(LTBL_05348[総数／事業所数])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05201" displayName="M_TABLE_ti.05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05348" displayName="LABTBL_0534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05348" displayName="M_TABLE_ti.05348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05348" displayName="S_TABLE_ti.05348" ref="B53:I76" totalsRowShown="0">
  <autoFilter ref="B53:I76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05349" displayName="LTBL_05349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SUM(LTBL_05349[総数／事業所数])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05349" displayName="LABTBL_0534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05349" displayName="M_TABLE_ti.05349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05349" displayName="S_TABLE_ti.05349" ref="B55:I79" totalsRowShown="0">
  <autoFilter ref="B55:I79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05361" displayName="LTBL_05361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SUM(LTBL_05361[総数／事業所数])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05361" displayName="LABTBL_053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05361" displayName="M_TABLE_ti.05361" ref="B28:I58" totalsRowShown="0">
  <autoFilter ref="B28:I58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05201" displayName="S_TABLE_ti.05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05361" displayName="S_TABLE_ti.05361" ref="B61:I85" totalsRowShown="0">
  <autoFilter ref="B61:I85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05363" displayName="LTBL_05363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SUM(LTBL_05363[総数／事業所数])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05363" displayName="LABTBL_0536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05363" displayName="M_TABLE_ti.0536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05363" displayName="S_TABLE_ti.05363" ref="B52:I75" totalsRowShown="0">
  <autoFilter ref="B52:I75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05366" displayName="LTBL_05366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SUM(LTBL_05366[総数／事業所数])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05366" displayName="LABTBL_0536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05366" displayName="M_TABLE_ti.05366" ref="B28:I54" totalsRowShown="0">
  <autoFilter ref="B28:I54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05366" displayName="S_TABLE_ti.05366" ref="B57:I81" totalsRowShown="0">
  <autoFilter ref="B57:I81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05368" displayName="LTBL_05368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SUM(LTBL_05368[総数／事業所数])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05202" displayName="LTBL_05202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SUM(LTBL_05202[総数／事業所数])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05368" displayName="LABTBL_0536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05368" displayName="M_TABLE_ti.05368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05368" displayName="S_TABLE_ti.05368" ref="B53:I85" totalsRowShown="0">
  <autoFilter ref="B53:I85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05434" displayName="LTBL_05434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SUM(LTBL_05434[総数／事業所数])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05434" displayName="LABTBL_0543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05434" displayName="M_TABLE_ti.05434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05434" displayName="S_TABLE_ti.05434" ref="B53:I77" totalsRowShown="0">
  <autoFilter ref="B53:I77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05463" displayName="LTBL_05463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SUM(LTBL_05463[総数／事業所数])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05463" displayName="LABTBL_0546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05463" displayName="M_TABLE_ti.0546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0"/>
  <sheetViews>
    <sheetView tabSelected="1" workbookViewId="0"/>
  </sheetViews>
  <sheetFormatPr defaultRowHeight="13.5" x14ac:dyDescent="0.15"/>
  <sheetData>
    <row r="1" spans="1:2" x14ac:dyDescent="0.15">
      <c r="A1" t="s">
        <v>361</v>
      </c>
    </row>
    <row r="2" spans="1:2" x14ac:dyDescent="0.15">
      <c r="B2" s="13" t="s">
        <v>231</v>
      </c>
    </row>
    <row r="3" spans="1:2" x14ac:dyDescent="0.15">
      <c r="B3" s="13" t="s">
        <v>130</v>
      </c>
    </row>
    <row r="4" spans="1:2" x14ac:dyDescent="0.15">
      <c r="B4" s="13" t="s">
        <v>229</v>
      </c>
    </row>
    <row r="5" spans="1:2" x14ac:dyDescent="0.15">
      <c r="B5" s="13" t="s">
        <v>335</v>
      </c>
    </row>
    <row r="6" spans="1:2" x14ac:dyDescent="0.15">
      <c r="B6" s="13" t="s">
        <v>336</v>
      </c>
    </row>
    <row r="7" spans="1:2" x14ac:dyDescent="0.15">
      <c r="B7" s="13" t="s">
        <v>337</v>
      </c>
    </row>
    <row r="8" spans="1:2" x14ac:dyDescent="0.15">
      <c r="B8" s="13" t="s">
        <v>338</v>
      </c>
    </row>
    <row r="9" spans="1:2" x14ac:dyDescent="0.15">
      <c r="B9" s="13" t="s">
        <v>339</v>
      </c>
    </row>
    <row r="10" spans="1:2" x14ac:dyDescent="0.15">
      <c r="B10" s="13" t="s">
        <v>340</v>
      </c>
    </row>
    <row r="11" spans="1:2" x14ac:dyDescent="0.15">
      <c r="B11" s="13" t="s">
        <v>341</v>
      </c>
    </row>
    <row r="12" spans="1:2" x14ac:dyDescent="0.15">
      <c r="B12" s="13" t="s">
        <v>342</v>
      </c>
    </row>
    <row r="13" spans="1:2" x14ac:dyDescent="0.15">
      <c r="B13" s="13" t="s">
        <v>343</v>
      </c>
    </row>
    <row r="14" spans="1:2" x14ac:dyDescent="0.15">
      <c r="B14" s="13" t="s">
        <v>344</v>
      </c>
    </row>
    <row r="15" spans="1:2" x14ac:dyDescent="0.15">
      <c r="B15" s="13" t="s">
        <v>345</v>
      </c>
    </row>
    <row r="16" spans="1:2" x14ac:dyDescent="0.15">
      <c r="B16" s="13" t="s">
        <v>346</v>
      </c>
    </row>
    <row r="17" spans="2:2" x14ac:dyDescent="0.15">
      <c r="B17" s="13" t="s">
        <v>347</v>
      </c>
    </row>
    <row r="18" spans="2:2" x14ac:dyDescent="0.15">
      <c r="B18" s="13" t="s">
        <v>348</v>
      </c>
    </row>
    <row r="19" spans="2:2" x14ac:dyDescent="0.15">
      <c r="B19" s="13" t="s">
        <v>349</v>
      </c>
    </row>
    <row r="20" spans="2:2" x14ac:dyDescent="0.15">
      <c r="B20" s="13" t="s">
        <v>350</v>
      </c>
    </row>
    <row r="21" spans="2:2" x14ac:dyDescent="0.15">
      <c r="B21" s="13" t="s">
        <v>351</v>
      </c>
    </row>
    <row r="22" spans="2:2" x14ac:dyDescent="0.15">
      <c r="B22" s="13" t="s">
        <v>352</v>
      </c>
    </row>
    <row r="23" spans="2:2" x14ac:dyDescent="0.15">
      <c r="B23" s="13" t="s">
        <v>353</v>
      </c>
    </row>
    <row r="24" spans="2:2" x14ac:dyDescent="0.15">
      <c r="B24" s="13" t="s">
        <v>354</v>
      </c>
    </row>
    <row r="25" spans="2:2" x14ac:dyDescent="0.15">
      <c r="B25" s="13" t="s">
        <v>355</v>
      </c>
    </row>
    <row r="26" spans="2:2" x14ac:dyDescent="0.15">
      <c r="B26" s="13" t="s">
        <v>356</v>
      </c>
    </row>
    <row r="27" spans="2:2" x14ac:dyDescent="0.15">
      <c r="B27" s="13" t="s">
        <v>357</v>
      </c>
    </row>
    <row r="28" spans="2:2" x14ac:dyDescent="0.15">
      <c r="B28" s="13" t="s">
        <v>358</v>
      </c>
    </row>
    <row r="29" spans="2:2" x14ac:dyDescent="0.15">
      <c r="B29" s="13" t="s">
        <v>359</v>
      </c>
    </row>
    <row r="30" spans="2:2" x14ac:dyDescent="0.15">
      <c r="B30" s="13" t="s">
        <v>360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秋田県'!a1" display="秋田県"/>
    <hyperlink ref="B6" location="'秋田市'!a1" display="秋田市"/>
    <hyperlink ref="B7" location="'能代市'!a1" display="能代市"/>
    <hyperlink ref="B8" location="'横手市'!a1" display="横手市"/>
    <hyperlink ref="B9" location="'大館市'!a1" display="大館市"/>
    <hyperlink ref="B10" location="'男鹿市'!a1" display="男鹿市"/>
    <hyperlink ref="B11" location="'湯沢市'!a1" display="湯沢市"/>
    <hyperlink ref="B12" location="'鹿角市'!a1" display="鹿角市"/>
    <hyperlink ref="B13" location="'由利本荘市'!a1" display="由利本荘市"/>
    <hyperlink ref="B14" location="'潟上市'!a1" display="潟上市"/>
    <hyperlink ref="B15" location="'大仙市'!a1" display="大仙市"/>
    <hyperlink ref="B16" location="'北秋田市'!a1" display="北秋田市"/>
    <hyperlink ref="B17" location="'にかほ市'!a1" display="にかほ市"/>
    <hyperlink ref="B18" location="'仙北市'!a1" display="仙北市"/>
    <hyperlink ref="B19" location="'鹿角郡小坂町'!a1" display="鹿角郡小坂町"/>
    <hyperlink ref="B20" location="'北秋田郡上小阿仁村'!a1" display="北秋田郡上小阿仁村"/>
    <hyperlink ref="B21" location="'山本郡藤里町'!a1" display="山本郡藤里町"/>
    <hyperlink ref="B22" location="'山本郡三種町'!a1" display="山本郡三種町"/>
    <hyperlink ref="B23" location="'山本郡八峰町'!a1" display="山本郡八峰町"/>
    <hyperlink ref="B24" location="'南秋田郡五城目町'!a1" display="南秋田郡五城目町"/>
    <hyperlink ref="B25" location="'南秋田郡八郎潟町'!a1" display="南秋田郡八郎潟町"/>
    <hyperlink ref="B26" location="'南秋田郡井川町'!a1" display="南秋田郡井川町"/>
    <hyperlink ref="B27" location="'南秋田郡大潟村'!a1" display="南秋田郡大潟村"/>
    <hyperlink ref="B28" location="'仙北郡美郷町'!a1" display="仙北郡美郷町"/>
    <hyperlink ref="B29" location="'雄勝郡羽後町'!a1" display="雄勝郡羽後町"/>
    <hyperlink ref="B30" location="'雄勝郡東成瀬村'!a1" display="雄勝郡東成瀬村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266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2</v>
      </c>
      <c r="D5" s="8">
        <v>0.25</v>
      </c>
      <c r="E5" s="12">
        <v>0</v>
      </c>
      <c r="F5" s="8">
        <v>0</v>
      </c>
      <c r="G5" s="12">
        <v>2</v>
      </c>
      <c r="H5" s="8">
        <v>0.93</v>
      </c>
      <c r="I5" s="12">
        <v>0</v>
      </c>
    </row>
    <row r="6" spans="2:9" ht="15" customHeight="1" x14ac:dyDescent="0.15">
      <c r="B6" t="s">
        <v>27</v>
      </c>
      <c r="C6" s="12">
        <v>143</v>
      </c>
      <c r="D6" s="8">
        <v>18.03</v>
      </c>
      <c r="E6" s="12">
        <v>93</v>
      </c>
      <c r="F6" s="8">
        <v>16.149999999999999</v>
      </c>
      <c r="G6" s="12">
        <v>50</v>
      </c>
      <c r="H6" s="8">
        <v>23.15</v>
      </c>
      <c r="I6" s="12">
        <v>0</v>
      </c>
    </row>
    <row r="7" spans="2:9" ht="15" customHeight="1" x14ac:dyDescent="0.15">
      <c r="B7" t="s">
        <v>28</v>
      </c>
      <c r="C7" s="12">
        <v>47</v>
      </c>
      <c r="D7" s="8">
        <v>5.93</v>
      </c>
      <c r="E7" s="12">
        <v>28</v>
      </c>
      <c r="F7" s="8">
        <v>4.8600000000000003</v>
      </c>
      <c r="G7" s="12">
        <v>18</v>
      </c>
      <c r="H7" s="8">
        <v>8.33</v>
      </c>
      <c r="I7" s="12">
        <v>1</v>
      </c>
    </row>
    <row r="8" spans="2:9" ht="15" customHeight="1" x14ac:dyDescent="0.15">
      <c r="B8" t="s">
        <v>29</v>
      </c>
      <c r="C8" s="12">
        <v>2</v>
      </c>
      <c r="D8" s="8">
        <v>0.25</v>
      </c>
      <c r="E8" s="12">
        <v>0</v>
      </c>
      <c r="F8" s="8">
        <v>0</v>
      </c>
      <c r="G8" s="12">
        <v>2</v>
      </c>
      <c r="H8" s="8">
        <v>0.93</v>
      </c>
      <c r="I8" s="12">
        <v>0</v>
      </c>
    </row>
    <row r="9" spans="2:9" ht="15" customHeight="1" x14ac:dyDescent="0.15">
      <c r="B9" t="s">
        <v>30</v>
      </c>
      <c r="C9" s="12">
        <v>2</v>
      </c>
      <c r="D9" s="8">
        <v>0.25</v>
      </c>
      <c r="E9" s="12">
        <v>1</v>
      </c>
      <c r="F9" s="8">
        <v>0.17</v>
      </c>
      <c r="G9" s="12">
        <v>1</v>
      </c>
      <c r="H9" s="8">
        <v>0.46</v>
      </c>
      <c r="I9" s="12">
        <v>0</v>
      </c>
    </row>
    <row r="10" spans="2:9" ht="15" customHeight="1" x14ac:dyDescent="0.15">
      <c r="B10" t="s">
        <v>31</v>
      </c>
      <c r="C10" s="12">
        <v>14</v>
      </c>
      <c r="D10" s="8">
        <v>1.77</v>
      </c>
      <c r="E10" s="12">
        <v>3</v>
      </c>
      <c r="F10" s="8">
        <v>0.52</v>
      </c>
      <c r="G10" s="12">
        <v>11</v>
      </c>
      <c r="H10" s="8">
        <v>5.09</v>
      </c>
      <c r="I10" s="12">
        <v>0</v>
      </c>
    </row>
    <row r="11" spans="2:9" ht="15" customHeight="1" x14ac:dyDescent="0.15">
      <c r="B11" t="s">
        <v>32</v>
      </c>
      <c r="C11" s="12">
        <v>238</v>
      </c>
      <c r="D11" s="8">
        <v>30.01</v>
      </c>
      <c r="E11" s="12">
        <v>160</v>
      </c>
      <c r="F11" s="8">
        <v>27.78</v>
      </c>
      <c r="G11" s="12">
        <v>78</v>
      </c>
      <c r="H11" s="8">
        <v>36.11</v>
      </c>
      <c r="I11" s="12">
        <v>0</v>
      </c>
    </row>
    <row r="12" spans="2:9" ht="15" customHeight="1" x14ac:dyDescent="0.15">
      <c r="B12" t="s">
        <v>33</v>
      </c>
      <c r="C12" s="12">
        <v>4</v>
      </c>
      <c r="D12" s="8">
        <v>0.5</v>
      </c>
      <c r="E12" s="12">
        <v>1</v>
      </c>
      <c r="F12" s="8">
        <v>0.17</v>
      </c>
      <c r="G12" s="12">
        <v>3</v>
      </c>
      <c r="H12" s="8">
        <v>1.39</v>
      </c>
      <c r="I12" s="12">
        <v>0</v>
      </c>
    </row>
    <row r="13" spans="2:9" ht="15" customHeight="1" x14ac:dyDescent="0.15">
      <c r="B13" t="s">
        <v>34</v>
      </c>
      <c r="C13" s="12">
        <v>10</v>
      </c>
      <c r="D13" s="8">
        <v>1.26</v>
      </c>
      <c r="E13" s="12">
        <v>4</v>
      </c>
      <c r="F13" s="8">
        <v>0.69</v>
      </c>
      <c r="G13" s="12">
        <v>6</v>
      </c>
      <c r="H13" s="8">
        <v>2.78</v>
      </c>
      <c r="I13" s="12">
        <v>0</v>
      </c>
    </row>
    <row r="14" spans="2:9" ht="15" customHeight="1" x14ac:dyDescent="0.15">
      <c r="B14" t="s">
        <v>35</v>
      </c>
      <c r="C14" s="12">
        <v>15</v>
      </c>
      <c r="D14" s="8">
        <v>1.89</v>
      </c>
      <c r="E14" s="12">
        <v>13</v>
      </c>
      <c r="F14" s="8">
        <v>2.2599999999999998</v>
      </c>
      <c r="G14" s="12">
        <v>2</v>
      </c>
      <c r="H14" s="8">
        <v>0.93</v>
      </c>
      <c r="I14" s="12">
        <v>0</v>
      </c>
    </row>
    <row r="15" spans="2:9" ht="15" customHeight="1" x14ac:dyDescent="0.15">
      <c r="B15" t="s">
        <v>36</v>
      </c>
      <c r="C15" s="12">
        <v>106</v>
      </c>
      <c r="D15" s="8">
        <v>13.37</v>
      </c>
      <c r="E15" s="12">
        <v>90</v>
      </c>
      <c r="F15" s="8">
        <v>15.63</v>
      </c>
      <c r="G15" s="12">
        <v>16</v>
      </c>
      <c r="H15" s="8">
        <v>7.41</v>
      </c>
      <c r="I15" s="12">
        <v>0</v>
      </c>
    </row>
    <row r="16" spans="2:9" ht="15" customHeight="1" x14ac:dyDescent="0.15">
      <c r="B16" t="s">
        <v>37</v>
      </c>
      <c r="C16" s="12">
        <v>153</v>
      </c>
      <c r="D16" s="8">
        <v>19.29</v>
      </c>
      <c r="E16" s="12">
        <v>139</v>
      </c>
      <c r="F16" s="8">
        <v>24.13</v>
      </c>
      <c r="G16" s="12">
        <v>14</v>
      </c>
      <c r="H16" s="8">
        <v>6.48</v>
      </c>
      <c r="I16" s="12">
        <v>0</v>
      </c>
    </row>
    <row r="17" spans="2:9" ht="15" customHeight="1" x14ac:dyDescent="0.15">
      <c r="B17" t="s">
        <v>38</v>
      </c>
      <c r="C17" s="12">
        <v>16</v>
      </c>
      <c r="D17" s="8">
        <v>2.02</v>
      </c>
      <c r="E17" s="12">
        <v>15</v>
      </c>
      <c r="F17" s="8">
        <v>2.6</v>
      </c>
      <c r="G17" s="12">
        <v>1</v>
      </c>
      <c r="H17" s="8">
        <v>0.46</v>
      </c>
      <c r="I17" s="12">
        <v>0</v>
      </c>
    </row>
    <row r="18" spans="2:9" ht="15" customHeight="1" x14ac:dyDescent="0.15">
      <c r="B18" t="s">
        <v>39</v>
      </c>
      <c r="C18" s="12">
        <v>23</v>
      </c>
      <c r="D18" s="8">
        <v>2.9</v>
      </c>
      <c r="E18" s="12">
        <v>14</v>
      </c>
      <c r="F18" s="8">
        <v>2.4300000000000002</v>
      </c>
      <c r="G18" s="12">
        <v>9</v>
      </c>
      <c r="H18" s="8">
        <v>4.17</v>
      </c>
      <c r="I18" s="12">
        <v>0</v>
      </c>
    </row>
    <row r="19" spans="2:9" ht="15" customHeight="1" x14ac:dyDescent="0.15">
      <c r="B19" t="s">
        <v>40</v>
      </c>
      <c r="C19" s="12">
        <v>18</v>
      </c>
      <c r="D19" s="8">
        <v>2.27</v>
      </c>
      <c r="E19" s="12">
        <v>15</v>
      </c>
      <c r="F19" s="8">
        <v>2.6</v>
      </c>
      <c r="G19" s="12">
        <v>3</v>
      </c>
      <c r="H19" s="8">
        <v>1.39</v>
      </c>
      <c r="I19" s="12">
        <v>0</v>
      </c>
    </row>
    <row r="20" spans="2:9" ht="15" customHeight="1" x14ac:dyDescent="0.15">
      <c r="B20" s="9" t="s">
        <v>232</v>
      </c>
      <c r="C20" s="12">
        <f>SUM(LTBL_05206[総数／事業所数])</f>
        <v>793</v>
      </c>
      <c r="E20" s="12">
        <f>SUBTOTAL(109,LTBL_05206[個人／事業所数])</f>
        <v>576</v>
      </c>
      <c r="G20" s="12">
        <f>SUBTOTAL(109,LTBL_05206[法人／事業所数])</f>
        <v>216</v>
      </c>
      <c r="I20" s="12">
        <f>SUBTOTAL(109,LTBL_05206[法人以外の団体／事業所数])</f>
        <v>1</v>
      </c>
    </row>
    <row r="21" spans="2:9" ht="15" customHeight="1" x14ac:dyDescent="0.15">
      <c r="E21" s="11">
        <f>LTBL_05206[[#Totals],[個人／事業所数]]/LTBL_05206[[#Totals],[総数／事業所数]]</f>
        <v>0.7263556116015133</v>
      </c>
      <c r="G21" s="11">
        <f>LTBL_05206[[#Totals],[法人／事業所数]]/LTBL_05206[[#Totals],[総数／事業所数]]</f>
        <v>0.27238335435056749</v>
      </c>
      <c r="I21" s="11">
        <f>LTBL_05206[[#Totals],[法人以外の団体／事業所数]]/LTBL_05206[[#Totals],[総数／事業所数]]</f>
        <v>1.2610340479192938E-3</v>
      </c>
    </row>
    <row r="23" spans="2:9" ht="33" customHeight="1" x14ac:dyDescent="0.15">
      <c r="B23" t="s">
        <v>231</v>
      </c>
      <c r="C23" s="10" t="s">
        <v>42</v>
      </c>
      <c r="D23" s="10" t="s">
        <v>267</v>
      </c>
      <c r="E23" s="10" t="s">
        <v>44</v>
      </c>
      <c r="F23" s="10" t="s">
        <v>258</v>
      </c>
      <c r="G23" s="10" t="s">
        <v>46</v>
      </c>
      <c r="H23" s="10" t="s">
        <v>268</v>
      </c>
      <c r="I23" s="10" t="s">
        <v>48</v>
      </c>
    </row>
    <row r="24" spans="2:9" ht="15" customHeight="1" x14ac:dyDescent="0.15">
      <c r="B24" t="s">
        <v>234</v>
      </c>
      <c r="C24">
        <v>2</v>
      </c>
      <c r="D24" t="s">
        <v>233</v>
      </c>
      <c r="E24">
        <v>0</v>
      </c>
      <c r="F24" t="s">
        <v>235</v>
      </c>
      <c r="G24">
        <v>2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2</v>
      </c>
      <c r="D25" t="s">
        <v>233</v>
      </c>
      <c r="E25">
        <v>0</v>
      </c>
      <c r="F25" t="s">
        <v>235</v>
      </c>
      <c r="G25">
        <v>2</v>
      </c>
      <c r="H25" t="s">
        <v>236</v>
      </c>
      <c r="I25">
        <v>0</v>
      </c>
    </row>
    <row r="28" spans="2:9" ht="33" customHeight="1" x14ac:dyDescent="0.15">
      <c r="B28" t="s">
        <v>254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140</v>
      </c>
      <c r="D29" s="8">
        <v>17.649999999999999</v>
      </c>
      <c r="E29" s="12">
        <v>131</v>
      </c>
      <c r="F29" s="8">
        <v>22.74</v>
      </c>
      <c r="G29" s="12">
        <v>9</v>
      </c>
      <c r="H29" s="8">
        <v>4.17</v>
      </c>
      <c r="I29" s="12">
        <v>0</v>
      </c>
    </row>
    <row r="30" spans="2:9" ht="15" customHeight="1" x14ac:dyDescent="0.15">
      <c r="B30" t="s">
        <v>57</v>
      </c>
      <c r="C30" s="12">
        <v>85</v>
      </c>
      <c r="D30" s="8">
        <v>10.72</v>
      </c>
      <c r="E30" s="12">
        <v>72</v>
      </c>
      <c r="F30" s="8">
        <v>12.5</v>
      </c>
      <c r="G30" s="12">
        <v>13</v>
      </c>
      <c r="H30" s="8">
        <v>6.02</v>
      </c>
      <c r="I30" s="12">
        <v>0</v>
      </c>
    </row>
    <row r="31" spans="2:9" ht="15" customHeight="1" x14ac:dyDescent="0.15">
      <c r="B31" t="s">
        <v>63</v>
      </c>
      <c r="C31" s="12">
        <v>81</v>
      </c>
      <c r="D31" s="8">
        <v>10.210000000000001</v>
      </c>
      <c r="E31" s="12">
        <v>76</v>
      </c>
      <c r="F31" s="8">
        <v>13.19</v>
      </c>
      <c r="G31" s="12">
        <v>5</v>
      </c>
      <c r="H31" s="8">
        <v>2.31</v>
      </c>
      <c r="I31" s="12">
        <v>0</v>
      </c>
    </row>
    <row r="32" spans="2:9" ht="15" customHeight="1" x14ac:dyDescent="0.15">
      <c r="B32" t="s">
        <v>59</v>
      </c>
      <c r="C32" s="12">
        <v>75</v>
      </c>
      <c r="D32" s="8">
        <v>9.4600000000000009</v>
      </c>
      <c r="E32" s="12">
        <v>44</v>
      </c>
      <c r="F32" s="8">
        <v>7.64</v>
      </c>
      <c r="G32" s="12">
        <v>31</v>
      </c>
      <c r="H32" s="8">
        <v>14.35</v>
      </c>
      <c r="I32" s="12">
        <v>0</v>
      </c>
    </row>
    <row r="33" spans="2:9" ht="15" customHeight="1" x14ac:dyDescent="0.15">
      <c r="B33" t="s">
        <v>50</v>
      </c>
      <c r="C33" s="12">
        <v>58</v>
      </c>
      <c r="D33" s="8">
        <v>7.31</v>
      </c>
      <c r="E33" s="12">
        <v>43</v>
      </c>
      <c r="F33" s="8">
        <v>7.47</v>
      </c>
      <c r="G33" s="12">
        <v>15</v>
      </c>
      <c r="H33" s="8">
        <v>6.94</v>
      </c>
      <c r="I33" s="12">
        <v>0</v>
      </c>
    </row>
    <row r="34" spans="2:9" ht="15" customHeight="1" x14ac:dyDescent="0.15">
      <c r="B34" t="s">
        <v>49</v>
      </c>
      <c r="C34" s="12">
        <v>56</v>
      </c>
      <c r="D34" s="8">
        <v>7.06</v>
      </c>
      <c r="E34" s="12">
        <v>35</v>
      </c>
      <c r="F34" s="8">
        <v>6.08</v>
      </c>
      <c r="G34" s="12">
        <v>21</v>
      </c>
      <c r="H34" s="8">
        <v>9.7200000000000006</v>
      </c>
      <c r="I34" s="12">
        <v>0</v>
      </c>
    </row>
    <row r="35" spans="2:9" ht="15" customHeight="1" x14ac:dyDescent="0.15">
      <c r="B35" t="s">
        <v>51</v>
      </c>
      <c r="C35" s="12">
        <v>29</v>
      </c>
      <c r="D35" s="8">
        <v>3.66</v>
      </c>
      <c r="E35" s="12">
        <v>15</v>
      </c>
      <c r="F35" s="8">
        <v>2.6</v>
      </c>
      <c r="G35" s="12">
        <v>14</v>
      </c>
      <c r="H35" s="8">
        <v>6.48</v>
      </c>
      <c r="I35" s="12">
        <v>0</v>
      </c>
    </row>
    <row r="36" spans="2:9" ht="15" customHeight="1" x14ac:dyDescent="0.15">
      <c r="B36" t="s">
        <v>56</v>
      </c>
      <c r="C36" s="12">
        <v>23</v>
      </c>
      <c r="D36" s="8">
        <v>2.9</v>
      </c>
      <c r="E36" s="12">
        <v>17</v>
      </c>
      <c r="F36" s="8">
        <v>2.95</v>
      </c>
      <c r="G36" s="12">
        <v>6</v>
      </c>
      <c r="H36" s="8">
        <v>2.78</v>
      </c>
      <c r="I36" s="12">
        <v>0</v>
      </c>
    </row>
    <row r="37" spans="2:9" ht="15" customHeight="1" x14ac:dyDescent="0.15">
      <c r="B37" t="s">
        <v>58</v>
      </c>
      <c r="C37" s="12">
        <v>22</v>
      </c>
      <c r="D37" s="8">
        <v>2.77</v>
      </c>
      <c r="E37" s="12">
        <v>15</v>
      </c>
      <c r="F37" s="8">
        <v>2.6</v>
      </c>
      <c r="G37" s="12">
        <v>7</v>
      </c>
      <c r="H37" s="8">
        <v>3.24</v>
      </c>
      <c r="I37" s="12">
        <v>0</v>
      </c>
    </row>
    <row r="38" spans="2:9" ht="15" customHeight="1" x14ac:dyDescent="0.15">
      <c r="B38" t="s">
        <v>65</v>
      </c>
      <c r="C38" s="12">
        <v>16</v>
      </c>
      <c r="D38" s="8">
        <v>2.02</v>
      </c>
      <c r="E38" s="12">
        <v>15</v>
      </c>
      <c r="F38" s="8">
        <v>2.6</v>
      </c>
      <c r="G38" s="12">
        <v>1</v>
      </c>
      <c r="H38" s="8">
        <v>0.46</v>
      </c>
      <c r="I38" s="12">
        <v>0</v>
      </c>
    </row>
    <row r="39" spans="2:9" ht="15" customHeight="1" x14ac:dyDescent="0.15">
      <c r="B39" t="s">
        <v>66</v>
      </c>
      <c r="C39" s="12">
        <v>16</v>
      </c>
      <c r="D39" s="8">
        <v>2.02</v>
      </c>
      <c r="E39" s="12">
        <v>14</v>
      </c>
      <c r="F39" s="8">
        <v>2.4300000000000002</v>
      </c>
      <c r="G39" s="12">
        <v>2</v>
      </c>
      <c r="H39" s="8">
        <v>0.93</v>
      </c>
      <c r="I39" s="12">
        <v>0</v>
      </c>
    </row>
    <row r="40" spans="2:9" ht="15" customHeight="1" x14ac:dyDescent="0.15">
      <c r="B40" t="s">
        <v>77</v>
      </c>
      <c r="C40" s="12">
        <v>15</v>
      </c>
      <c r="D40" s="8">
        <v>1.89</v>
      </c>
      <c r="E40" s="12">
        <v>7</v>
      </c>
      <c r="F40" s="8">
        <v>1.22</v>
      </c>
      <c r="G40" s="12">
        <v>8</v>
      </c>
      <c r="H40" s="8">
        <v>3.7</v>
      </c>
      <c r="I40" s="12">
        <v>0</v>
      </c>
    </row>
    <row r="41" spans="2:9" ht="15" customHeight="1" x14ac:dyDescent="0.15">
      <c r="B41" t="s">
        <v>68</v>
      </c>
      <c r="C41" s="12">
        <v>13</v>
      </c>
      <c r="D41" s="8">
        <v>1.64</v>
      </c>
      <c r="E41" s="12">
        <v>11</v>
      </c>
      <c r="F41" s="8">
        <v>1.91</v>
      </c>
      <c r="G41" s="12">
        <v>2</v>
      </c>
      <c r="H41" s="8">
        <v>0.93</v>
      </c>
      <c r="I41" s="12">
        <v>0</v>
      </c>
    </row>
    <row r="42" spans="2:9" ht="15" customHeight="1" x14ac:dyDescent="0.15">
      <c r="B42" t="s">
        <v>53</v>
      </c>
      <c r="C42" s="12">
        <v>11</v>
      </c>
      <c r="D42" s="8">
        <v>1.39</v>
      </c>
      <c r="E42" s="12">
        <v>3</v>
      </c>
      <c r="F42" s="8">
        <v>0.52</v>
      </c>
      <c r="G42" s="12">
        <v>8</v>
      </c>
      <c r="H42" s="8">
        <v>3.7</v>
      </c>
      <c r="I42" s="12">
        <v>0</v>
      </c>
    </row>
    <row r="43" spans="2:9" ht="15" customHeight="1" x14ac:dyDescent="0.15">
      <c r="B43" t="s">
        <v>76</v>
      </c>
      <c r="C43" s="12">
        <v>10</v>
      </c>
      <c r="D43" s="8">
        <v>1.26</v>
      </c>
      <c r="E43" s="12">
        <v>7</v>
      </c>
      <c r="F43" s="8">
        <v>1.22</v>
      </c>
      <c r="G43" s="12">
        <v>3</v>
      </c>
      <c r="H43" s="8">
        <v>1.39</v>
      </c>
      <c r="I43" s="12">
        <v>0</v>
      </c>
    </row>
    <row r="44" spans="2:9" ht="15" customHeight="1" x14ac:dyDescent="0.15">
      <c r="B44" t="s">
        <v>52</v>
      </c>
      <c r="C44" s="12">
        <v>9</v>
      </c>
      <c r="D44" s="8">
        <v>1.1299999999999999</v>
      </c>
      <c r="E44" s="12">
        <v>3</v>
      </c>
      <c r="F44" s="8">
        <v>0.52</v>
      </c>
      <c r="G44" s="12">
        <v>5</v>
      </c>
      <c r="H44" s="8">
        <v>2.31</v>
      </c>
      <c r="I44" s="12">
        <v>1</v>
      </c>
    </row>
    <row r="45" spans="2:9" ht="15" customHeight="1" x14ac:dyDescent="0.15">
      <c r="B45" t="s">
        <v>61</v>
      </c>
      <c r="C45" s="12">
        <v>9</v>
      </c>
      <c r="D45" s="8">
        <v>1.1299999999999999</v>
      </c>
      <c r="E45" s="12">
        <v>9</v>
      </c>
      <c r="F45" s="8">
        <v>1.56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55</v>
      </c>
      <c r="C46" s="12">
        <v>8</v>
      </c>
      <c r="D46" s="8">
        <v>1.01</v>
      </c>
      <c r="E46" s="12">
        <v>3</v>
      </c>
      <c r="F46" s="8">
        <v>0.52</v>
      </c>
      <c r="G46" s="12">
        <v>5</v>
      </c>
      <c r="H46" s="8">
        <v>2.31</v>
      </c>
      <c r="I46" s="12">
        <v>0</v>
      </c>
    </row>
    <row r="47" spans="2:9" ht="15" customHeight="1" x14ac:dyDescent="0.15">
      <c r="B47" t="s">
        <v>75</v>
      </c>
      <c r="C47" s="12">
        <v>7</v>
      </c>
      <c r="D47" s="8">
        <v>0.88</v>
      </c>
      <c r="E47" s="12">
        <v>6</v>
      </c>
      <c r="F47" s="8">
        <v>1.04</v>
      </c>
      <c r="G47" s="12">
        <v>1</v>
      </c>
      <c r="H47" s="8">
        <v>0.46</v>
      </c>
      <c r="I47" s="12">
        <v>0</v>
      </c>
    </row>
    <row r="48" spans="2:9" ht="15" customHeight="1" x14ac:dyDescent="0.15">
      <c r="B48" t="s">
        <v>74</v>
      </c>
      <c r="C48" s="12">
        <v>7</v>
      </c>
      <c r="D48" s="8">
        <v>0.88</v>
      </c>
      <c r="E48" s="12">
        <v>3</v>
      </c>
      <c r="F48" s="8">
        <v>0.52</v>
      </c>
      <c r="G48" s="12">
        <v>4</v>
      </c>
      <c r="H48" s="8">
        <v>1.85</v>
      </c>
      <c r="I48" s="12">
        <v>0</v>
      </c>
    </row>
    <row r="49" spans="2:9" ht="15" customHeight="1" x14ac:dyDescent="0.15">
      <c r="B49" t="s">
        <v>70</v>
      </c>
      <c r="C49" s="12">
        <v>7</v>
      </c>
      <c r="D49" s="8">
        <v>0.88</v>
      </c>
      <c r="E49" s="12">
        <v>5</v>
      </c>
      <c r="F49" s="8">
        <v>0.87</v>
      </c>
      <c r="G49" s="12">
        <v>2</v>
      </c>
      <c r="H49" s="8">
        <v>0.93</v>
      </c>
      <c r="I49" s="12">
        <v>0</v>
      </c>
    </row>
    <row r="50" spans="2:9" ht="15" customHeight="1" x14ac:dyDescent="0.15">
      <c r="B50" t="s">
        <v>67</v>
      </c>
      <c r="C50" s="12">
        <v>7</v>
      </c>
      <c r="D50" s="8">
        <v>0.88</v>
      </c>
      <c r="E50" s="12">
        <v>0</v>
      </c>
      <c r="F50" s="8">
        <v>0</v>
      </c>
      <c r="G50" s="12">
        <v>7</v>
      </c>
      <c r="H50" s="8">
        <v>3.24</v>
      </c>
      <c r="I50" s="12">
        <v>0</v>
      </c>
    </row>
    <row r="53" spans="2:9" ht="33" customHeight="1" x14ac:dyDescent="0.15">
      <c r="B53" t="s">
        <v>242</v>
      </c>
      <c r="C53" s="10" t="s">
        <v>42</v>
      </c>
      <c r="D53" s="10" t="s">
        <v>43</v>
      </c>
      <c r="E53" s="10" t="s">
        <v>44</v>
      </c>
      <c r="F53" s="10" t="s">
        <v>45</v>
      </c>
      <c r="G53" s="10" t="s">
        <v>46</v>
      </c>
      <c r="H53" s="10" t="s">
        <v>47</v>
      </c>
      <c r="I53" s="10" t="s">
        <v>48</v>
      </c>
    </row>
    <row r="54" spans="2:9" ht="15" customHeight="1" x14ac:dyDescent="0.15">
      <c r="B54" t="s">
        <v>147</v>
      </c>
      <c r="C54" s="12">
        <v>71</v>
      </c>
      <c r="D54" s="8">
        <v>8.9499999999999993</v>
      </c>
      <c r="E54" s="12">
        <v>66</v>
      </c>
      <c r="F54" s="8">
        <v>11.46</v>
      </c>
      <c r="G54" s="12">
        <v>5</v>
      </c>
      <c r="H54" s="8">
        <v>2.31</v>
      </c>
      <c r="I54" s="12">
        <v>0</v>
      </c>
    </row>
    <row r="55" spans="2:9" ht="15" customHeight="1" x14ac:dyDescent="0.15">
      <c r="B55" t="s">
        <v>146</v>
      </c>
      <c r="C55" s="12">
        <v>55</v>
      </c>
      <c r="D55" s="8">
        <v>6.94</v>
      </c>
      <c r="E55" s="12">
        <v>55</v>
      </c>
      <c r="F55" s="8">
        <v>9.5500000000000007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144</v>
      </c>
      <c r="C56" s="12">
        <v>34</v>
      </c>
      <c r="D56" s="8">
        <v>4.29</v>
      </c>
      <c r="E56" s="12">
        <v>33</v>
      </c>
      <c r="F56" s="8">
        <v>5.73</v>
      </c>
      <c r="G56" s="12">
        <v>1</v>
      </c>
      <c r="H56" s="8">
        <v>0.46</v>
      </c>
      <c r="I56" s="12">
        <v>0</v>
      </c>
    </row>
    <row r="57" spans="2:9" ht="15" customHeight="1" x14ac:dyDescent="0.15">
      <c r="B57" t="s">
        <v>136</v>
      </c>
      <c r="C57" s="12">
        <v>28</v>
      </c>
      <c r="D57" s="8">
        <v>3.53</v>
      </c>
      <c r="E57" s="12">
        <v>24</v>
      </c>
      <c r="F57" s="8">
        <v>4.17</v>
      </c>
      <c r="G57" s="12">
        <v>4</v>
      </c>
      <c r="H57" s="8">
        <v>1.85</v>
      </c>
      <c r="I57" s="12">
        <v>0</v>
      </c>
    </row>
    <row r="58" spans="2:9" ht="15" customHeight="1" x14ac:dyDescent="0.15">
      <c r="B58" t="s">
        <v>139</v>
      </c>
      <c r="C58" s="12">
        <v>25</v>
      </c>
      <c r="D58" s="8">
        <v>3.15</v>
      </c>
      <c r="E58" s="12">
        <v>21</v>
      </c>
      <c r="F58" s="8">
        <v>3.65</v>
      </c>
      <c r="G58" s="12">
        <v>4</v>
      </c>
      <c r="H58" s="8">
        <v>1.85</v>
      </c>
      <c r="I58" s="12">
        <v>0</v>
      </c>
    </row>
    <row r="59" spans="2:9" ht="15" customHeight="1" x14ac:dyDescent="0.15">
      <c r="B59" t="s">
        <v>134</v>
      </c>
      <c r="C59" s="12">
        <v>24</v>
      </c>
      <c r="D59" s="8">
        <v>3.03</v>
      </c>
      <c r="E59" s="12">
        <v>21</v>
      </c>
      <c r="F59" s="8">
        <v>3.65</v>
      </c>
      <c r="G59" s="12">
        <v>3</v>
      </c>
      <c r="H59" s="8">
        <v>1.39</v>
      </c>
      <c r="I59" s="12">
        <v>0</v>
      </c>
    </row>
    <row r="60" spans="2:9" ht="15" customHeight="1" x14ac:dyDescent="0.15">
      <c r="B60" t="s">
        <v>131</v>
      </c>
      <c r="C60" s="12">
        <v>23</v>
      </c>
      <c r="D60" s="8">
        <v>2.9</v>
      </c>
      <c r="E60" s="12">
        <v>17</v>
      </c>
      <c r="F60" s="8">
        <v>2.95</v>
      </c>
      <c r="G60" s="12">
        <v>6</v>
      </c>
      <c r="H60" s="8">
        <v>2.78</v>
      </c>
      <c r="I60" s="12">
        <v>0</v>
      </c>
    </row>
    <row r="61" spans="2:9" ht="15" customHeight="1" x14ac:dyDescent="0.15">
      <c r="B61" t="s">
        <v>151</v>
      </c>
      <c r="C61" s="12">
        <v>20</v>
      </c>
      <c r="D61" s="8">
        <v>2.52</v>
      </c>
      <c r="E61" s="12">
        <v>9</v>
      </c>
      <c r="F61" s="8">
        <v>1.56</v>
      </c>
      <c r="G61" s="12">
        <v>11</v>
      </c>
      <c r="H61" s="8">
        <v>5.09</v>
      </c>
      <c r="I61" s="12">
        <v>0</v>
      </c>
    </row>
    <row r="62" spans="2:9" ht="15" customHeight="1" x14ac:dyDescent="0.15">
      <c r="B62" t="s">
        <v>157</v>
      </c>
      <c r="C62" s="12">
        <v>18</v>
      </c>
      <c r="D62" s="8">
        <v>2.27</v>
      </c>
      <c r="E62" s="12">
        <v>5</v>
      </c>
      <c r="F62" s="8">
        <v>0.87</v>
      </c>
      <c r="G62" s="12">
        <v>13</v>
      </c>
      <c r="H62" s="8">
        <v>6.02</v>
      </c>
      <c r="I62" s="12">
        <v>0</v>
      </c>
    </row>
    <row r="63" spans="2:9" ht="15" customHeight="1" x14ac:dyDescent="0.15">
      <c r="B63" t="s">
        <v>132</v>
      </c>
      <c r="C63" s="12">
        <v>17</v>
      </c>
      <c r="D63" s="8">
        <v>2.14</v>
      </c>
      <c r="E63" s="12">
        <v>8</v>
      </c>
      <c r="F63" s="8">
        <v>1.39</v>
      </c>
      <c r="G63" s="12">
        <v>9</v>
      </c>
      <c r="H63" s="8">
        <v>4.17</v>
      </c>
      <c r="I63" s="12">
        <v>0</v>
      </c>
    </row>
    <row r="64" spans="2:9" ht="15" customHeight="1" x14ac:dyDescent="0.15">
      <c r="B64" t="s">
        <v>141</v>
      </c>
      <c r="C64" s="12">
        <v>16</v>
      </c>
      <c r="D64" s="8">
        <v>2.02</v>
      </c>
      <c r="E64" s="12">
        <v>14</v>
      </c>
      <c r="F64" s="8">
        <v>2.4300000000000002</v>
      </c>
      <c r="G64" s="12">
        <v>2</v>
      </c>
      <c r="H64" s="8">
        <v>0.93</v>
      </c>
      <c r="I64" s="12">
        <v>0</v>
      </c>
    </row>
    <row r="65" spans="2:9" ht="15" customHeight="1" x14ac:dyDescent="0.15">
      <c r="B65" t="s">
        <v>143</v>
      </c>
      <c r="C65" s="12">
        <v>15</v>
      </c>
      <c r="D65" s="8">
        <v>1.89</v>
      </c>
      <c r="E65" s="12">
        <v>15</v>
      </c>
      <c r="F65" s="8">
        <v>2.6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162</v>
      </c>
      <c r="C66" s="12">
        <v>14</v>
      </c>
      <c r="D66" s="8">
        <v>1.77</v>
      </c>
      <c r="E66" s="12">
        <v>7</v>
      </c>
      <c r="F66" s="8">
        <v>1.22</v>
      </c>
      <c r="G66" s="12">
        <v>7</v>
      </c>
      <c r="H66" s="8">
        <v>3.24</v>
      </c>
      <c r="I66" s="12">
        <v>0</v>
      </c>
    </row>
    <row r="67" spans="2:9" ht="15" customHeight="1" x14ac:dyDescent="0.15">
      <c r="B67" t="s">
        <v>156</v>
      </c>
      <c r="C67" s="12">
        <v>13</v>
      </c>
      <c r="D67" s="8">
        <v>1.64</v>
      </c>
      <c r="E67" s="12">
        <v>11</v>
      </c>
      <c r="F67" s="8">
        <v>1.91</v>
      </c>
      <c r="G67" s="12">
        <v>2</v>
      </c>
      <c r="H67" s="8">
        <v>0.93</v>
      </c>
      <c r="I67" s="12">
        <v>0</v>
      </c>
    </row>
    <row r="68" spans="2:9" ht="15" customHeight="1" x14ac:dyDescent="0.15">
      <c r="B68" t="s">
        <v>145</v>
      </c>
      <c r="C68" s="12">
        <v>13</v>
      </c>
      <c r="D68" s="8">
        <v>1.64</v>
      </c>
      <c r="E68" s="12">
        <v>9</v>
      </c>
      <c r="F68" s="8">
        <v>1.56</v>
      </c>
      <c r="G68" s="12">
        <v>4</v>
      </c>
      <c r="H68" s="8">
        <v>1.85</v>
      </c>
      <c r="I68" s="12">
        <v>0</v>
      </c>
    </row>
    <row r="69" spans="2:9" ht="15" customHeight="1" x14ac:dyDescent="0.15">
      <c r="B69" t="s">
        <v>150</v>
      </c>
      <c r="C69" s="12">
        <v>13</v>
      </c>
      <c r="D69" s="8">
        <v>1.64</v>
      </c>
      <c r="E69" s="12">
        <v>11</v>
      </c>
      <c r="F69" s="8">
        <v>1.91</v>
      </c>
      <c r="G69" s="12">
        <v>2</v>
      </c>
      <c r="H69" s="8">
        <v>0.93</v>
      </c>
      <c r="I69" s="12">
        <v>0</v>
      </c>
    </row>
    <row r="70" spans="2:9" ht="15" customHeight="1" x14ac:dyDescent="0.15">
      <c r="B70" t="s">
        <v>161</v>
      </c>
      <c r="C70" s="12">
        <v>12</v>
      </c>
      <c r="D70" s="8">
        <v>1.51</v>
      </c>
      <c r="E70" s="12">
        <v>10</v>
      </c>
      <c r="F70" s="8">
        <v>1.74</v>
      </c>
      <c r="G70" s="12">
        <v>2</v>
      </c>
      <c r="H70" s="8">
        <v>0.93</v>
      </c>
      <c r="I70" s="12">
        <v>0</v>
      </c>
    </row>
    <row r="71" spans="2:9" ht="15" customHeight="1" x14ac:dyDescent="0.15">
      <c r="B71" t="s">
        <v>149</v>
      </c>
      <c r="C71" s="12">
        <v>12</v>
      </c>
      <c r="D71" s="8">
        <v>1.51</v>
      </c>
      <c r="E71" s="12">
        <v>12</v>
      </c>
      <c r="F71" s="8">
        <v>2.08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160</v>
      </c>
      <c r="C72" s="12">
        <v>11</v>
      </c>
      <c r="D72" s="8">
        <v>1.39</v>
      </c>
      <c r="E72" s="12">
        <v>7</v>
      </c>
      <c r="F72" s="8">
        <v>1.22</v>
      </c>
      <c r="G72" s="12">
        <v>4</v>
      </c>
      <c r="H72" s="8">
        <v>1.85</v>
      </c>
      <c r="I72" s="12">
        <v>0</v>
      </c>
    </row>
    <row r="73" spans="2:9" ht="15" customHeight="1" x14ac:dyDescent="0.15">
      <c r="B73" t="s">
        <v>137</v>
      </c>
      <c r="C73" s="12">
        <v>11</v>
      </c>
      <c r="D73" s="8">
        <v>1.39</v>
      </c>
      <c r="E73" s="12">
        <v>6</v>
      </c>
      <c r="F73" s="8">
        <v>1.04</v>
      </c>
      <c r="G73" s="12">
        <v>5</v>
      </c>
      <c r="H73" s="8">
        <v>2.31</v>
      </c>
      <c r="I73" s="12">
        <v>0</v>
      </c>
    </row>
    <row r="74" spans="2:9" ht="15" customHeight="1" x14ac:dyDescent="0.15">
      <c r="B74" t="s">
        <v>138</v>
      </c>
      <c r="C74" s="12">
        <v>11</v>
      </c>
      <c r="D74" s="8">
        <v>1.39</v>
      </c>
      <c r="E74" s="12">
        <v>7</v>
      </c>
      <c r="F74" s="8">
        <v>1.22</v>
      </c>
      <c r="G74" s="12">
        <v>4</v>
      </c>
      <c r="H74" s="8">
        <v>1.85</v>
      </c>
      <c r="I74" s="12">
        <v>0</v>
      </c>
    </row>
    <row r="76" spans="2:9" ht="15" customHeight="1" x14ac:dyDescent="0.15">
      <c r="B76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269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202</v>
      </c>
      <c r="D6" s="8">
        <v>12.14</v>
      </c>
      <c r="E6" s="12">
        <v>144</v>
      </c>
      <c r="F6" s="8">
        <v>11.08</v>
      </c>
      <c r="G6" s="12">
        <v>58</v>
      </c>
      <c r="H6" s="8">
        <v>16.16</v>
      </c>
      <c r="I6" s="12">
        <v>0</v>
      </c>
    </row>
    <row r="7" spans="2:9" ht="15" customHeight="1" x14ac:dyDescent="0.15">
      <c r="B7" t="s">
        <v>28</v>
      </c>
      <c r="C7" s="12">
        <v>249</v>
      </c>
      <c r="D7" s="8">
        <v>14.96</v>
      </c>
      <c r="E7" s="12">
        <v>192</v>
      </c>
      <c r="F7" s="8">
        <v>14.77</v>
      </c>
      <c r="G7" s="12">
        <v>56</v>
      </c>
      <c r="H7" s="8">
        <v>15.6</v>
      </c>
      <c r="I7" s="12">
        <v>1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6</v>
      </c>
      <c r="D9" s="8">
        <v>0.36</v>
      </c>
      <c r="E9" s="12">
        <v>2</v>
      </c>
      <c r="F9" s="8">
        <v>0.15</v>
      </c>
      <c r="G9" s="12">
        <v>4</v>
      </c>
      <c r="H9" s="8">
        <v>1.1100000000000001</v>
      </c>
      <c r="I9" s="12">
        <v>0</v>
      </c>
    </row>
    <row r="10" spans="2:9" ht="15" customHeight="1" x14ac:dyDescent="0.15">
      <c r="B10" t="s">
        <v>31</v>
      </c>
      <c r="C10" s="12">
        <v>6</v>
      </c>
      <c r="D10" s="8">
        <v>0.36</v>
      </c>
      <c r="E10" s="12">
        <v>1</v>
      </c>
      <c r="F10" s="8">
        <v>0.08</v>
      </c>
      <c r="G10" s="12">
        <v>5</v>
      </c>
      <c r="H10" s="8">
        <v>1.39</v>
      </c>
      <c r="I10" s="12">
        <v>0</v>
      </c>
    </row>
    <row r="11" spans="2:9" ht="15" customHeight="1" x14ac:dyDescent="0.15">
      <c r="B11" t="s">
        <v>32</v>
      </c>
      <c r="C11" s="12">
        <v>441</v>
      </c>
      <c r="D11" s="8">
        <v>26.5</v>
      </c>
      <c r="E11" s="12">
        <v>326</v>
      </c>
      <c r="F11" s="8">
        <v>25.08</v>
      </c>
      <c r="G11" s="12">
        <v>113</v>
      </c>
      <c r="H11" s="8">
        <v>31.48</v>
      </c>
      <c r="I11" s="12">
        <v>2</v>
      </c>
    </row>
    <row r="12" spans="2:9" ht="15" customHeight="1" x14ac:dyDescent="0.15">
      <c r="B12" t="s">
        <v>33</v>
      </c>
      <c r="C12" s="12">
        <v>7</v>
      </c>
      <c r="D12" s="8">
        <v>0.42</v>
      </c>
      <c r="E12" s="12">
        <v>2</v>
      </c>
      <c r="F12" s="8">
        <v>0.15</v>
      </c>
      <c r="G12" s="12">
        <v>5</v>
      </c>
      <c r="H12" s="8">
        <v>1.39</v>
      </c>
      <c r="I12" s="12">
        <v>0</v>
      </c>
    </row>
    <row r="13" spans="2:9" ht="15" customHeight="1" x14ac:dyDescent="0.15">
      <c r="B13" t="s">
        <v>34</v>
      </c>
      <c r="C13" s="12">
        <v>85</v>
      </c>
      <c r="D13" s="8">
        <v>5.1100000000000003</v>
      </c>
      <c r="E13" s="12">
        <v>64</v>
      </c>
      <c r="F13" s="8">
        <v>4.92</v>
      </c>
      <c r="G13" s="12">
        <v>21</v>
      </c>
      <c r="H13" s="8">
        <v>5.85</v>
      </c>
      <c r="I13" s="12">
        <v>0</v>
      </c>
    </row>
    <row r="14" spans="2:9" ht="15" customHeight="1" x14ac:dyDescent="0.15">
      <c r="B14" t="s">
        <v>35</v>
      </c>
      <c r="C14" s="12">
        <v>46</v>
      </c>
      <c r="D14" s="8">
        <v>2.76</v>
      </c>
      <c r="E14" s="12">
        <v>36</v>
      </c>
      <c r="F14" s="8">
        <v>2.77</v>
      </c>
      <c r="G14" s="12">
        <v>10</v>
      </c>
      <c r="H14" s="8">
        <v>2.79</v>
      </c>
      <c r="I14" s="12">
        <v>0</v>
      </c>
    </row>
    <row r="15" spans="2:9" ht="15" customHeight="1" x14ac:dyDescent="0.15">
      <c r="B15" t="s">
        <v>36</v>
      </c>
      <c r="C15" s="12">
        <v>211</v>
      </c>
      <c r="D15" s="8">
        <v>12.68</v>
      </c>
      <c r="E15" s="12">
        <v>188</v>
      </c>
      <c r="F15" s="8">
        <v>14.46</v>
      </c>
      <c r="G15" s="12">
        <v>23</v>
      </c>
      <c r="H15" s="8">
        <v>6.41</v>
      </c>
      <c r="I15" s="12">
        <v>0</v>
      </c>
    </row>
    <row r="16" spans="2:9" ht="15" customHeight="1" x14ac:dyDescent="0.15">
      <c r="B16" t="s">
        <v>37</v>
      </c>
      <c r="C16" s="12">
        <v>271</v>
      </c>
      <c r="D16" s="8">
        <v>16.29</v>
      </c>
      <c r="E16" s="12">
        <v>248</v>
      </c>
      <c r="F16" s="8">
        <v>19.079999999999998</v>
      </c>
      <c r="G16" s="12">
        <v>22</v>
      </c>
      <c r="H16" s="8">
        <v>6.13</v>
      </c>
      <c r="I16" s="12">
        <v>1</v>
      </c>
    </row>
    <row r="17" spans="2:9" ht="15" customHeight="1" x14ac:dyDescent="0.15">
      <c r="B17" t="s">
        <v>38</v>
      </c>
      <c r="C17" s="12">
        <v>31</v>
      </c>
      <c r="D17" s="8">
        <v>1.86</v>
      </c>
      <c r="E17" s="12">
        <v>28</v>
      </c>
      <c r="F17" s="8">
        <v>2.15</v>
      </c>
      <c r="G17" s="12">
        <v>3</v>
      </c>
      <c r="H17" s="8">
        <v>0.84</v>
      </c>
      <c r="I17" s="12">
        <v>0</v>
      </c>
    </row>
    <row r="18" spans="2:9" ht="15" customHeight="1" x14ac:dyDescent="0.15">
      <c r="B18" t="s">
        <v>39</v>
      </c>
      <c r="C18" s="12">
        <v>56</v>
      </c>
      <c r="D18" s="8">
        <v>3.37</v>
      </c>
      <c r="E18" s="12">
        <v>30</v>
      </c>
      <c r="F18" s="8">
        <v>2.31</v>
      </c>
      <c r="G18" s="12">
        <v>26</v>
      </c>
      <c r="H18" s="8">
        <v>7.24</v>
      </c>
      <c r="I18" s="12">
        <v>0</v>
      </c>
    </row>
    <row r="19" spans="2:9" ht="15" customHeight="1" x14ac:dyDescent="0.15">
      <c r="B19" t="s">
        <v>40</v>
      </c>
      <c r="C19" s="12">
        <v>53</v>
      </c>
      <c r="D19" s="8">
        <v>3.19</v>
      </c>
      <c r="E19" s="12">
        <v>39</v>
      </c>
      <c r="F19" s="8">
        <v>3</v>
      </c>
      <c r="G19" s="12">
        <v>13</v>
      </c>
      <c r="H19" s="8">
        <v>3.62</v>
      </c>
      <c r="I19" s="12">
        <v>1</v>
      </c>
    </row>
    <row r="20" spans="2:9" ht="15" customHeight="1" x14ac:dyDescent="0.15">
      <c r="B20" s="9" t="s">
        <v>232</v>
      </c>
      <c r="C20" s="12">
        <f>SUM(LTBL_05207[総数／事業所数])</f>
        <v>1664</v>
      </c>
      <c r="E20" s="12">
        <f>SUBTOTAL(109,LTBL_05207[個人／事業所数])</f>
        <v>1300</v>
      </c>
      <c r="G20" s="12">
        <f>SUBTOTAL(109,LTBL_05207[法人／事業所数])</f>
        <v>359</v>
      </c>
      <c r="I20" s="12">
        <f>SUBTOTAL(109,LTBL_05207[法人以外の団体／事業所数])</f>
        <v>5</v>
      </c>
    </row>
    <row r="21" spans="2:9" ht="15" customHeight="1" x14ac:dyDescent="0.15">
      <c r="E21" s="11">
        <f>LTBL_05207[[#Totals],[個人／事業所数]]/LTBL_05207[[#Totals],[総数／事業所数]]</f>
        <v>0.78125</v>
      </c>
      <c r="G21" s="11">
        <f>LTBL_05207[[#Totals],[法人／事業所数]]/LTBL_05207[[#Totals],[総数／事業所数]]</f>
        <v>0.21574519230769232</v>
      </c>
      <c r="I21" s="11">
        <f>LTBL_05207[[#Totals],[法人以外の団体／事業所数]]/LTBL_05207[[#Totals],[総数／事業所数]]</f>
        <v>3.0048076923076925E-3</v>
      </c>
    </row>
    <row r="23" spans="2:9" ht="33" customHeight="1" x14ac:dyDescent="0.15">
      <c r="B23" t="s">
        <v>231</v>
      </c>
      <c r="C23" s="10" t="s">
        <v>42</v>
      </c>
      <c r="D23" s="10" t="s">
        <v>270</v>
      </c>
      <c r="E23" s="10" t="s">
        <v>44</v>
      </c>
      <c r="F23" s="10" t="s">
        <v>271</v>
      </c>
      <c r="G23" s="10" t="s">
        <v>46</v>
      </c>
      <c r="H23" s="10" t="s">
        <v>253</v>
      </c>
      <c r="I23" s="10" t="s">
        <v>48</v>
      </c>
    </row>
    <row r="24" spans="2:9" ht="15" customHeight="1" x14ac:dyDescent="0.15">
      <c r="B24" t="s">
        <v>234</v>
      </c>
      <c r="C24">
        <v>22</v>
      </c>
      <c r="D24" t="s">
        <v>233</v>
      </c>
      <c r="E24">
        <v>0</v>
      </c>
      <c r="F24" t="s">
        <v>235</v>
      </c>
      <c r="G24">
        <v>22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1</v>
      </c>
      <c r="D25" t="s">
        <v>233</v>
      </c>
      <c r="E25">
        <v>0</v>
      </c>
      <c r="F25" t="s">
        <v>235</v>
      </c>
      <c r="G25">
        <v>1</v>
      </c>
      <c r="H25" t="s">
        <v>236</v>
      </c>
      <c r="I25">
        <v>0</v>
      </c>
    </row>
    <row r="28" spans="2:9" ht="33" customHeight="1" x14ac:dyDescent="0.15">
      <c r="B28" t="s">
        <v>241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252</v>
      </c>
      <c r="D29" s="8">
        <v>15.14</v>
      </c>
      <c r="E29" s="12">
        <v>238</v>
      </c>
      <c r="F29" s="8">
        <v>18.309999999999999</v>
      </c>
      <c r="G29" s="12">
        <v>14</v>
      </c>
      <c r="H29" s="8">
        <v>3.9</v>
      </c>
      <c r="I29" s="12">
        <v>0</v>
      </c>
    </row>
    <row r="30" spans="2:9" ht="15" customHeight="1" x14ac:dyDescent="0.15">
      <c r="B30" t="s">
        <v>63</v>
      </c>
      <c r="C30" s="12">
        <v>189</v>
      </c>
      <c r="D30" s="8">
        <v>11.36</v>
      </c>
      <c r="E30" s="12">
        <v>174</v>
      </c>
      <c r="F30" s="8">
        <v>13.38</v>
      </c>
      <c r="G30" s="12">
        <v>15</v>
      </c>
      <c r="H30" s="8">
        <v>4.18</v>
      </c>
      <c r="I30" s="12">
        <v>0</v>
      </c>
    </row>
    <row r="31" spans="2:9" ht="15" customHeight="1" x14ac:dyDescent="0.15">
      <c r="B31" t="s">
        <v>59</v>
      </c>
      <c r="C31" s="12">
        <v>138</v>
      </c>
      <c r="D31" s="8">
        <v>8.2899999999999991</v>
      </c>
      <c r="E31" s="12">
        <v>101</v>
      </c>
      <c r="F31" s="8">
        <v>7.77</v>
      </c>
      <c r="G31" s="12">
        <v>37</v>
      </c>
      <c r="H31" s="8">
        <v>10.31</v>
      </c>
      <c r="I31" s="12">
        <v>0</v>
      </c>
    </row>
    <row r="32" spans="2:9" ht="15" customHeight="1" x14ac:dyDescent="0.15">
      <c r="B32" t="s">
        <v>57</v>
      </c>
      <c r="C32" s="12">
        <v>135</v>
      </c>
      <c r="D32" s="8">
        <v>8.11</v>
      </c>
      <c r="E32" s="12">
        <v>117</v>
      </c>
      <c r="F32" s="8">
        <v>9</v>
      </c>
      <c r="G32" s="12">
        <v>16</v>
      </c>
      <c r="H32" s="8">
        <v>4.46</v>
      </c>
      <c r="I32" s="12">
        <v>2</v>
      </c>
    </row>
    <row r="33" spans="2:9" ht="15" customHeight="1" x14ac:dyDescent="0.15">
      <c r="B33" t="s">
        <v>49</v>
      </c>
      <c r="C33" s="12">
        <v>82</v>
      </c>
      <c r="D33" s="8">
        <v>4.93</v>
      </c>
      <c r="E33" s="12">
        <v>48</v>
      </c>
      <c r="F33" s="8">
        <v>3.69</v>
      </c>
      <c r="G33" s="12">
        <v>34</v>
      </c>
      <c r="H33" s="8">
        <v>9.4700000000000006</v>
      </c>
      <c r="I33" s="12">
        <v>0</v>
      </c>
    </row>
    <row r="34" spans="2:9" ht="15" customHeight="1" x14ac:dyDescent="0.15">
      <c r="B34" t="s">
        <v>50</v>
      </c>
      <c r="C34" s="12">
        <v>79</v>
      </c>
      <c r="D34" s="8">
        <v>4.75</v>
      </c>
      <c r="E34" s="12">
        <v>70</v>
      </c>
      <c r="F34" s="8">
        <v>5.38</v>
      </c>
      <c r="G34" s="12">
        <v>9</v>
      </c>
      <c r="H34" s="8">
        <v>2.5099999999999998</v>
      </c>
      <c r="I34" s="12">
        <v>0</v>
      </c>
    </row>
    <row r="35" spans="2:9" ht="15" customHeight="1" x14ac:dyDescent="0.15">
      <c r="B35" t="s">
        <v>60</v>
      </c>
      <c r="C35" s="12">
        <v>72</v>
      </c>
      <c r="D35" s="8">
        <v>4.33</v>
      </c>
      <c r="E35" s="12">
        <v>61</v>
      </c>
      <c r="F35" s="8">
        <v>4.6900000000000004</v>
      </c>
      <c r="G35" s="12">
        <v>11</v>
      </c>
      <c r="H35" s="8">
        <v>3.06</v>
      </c>
      <c r="I35" s="12">
        <v>0</v>
      </c>
    </row>
    <row r="36" spans="2:9" ht="15" customHeight="1" x14ac:dyDescent="0.15">
      <c r="B36" t="s">
        <v>52</v>
      </c>
      <c r="C36" s="12">
        <v>63</v>
      </c>
      <c r="D36" s="8">
        <v>3.79</v>
      </c>
      <c r="E36" s="12">
        <v>40</v>
      </c>
      <c r="F36" s="8">
        <v>3.08</v>
      </c>
      <c r="G36" s="12">
        <v>23</v>
      </c>
      <c r="H36" s="8">
        <v>6.41</v>
      </c>
      <c r="I36" s="12">
        <v>0</v>
      </c>
    </row>
    <row r="37" spans="2:9" ht="15" customHeight="1" x14ac:dyDescent="0.15">
      <c r="B37" t="s">
        <v>79</v>
      </c>
      <c r="C37" s="12">
        <v>57</v>
      </c>
      <c r="D37" s="8">
        <v>3.43</v>
      </c>
      <c r="E37" s="12">
        <v>52</v>
      </c>
      <c r="F37" s="8">
        <v>4</v>
      </c>
      <c r="G37" s="12">
        <v>5</v>
      </c>
      <c r="H37" s="8">
        <v>1.39</v>
      </c>
      <c r="I37" s="12">
        <v>0</v>
      </c>
    </row>
    <row r="38" spans="2:9" ht="15" customHeight="1" x14ac:dyDescent="0.15">
      <c r="B38" t="s">
        <v>58</v>
      </c>
      <c r="C38" s="12">
        <v>50</v>
      </c>
      <c r="D38" s="8">
        <v>3</v>
      </c>
      <c r="E38" s="12">
        <v>37</v>
      </c>
      <c r="F38" s="8">
        <v>2.85</v>
      </c>
      <c r="G38" s="12">
        <v>13</v>
      </c>
      <c r="H38" s="8">
        <v>3.62</v>
      </c>
      <c r="I38" s="12">
        <v>0</v>
      </c>
    </row>
    <row r="39" spans="2:9" ht="15" customHeight="1" x14ac:dyDescent="0.15">
      <c r="B39" t="s">
        <v>56</v>
      </c>
      <c r="C39" s="12">
        <v>43</v>
      </c>
      <c r="D39" s="8">
        <v>2.58</v>
      </c>
      <c r="E39" s="12">
        <v>29</v>
      </c>
      <c r="F39" s="8">
        <v>2.23</v>
      </c>
      <c r="G39" s="12">
        <v>14</v>
      </c>
      <c r="H39" s="8">
        <v>3.9</v>
      </c>
      <c r="I39" s="12">
        <v>0</v>
      </c>
    </row>
    <row r="40" spans="2:9" ht="15" customHeight="1" x14ac:dyDescent="0.15">
      <c r="B40" t="s">
        <v>51</v>
      </c>
      <c r="C40" s="12">
        <v>41</v>
      </c>
      <c r="D40" s="8">
        <v>2.46</v>
      </c>
      <c r="E40" s="12">
        <v>26</v>
      </c>
      <c r="F40" s="8">
        <v>2</v>
      </c>
      <c r="G40" s="12">
        <v>15</v>
      </c>
      <c r="H40" s="8">
        <v>4.18</v>
      </c>
      <c r="I40" s="12">
        <v>0</v>
      </c>
    </row>
    <row r="41" spans="2:9" ht="15" customHeight="1" x14ac:dyDescent="0.15">
      <c r="B41" t="s">
        <v>68</v>
      </c>
      <c r="C41" s="12">
        <v>36</v>
      </c>
      <c r="D41" s="8">
        <v>2.16</v>
      </c>
      <c r="E41" s="12">
        <v>28</v>
      </c>
      <c r="F41" s="8">
        <v>2.15</v>
      </c>
      <c r="G41" s="12">
        <v>8</v>
      </c>
      <c r="H41" s="8">
        <v>2.23</v>
      </c>
      <c r="I41" s="12">
        <v>0</v>
      </c>
    </row>
    <row r="42" spans="2:9" ht="15" customHeight="1" x14ac:dyDescent="0.15">
      <c r="B42" t="s">
        <v>66</v>
      </c>
      <c r="C42" s="12">
        <v>33</v>
      </c>
      <c r="D42" s="8">
        <v>1.98</v>
      </c>
      <c r="E42" s="12">
        <v>30</v>
      </c>
      <c r="F42" s="8">
        <v>2.31</v>
      </c>
      <c r="G42" s="12">
        <v>3</v>
      </c>
      <c r="H42" s="8">
        <v>0.84</v>
      </c>
      <c r="I42" s="12">
        <v>0</v>
      </c>
    </row>
    <row r="43" spans="2:9" ht="15" customHeight="1" x14ac:dyDescent="0.15">
      <c r="B43" t="s">
        <v>65</v>
      </c>
      <c r="C43" s="12">
        <v>31</v>
      </c>
      <c r="D43" s="8">
        <v>1.86</v>
      </c>
      <c r="E43" s="12">
        <v>28</v>
      </c>
      <c r="F43" s="8">
        <v>2.15</v>
      </c>
      <c r="G43" s="12">
        <v>3</v>
      </c>
      <c r="H43" s="8">
        <v>0.84</v>
      </c>
      <c r="I43" s="12">
        <v>0</v>
      </c>
    </row>
    <row r="44" spans="2:9" ht="15" customHeight="1" x14ac:dyDescent="0.15">
      <c r="B44" t="s">
        <v>75</v>
      </c>
      <c r="C44" s="12">
        <v>29</v>
      </c>
      <c r="D44" s="8">
        <v>1.74</v>
      </c>
      <c r="E44" s="12">
        <v>24</v>
      </c>
      <c r="F44" s="8">
        <v>1.85</v>
      </c>
      <c r="G44" s="12">
        <v>5</v>
      </c>
      <c r="H44" s="8">
        <v>1.39</v>
      </c>
      <c r="I44" s="12">
        <v>0</v>
      </c>
    </row>
    <row r="45" spans="2:9" ht="15" customHeight="1" x14ac:dyDescent="0.15">
      <c r="B45" t="s">
        <v>78</v>
      </c>
      <c r="C45" s="12">
        <v>26</v>
      </c>
      <c r="D45" s="8">
        <v>1.56</v>
      </c>
      <c r="E45" s="12">
        <v>23</v>
      </c>
      <c r="F45" s="8">
        <v>1.77</v>
      </c>
      <c r="G45" s="12">
        <v>3</v>
      </c>
      <c r="H45" s="8">
        <v>0.84</v>
      </c>
      <c r="I45" s="12">
        <v>0</v>
      </c>
    </row>
    <row r="46" spans="2:9" ht="15" customHeight="1" x14ac:dyDescent="0.15">
      <c r="B46" t="s">
        <v>61</v>
      </c>
      <c r="C46" s="12">
        <v>23</v>
      </c>
      <c r="D46" s="8">
        <v>1.38</v>
      </c>
      <c r="E46" s="12">
        <v>19</v>
      </c>
      <c r="F46" s="8">
        <v>1.46</v>
      </c>
      <c r="G46" s="12">
        <v>4</v>
      </c>
      <c r="H46" s="8">
        <v>1.1100000000000001</v>
      </c>
      <c r="I46" s="12">
        <v>0</v>
      </c>
    </row>
    <row r="47" spans="2:9" ht="15" customHeight="1" x14ac:dyDescent="0.15">
      <c r="B47" t="s">
        <v>67</v>
      </c>
      <c r="C47" s="12">
        <v>23</v>
      </c>
      <c r="D47" s="8">
        <v>1.38</v>
      </c>
      <c r="E47" s="12">
        <v>0</v>
      </c>
      <c r="F47" s="8">
        <v>0</v>
      </c>
      <c r="G47" s="12">
        <v>23</v>
      </c>
      <c r="H47" s="8">
        <v>6.41</v>
      </c>
      <c r="I47" s="12">
        <v>0</v>
      </c>
    </row>
    <row r="48" spans="2:9" ht="15" customHeight="1" x14ac:dyDescent="0.15">
      <c r="B48" t="s">
        <v>62</v>
      </c>
      <c r="C48" s="12">
        <v>22</v>
      </c>
      <c r="D48" s="8">
        <v>1.32</v>
      </c>
      <c r="E48" s="12">
        <v>17</v>
      </c>
      <c r="F48" s="8">
        <v>1.31</v>
      </c>
      <c r="G48" s="12">
        <v>5</v>
      </c>
      <c r="H48" s="8">
        <v>1.39</v>
      </c>
      <c r="I48" s="12">
        <v>0</v>
      </c>
    </row>
    <row r="51" spans="2:9" ht="33" customHeight="1" x14ac:dyDescent="0.15">
      <c r="B51" t="s">
        <v>255</v>
      </c>
      <c r="C51" s="10" t="s">
        <v>42</v>
      </c>
      <c r="D51" s="10" t="s">
        <v>43</v>
      </c>
      <c r="E51" s="10" t="s">
        <v>44</v>
      </c>
      <c r="F51" s="10" t="s">
        <v>45</v>
      </c>
      <c r="G51" s="10" t="s">
        <v>46</v>
      </c>
      <c r="H51" s="10" t="s">
        <v>47</v>
      </c>
      <c r="I51" s="10" t="s">
        <v>48</v>
      </c>
    </row>
    <row r="52" spans="2:9" ht="15" customHeight="1" x14ac:dyDescent="0.15">
      <c r="B52" t="s">
        <v>147</v>
      </c>
      <c r="C52" s="12">
        <v>115</v>
      </c>
      <c r="D52" s="8">
        <v>6.91</v>
      </c>
      <c r="E52" s="12">
        <v>115</v>
      </c>
      <c r="F52" s="8">
        <v>8.85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146</v>
      </c>
      <c r="C53" s="12">
        <v>112</v>
      </c>
      <c r="D53" s="8">
        <v>6.73</v>
      </c>
      <c r="E53" s="12">
        <v>110</v>
      </c>
      <c r="F53" s="8">
        <v>8.4600000000000009</v>
      </c>
      <c r="G53" s="12">
        <v>2</v>
      </c>
      <c r="H53" s="8">
        <v>0.56000000000000005</v>
      </c>
      <c r="I53" s="12">
        <v>0</v>
      </c>
    </row>
    <row r="54" spans="2:9" ht="15" customHeight="1" x14ac:dyDescent="0.15">
      <c r="B54" t="s">
        <v>144</v>
      </c>
      <c r="C54" s="12">
        <v>51</v>
      </c>
      <c r="D54" s="8">
        <v>3.06</v>
      </c>
      <c r="E54" s="12">
        <v>51</v>
      </c>
      <c r="F54" s="8">
        <v>3.92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140</v>
      </c>
      <c r="C55" s="12">
        <v>48</v>
      </c>
      <c r="D55" s="8">
        <v>2.88</v>
      </c>
      <c r="E55" s="12">
        <v>44</v>
      </c>
      <c r="F55" s="8">
        <v>3.38</v>
      </c>
      <c r="G55" s="12">
        <v>4</v>
      </c>
      <c r="H55" s="8">
        <v>1.1100000000000001</v>
      </c>
      <c r="I55" s="12">
        <v>0</v>
      </c>
    </row>
    <row r="56" spans="2:9" ht="15" customHeight="1" x14ac:dyDescent="0.15">
      <c r="B56" t="s">
        <v>163</v>
      </c>
      <c r="C56" s="12">
        <v>47</v>
      </c>
      <c r="D56" s="8">
        <v>2.82</v>
      </c>
      <c r="E56" s="12">
        <v>35</v>
      </c>
      <c r="F56" s="8">
        <v>2.69</v>
      </c>
      <c r="G56" s="12">
        <v>12</v>
      </c>
      <c r="H56" s="8">
        <v>3.34</v>
      </c>
      <c r="I56" s="12">
        <v>0</v>
      </c>
    </row>
    <row r="57" spans="2:9" ht="15" customHeight="1" x14ac:dyDescent="0.15">
      <c r="B57" t="s">
        <v>143</v>
      </c>
      <c r="C57" s="12">
        <v>44</v>
      </c>
      <c r="D57" s="8">
        <v>2.64</v>
      </c>
      <c r="E57" s="12">
        <v>39</v>
      </c>
      <c r="F57" s="8">
        <v>3</v>
      </c>
      <c r="G57" s="12">
        <v>5</v>
      </c>
      <c r="H57" s="8">
        <v>1.39</v>
      </c>
      <c r="I57" s="12">
        <v>0</v>
      </c>
    </row>
    <row r="58" spans="2:9" ht="15" customHeight="1" x14ac:dyDescent="0.15">
      <c r="B58" t="s">
        <v>164</v>
      </c>
      <c r="C58" s="12">
        <v>43</v>
      </c>
      <c r="D58" s="8">
        <v>2.58</v>
      </c>
      <c r="E58" s="12">
        <v>39</v>
      </c>
      <c r="F58" s="8">
        <v>3</v>
      </c>
      <c r="G58" s="12">
        <v>4</v>
      </c>
      <c r="H58" s="8">
        <v>1.1100000000000001</v>
      </c>
      <c r="I58" s="12">
        <v>0</v>
      </c>
    </row>
    <row r="59" spans="2:9" ht="15" customHeight="1" x14ac:dyDescent="0.15">
      <c r="B59" t="s">
        <v>134</v>
      </c>
      <c r="C59" s="12">
        <v>43</v>
      </c>
      <c r="D59" s="8">
        <v>2.58</v>
      </c>
      <c r="E59" s="12">
        <v>42</v>
      </c>
      <c r="F59" s="8">
        <v>3.23</v>
      </c>
      <c r="G59" s="12">
        <v>1</v>
      </c>
      <c r="H59" s="8">
        <v>0.28000000000000003</v>
      </c>
      <c r="I59" s="12">
        <v>0</v>
      </c>
    </row>
    <row r="60" spans="2:9" ht="15" customHeight="1" x14ac:dyDescent="0.15">
      <c r="B60" t="s">
        <v>131</v>
      </c>
      <c r="C60" s="12">
        <v>42</v>
      </c>
      <c r="D60" s="8">
        <v>2.52</v>
      </c>
      <c r="E60" s="12">
        <v>34</v>
      </c>
      <c r="F60" s="8">
        <v>2.62</v>
      </c>
      <c r="G60" s="12">
        <v>8</v>
      </c>
      <c r="H60" s="8">
        <v>2.23</v>
      </c>
      <c r="I60" s="12">
        <v>0</v>
      </c>
    </row>
    <row r="61" spans="2:9" ht="15" customHeight="1" x14ac:dyDescent="0.15">
      <c r="B61" t="s">
        <v>142</v>
      </c>
      <c r="C61" s="12">
        <v>41</v>
      </c>
      <c r="D61" s="8">
        <v>2.46</v>
      </c>
      <c r="E61" s="12">
        <v>36</v>
      </c>
      <c r="F61" s="8">
        <v>2.77</v>
      </c>
      <c r="G61" s="12">
        <v>5</v>
      </c>
      <c r="H61" s="8">
        <v>1.39</v>
      </c>
      <c r="I61" s="12">
        <v>0</v>
      </c>
    </row>
    <row r="62" spans="2:9" ht="15" customHeight="1" x14ac:dyDescent="0.15">
      <c r="B62" t="s">
        <v>139</v>
      </c>
      <c r="C62" s="12">
        <v>40</v>
      </c>
      <c r="D62" s="8">
        <v>2.4</v>
      </c>
      <c r="E62" s="12">
        <v>34</v>
      </c>
      <c r="F62" s="8">
        <v>2.62</v>
      </c>
      <c r="G62" s="12">
        <v>6</v>
      </c>
      <c r="H62" s="8">
        <v>1.67</v>
      </c>
      <c r="I62" s="12">
        <v>0</v>
      </c>
    </row>
    <row r="63" spans="2:9" ht="15" customHeight="1" x14ac:dyDescent="0.15">
      <c r="B63" t="s">
        <v>150</v>
      </c>
      <c r="C63" s="12">
        <v>36</v>
      </c>
      <c r="D63" s="8">
        <v>2.16</v>
      </c>
      <c r="E63" s="12">
        <v>28</v>
      </c>
      <c r="F63" s="8">
        <v>2.15</v>
      </c>
      <c r="G63" s="12">
        <v>8</v>
      </c>
      <c r="H63" s="8">
        <v>2.23</v>
      </c>
      <c r="I63" s="12">
        <v>0</v>
      </c>
    </row>
    <row r="64" spans="2:9" ht="15" customHeight="1" x14ac:dyDescent="0.15">
      <c r="B64" t="s">
        <v>136</v>
      </c>
      <c r="C64" s="12">
        <v>35</v>
      </c>
      <c r="D64" s="8">
        <v>2.1</v>
      </c>
      <c r="E64" s="12">
        <v>26</v>
      </c>
      <c r="F64" s="8">
        <v>2</v>
      </c>
      <c r="G64" s="12">
        <v>9</v>
      </c>
      <c r="H64" s="8">
        <v>2.5099999999999998</v>
      </c>
      <c r="I64" s="12">
        <v>0</v>
      </c>
    </row>
    <row r="65" spans="2:9" ht="15" customHeight="1" x14ac:dyDescent="0.15">
      <c r="B65" t="s">
        <v>141</v>
      </c>
      <c r="C65" s="12">
        <v>31</v>
      </c>
      <c r="D65" s="8">
        <v>1.86</v>
      </c>
      <c r="E65" s="12">
        <v>30</v>
      </c>
      <c r="F65" s="8">
        <v>2.31</v>
      </c>
      <c r="G65" s="12">
        <v>1</v>
      </c>
      <c r="H65" s="8">
        <v>0.28000000000000003</v>
      </c>
      <c r="I65" s="12">
        <v>0</v>
      </c>
    </row>
    <row r="66" spans="2:9" ht="15" customHeight="1" x14ac:dyDescent="0.15">
      <c r="B66" t="s">
        <v>133</v>
      </c>
      <c r="C66" s="12">
        <v>27</v>
      </c>
      <c r="D66" s="8">
        <v>1.62</v>
      </c>
      <c r="E66" s="12">
        <v>20</v>
      </c>
      <c r="F66" s="8">
        <v>1.54</v>
      </c>
      <c r="G66" s="12">
        <v>7</v>
      </c>
      <c r="H66" s="8">
        <v>1.95</v>
      </c>
      <c r="I66" s="12">
        <v>0</v>
      </c>
    </row>
    <row r="67" spans="2:9" ht="15" customHeight="1" x14ac:dyDescent="0.15">
      <c r="B67" t="s">
        <v>137</v>
      </c>
      <c r="C67" s="12">
        <v>25</v>
      </c>
      <c r="D67" s="8">
        <v>1.5</v>
      </c>
      <c r="E67" s="12">
        <v>17</v>
      </c>
      <c r="F67" s="8">
        <v>1.31</v>
      </c>
      <c r="G67" s="12">
        <v>8</v>
      </c>
      <c r="H67" s="8">
        <v>2.23</v>
      </c>
      <c r="I67" s="12">
        <v>0</v>
      </c>
    </row>
    <row r="68" spans="2:9" ht="15" customHeight="1" x14ac:dyDescent="0.15">
      <c r="B68" t="s">
        <v>132</v>
      </c>
      <c r="C68" s="12">
        <v>24</v>
      </c>
      <c r="D68" s="8">
        <v>1.44</v>
      </c>
      <c r="E68" s="12">
        <v>16</v>
      </c>
      <c r="F68" s="8">
        <v>1.23</v>
      </c>
      <c r="G68" s="12">
        <v>8</v>
      </c>
      <c r="H68" s="8">
        <v>2.23</v>
      </c>
      <c r="I68" s="12">
        <v>0</v>
      </c>
    </row>
    <row r="69" spans="2:9" ht="15" customHeight="1" x14ac:dyDescent="0.15">
      <c r="B69" t="s">
        <v>156</v>
      </c>
      <c r="C69" s="12">
        <v>23</v>
      </c>
      <c r="D69" s="8">
        <v>1.38</v>
      </c>
      <c r="E69" s="12">
        <v>21</v>
      </c>
      <c r="F69" s="8">
        <v>1.62</v>
      </c>
      <c r="G69" s="12">
        <v>2</v>
      </c>
      <c r="H69" s="8">
        <v>0.56000000000000005</v>
      </c>
      <c r="I69" s="12">
        <v>0</v>
      </c>
    </row>
    <row r="70" spans="2:9" ht="15" customHeight="1" x14ac:dyDescent="0.15">
      <c r="B70" t="s">
        <v>135</v>
      </c>
      <c r="C70" s="12">
        <v>23</v>
      </c>
      <c r="D70" s="8">
        <v>1.38</v>
      </c>
      <c r="E70" s="12">
        <v>19</v>
      </c>
      <c r="F70" s="8">
        <v>1.46</v>
      </c>
      <c r="G70" s="12">
        <v>4</v>
      </c>
      <c r="H70" s="8">
        <v>1.1100000000000001</v>
      </c>
      <c r="I70" s="12">
        <v>0</v>
      </c>
    </row>
    <row r="71" spans="2:9" ht="15" customHeight="1" x14ac:dyDescent="0.15">
      <c r="B71" t="s">
        <v>149</v>
      </c>
      <c r="C71" s="12">
        <v>22</v>
      </c>
      <c r="D71" s="8">
        <v>1.32</v>
      </c>
      <c r="E71" s="12">
        <v>22</v>
      </c>
      <c r="F71" s="8">
        <v>1.69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272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1</v>
      </c>
      <c r="D5" s="8">
        <v>0.11</v>
      </c>
      <c r="E5" s="12">
        <v>0</v>
      </c>
      <c r="F5" s="8">
        <v>0</v>
      </c>
      <c r="G5" s="12">
        <v>1</v>
      </c>
      <c r="H5" s="8">
        <v>0.33</v>
      </c>
      <c r="I5" s="12">
        <v>0</v>
      </c>
    </row>
    <row r="6" spans="2:9" ht="15" customHeight="1" x14ac:dyDescent="0.15">
      <c r="B6" t="s">
        <v>27</v>
      </c>
      <c r="C6" s="12">
        <v>113</v>
      </c>
      <c r="D6" s="8">
        <v>12.65</v>
      </c>
      <c r="E6" s="12">
        <v>61</v>
      </c>
      <c r="F6" s="8">
        <v>10.36</v>
      </c>
      <c r="G6" s="12">
        <v>52</v>
      </c>
      <c r="H6" s="8">
        <v>17.22</v>
      </c>
      <c r="I6" s="12">
        <v>0</v>
      </c>
    </row>
    <row r="7" spans="2:9" ht="15" customHeight="1" x14ac:dyDescent="0.15">
      <c r="B7" t="s">
        <v>28</v>
      </c>
      <c r="C7" s="12">
        <v>69</v>
      </c>
      <c r="D7" s="8">
        <v>7.73</v>
      </c>
      <c r="E7" s="12">
        <v>32</v>
      </c>
      <c r="F7" s="8">
        <v>5.43</v>
      </c>
      <c r="G7" s="12">
        <v>37</v>
      </c>
      <c r="H7" s="8">
        <v>12.25</v>
      </c>
      <c r="I7" s="12">
        <v>0</v>
      </c>
    </row>
    <row r="8" spans="2:9" ht="15" customHeight="1" x14ac:dyDescent="0.15">
      <c r="B8" t="s">
        <v>29</v>
      </c>
      <c r="C8" s="12">
        <v>2</v>
      </c>
      <c r="D8" s="8">
        <v>0.22</v>
      </c>
      <c r="E8" s="12">
        <v>0</v>
      </c>
      <c r="F8" s="8">
        <v>0</v>
      </c>
      <c r="G8" s="12">
        <v>2</v>
      </c>
      <c r="H8" s="8">
        <v>0.66</v>
      </c>
      <c r="I8" s="12">
        <v>0</v>
      </c>
    </row>
    <row r="9" spans="2:9" ht="15" customHeight="1" x14ac:dyDescent="0.15">
      <c r="B9" t="s">
        <v>30</v>
      </c>
      <c r="C9" s="12">
        <v>3</v>
      </c>
      <c r="D9" s="8">
        <v>0.34</v>
      </c>
      <c r="E9" s="12">
        <v>0</v>
      </c>
      <c r="F9" s="8">
        <v>0</v>
      </c>
      <c r="G9" s="12">
        <v>3</v>
      </c>
      <c r="H9" s="8">
        <v>0.99</v>
      </c>
      <c r="I9" s="12">
        <v>0</v>
      </c>
    </row>
    <row r="10" spans="2:9" ht="15" customHeight="1" x14ac:dyDescent="0.15">
      <c r="B10" t="s">
        <v>31</v>
      </c>
      <c r="C10" s="12">
        <v>8</v>
      </c>
      <c r="D10" s="8">
        <v>0.9</v>
      </c>
      <c r="E10" s="12">
        <v>2</v>
      </c>
      <c r="F10" s="8">
        <v>0.34</v>
      </c>
      <c r="G10" s="12">
        <v>6</v>
      </c>
      <c r="H10" s="8">
        <v>1.99</v>
      </c>
      <c r="I10" s="12">
        <v>0</v>
      </c>
    </row>
    <row r="11" spans="2:9" ht="15" customHeight="1" x14ac:dyDescent="0.15">
      <c r="B11" t="s">
        <v>32</v>
      </c>
      <c r="C11" s="12">
        <v>261</v>
      </c>
      <c r="D11" s="8">
        <v>29.23</v>
      </c>
      <c r="E11" s="12">
        <v>155</v>
      </c>
      <c r="F11" s="8">
        <v>26.32</v>
      </c>
      <c r="G11" s="12">
        <v>105</v>
      </c>
      <c r="H11" s="8">
        <v>34.770000000000003</v>
      </c>
      <c r="I11" s="12">
        <v>1</v>
      </c>
    </row>
    <row r="12" spans="2:9" ht="15" customHeight="1" x14ac:dyDescent="0.15">
      <c r="B12" t="s">
        <v>33</v>
      </c>
      <c r="C12" s="12">
        <v>6</v>
      </c>
      <c r="D12" s="8">
        <v>0.67</v>
      </c>
      <c r="E12" s="12">
        <v>2</v>
      </c>
      <c r="F12" s="8">
        <v>0.34</v>
      </c>
      <c r="G12" s="12">
        <v>4</v>
      </c>
      <c r="H12" s="8">
        <v>1.32</v>
      </c>
      <c r="I12" s="12">
        <v>0</v>
      </c>
    </row>
    <row r="13" spans="2:9" ht="15" customHeight="1" x14ac:dyDescent="0.15">
      <c r="B13" t="s">
        <v>34</v>
      </c>
      <c r="C13" s="12">
        <v>56</v>
      </c>
      <c r="D13" s="8">
        <v>6.27</v>
      </c>
      <c r="E13" s="12">
        <v>40</v>
      </c>
      <c r="F13" s="8">
        <v>6.79</v>
      </c>
      <c r="G13" s="12">
        <v>16</v>
      </c>
      <c r="H13" s="8">
        <v>5.3</v>
      </c>
      <c r="I13" s="12">
        <v>0</v>
      </c>
    </row>
    <row r="14" spans="2:9" ht="15" customHeight="1" x14ac:dyDescent="0.15">
      <c r="B14" t="s">
        <v>35</v>
      </c>
      <c r="C14" s="12">
        <v>27</v>
      </c>
      <c r="D14" s="8">
        <v>3.02</v>
      </c>
      <c r="E14" s="12">
        <v>17</v>
      </c>
      <c r="F14" s="8">
        <v>2.89</v>
      </c>
      <c r="G14" s="12">
        <v>10</v>
      </c>
      <c r="H14" s="8">
        <v>3.31</v>
      </c>
      <c r="I14" s="12">
        <v>0</v>
      </c>
    </row>
    <row r="15" spans="2:9" ht="15" customHeight="1" x14ac:dyDescent="0.15">
      <c r="B15" t="s">
        <v>36</v>
      </c>
      <c r="C15" s="12">
        <v>111</v>
      </c>
      <c r="D15" s="8">
        <v>12.43</v>
      </c>
      <c r="E15" s="12">
        <v>94</v>
      </c>
      <c r="F15" s="8">
        <v>15.96</v>
      </c>
      <c r="G15" s="12">
        <v>17</v>
      </c>
      <c r="H15" s="8">
        <v>5.63</v>
      </c>
      <c r="I15" s="12">
        <v>0</v>
      </c>
    </row>
    <row r="16" spans="2:9" ht="15" customHeight="1" x14ac:dyDescent="0.15">
      <c r="B16" t="s">
        <v>37</v>
      </c>
      <c r="C16" s="12">
        <v>155</v>
      </c>
      <c r="D16" s="8">
        <v>17.36</v>
      </c>
      <c r="E16" s="12">
        <v>132</v>
      </c>
      <c r="F16" s="8">
        <v>22.41</v>
      </c>
      <c r="G16" s="12">
        <v>23</v>
      </c>
      <c r="H16" s="8">
        <v>7.62</v>
      </c>
      <c r="I16" s="12">
        <v>0</v>
      </c>
    </row>
    <row r="17" spans="2:9" ht="15" customHeight="1" x14ac:dyDescent="0.15">
      <c r="B17" t="s">
        <v>38</v>
      </c>
      <c r="C17" s="12">
        <v>18</v>
      </c>
      <c r="D17" s="8">
        <v>2.02</v>
      </c>
      <c r="E17" s="12">
        <v>11</v>
      </c>
      <c r="F17" s="8">
        <v>1.87</v>
      </c>
      <c r="G17" s="12">
        <v>6</v>
      </c>
      <c r="H17" s="8">
        <v>1.99</v>
      </c>
      <c r="I17" s="12">
        <v>1</v>
      </c>
    </row>
    <row r="18" spans="2:9" ht="15" customHeight="1" x14ac:dyDescent="0.15">
      <c r="B18" t="s">
        <v>39</v>
      </c>
      <c r="C18" s="12">
        <v>35</v>
      </c>
      <c r="D18" s="8">
        <v>3.92</v>
      </c>
      <c r="E18" s="12">
        <v>27</v>
      </c>
      <c r="F18" s="8">
        <v>4.58</v>
      </c>
      <c r="G18" s="12">
        <v>8</v>
      </c>
      <c r="H18" s="8">
        <v>2.65</v>
      </c>
      <c r="I18" s="12">
        <v>0</v>
      </c>
    </row>
    <row r="19" spans="2:9" ht="15" customHeight="1" x14ac:dyDescent="0.15">
      <c r="B19" t="s">
        <v>40</v>
      </c>
      <c r="C19" s="12">
        <v>28</v>
      </c>
      <c r="D19" s="8">
        <v>3.14</v>
      </c>
      <c r="E19" s="12">
        <v>16</v>
      </c>
      <c r="F19" s="8">
        <v>2.72</v>
      </c>
      <c r="G19" s="12">
        <v>12</v>
      </c>
      <c r="H19" s="8">
        <v>3.97</v>
      </c>
      <c r="I19" s="12">
        <v>0</v>
      </c>
    </row>
    <row r="20" spans="2:9" ht="15" customHeight="1" x14ac:dyDescent="0.15">
      <c r="B20" s="9" t="s">
        <v>232</v>
      </c>
      <c r="C20" s="12">
        <f>SUM(LTBL_05209[総数／事業所数])</f>
        <v>893</v>
      </c>
      <c r="E20" s="12">
        <f>SUBTOTAL(109,LTBL_05209[個人／事業所数])</f>
        <v>589</v>
      </c>
      <c r="G20" s="12">
        <f>SUBTOTAL(109,LTBL_05209[法人／事業所数])</f>
        <v>302</v>
      </c>
      <c r="I20" s="12">
        <f>SUBTOTAL(109,LTBL_05209[法人以外の団体／事業所数])</f>
        <v>2</v>
      </c>
    </row>
    <row r="21" spans="2:9" ht="15" customHeight="1" x14ac:dyDescent="0.15">
      <c r="E21" s="11">
        <f>LTBL_05209[[#Totals],[個人／事業所数]]/LTBL_05209[[#Totals],[総数／事業所数]]</f>
        <v>0.65957446808510634</v>
      </c>
      <c r="G21" s="11">
        <f>LTBL_05209[[#Totals],[法人／事業所数]]/LTBL_05209[[#Totals],[総数／事業所数]]</f>
        <v>0.3381858902575588</v>
      </c>
      <c r="I21" s="11">
        <f>LTBL_05209[[#Totals],[法人以外の団体／事業所数]]/LTBL_05209[[#Totals],[総数／事業所数]]</f>
        <v>2.2396416573348264E-3</v>
      </c>
    </row>
    <row r="23" spans="2:9" ht="33" customHeight="1" x14ac:dyDescent="0.15">
      <c r="B23" t="s">
        <v>231</v>
      </c>
      <c r="C23" s="10" t="s">
        <v>42</v>
      </c>
      <c r="D23" s="10" t="s">
        <v>273</v>
      </c>
      <c r="E23" s="10" t="s">
        <v>44</v>
      </c>
      <c r="F23" s="10" t="s">
        <v>274</v>
      </c>
      <c r="G23" s="10" t="s">
        <v>46</v>
      </c>
      <c r="H23" s="10" t="s">
        <v>275</v>
      </c>
      <c r="I23" s="10" t="s">
        <v>48</v>
      </c>
    </row>
    <row r="24" spans="2:9" ht="15" customHeight="1" x14ac:dyDescent="0.15">
      <c r="B24" t="s">
        <v>234</v>
      </c>
      <c r="C24">
        <v>24</v>
      </c>
      <c r="D24" t="s">
        <v>233</v>
      </c>
      <c r="E24">
        <v>0</v>
      </c>
      <c r="F24" t="s">
        <v>235</v>
      </c>
      <c r="G24">
        <v>24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0</v>
      </c>
      <c r="D25" t="s">
        <v>233</v>
      </c>
      <c r="E25">
        <v>0</v>
      </c>
      <c r="F25" t="s">
        <v>235</v>
      </c>
      <c r="G25">
        <v>0</v>
      </c>
      <c r="H25" t="s">
        <v>236</v>
      </c>
      <c r="I25">
        <v>0</v>
      </c>
    </row>
    <row r="28" spans="2:9" ht="33" customHeight="1" x14ac:dyDescent="0.15">
      <c r="B28" t="s">
        <v>254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140</v>
      </c>
      <c r="D29" s="8">
        <v>15.68</v>
      </c>
      <c r="E29" s="12">
        <v>125</v>
      </c>
      <c r="F29" s="8">
        <v>21.22</v>
      </c>
      <c r="G29" s="12">
        <v>15</v>
      </c>
      <c r="H29" s="8">
        <v>4.97</v>
      </c>
      <c r="I29" s="12">
        <v>0</v>
      </c>
    </row>
    <row r="30" spans="2:9" ht="15" customHeight="1" x14ac:dyDescent="0.15">
      <c r="B30" t="s">
        <v>63</v>
      </c>
      <c r="C30" s="12">
        <v>94</v>
      </c>
      <c r="D30" s="8">
        <v>10.53</v>
      </c>
      <c r="E30" s="12">
        <v>86</v>
      </c>
      <c r="F30" s="8">
        <v>14.6</v>
      </c>
      <c r="G30" s="12">
        <v>8</v>
      </c>
      <c r="H30" s="8">
        <v>2.65</v>
      </c>
      <c r="I30" s="12">
        <v>0</v>
      </c>
    </row>
    <row r="31" spans="2:9" ht="15" customHeight="1" x14ac:dyDescent="0.15">
      <c r="B31" t="s">
        <v>57</v>
      </c>
      <c r="C31" s="12">
        <v>79</v>
      </c>
      <c r="D31" s="8">
        <v>8.85</v>
      </c>
      <c r="E31" s="12">
        <v>63</v>
      </c>
      <c r="F31" s="8">
        <v>10.7</v>
      </c>
      <c r="G31" s="12">
        <v>15</v>
      </c>
      <c r="H31" s="8">
        <v>4.97</v>
      </c>
      <c r="I31" s="12">
        <v>1</v>
      </c>
    </row>
    <row r="32" spans="2:9" ht="15" customHeight="1" x14ac:dyDescent="0.15">
      <c r="B32" t="s">
        <v>59</v>
      </c>
      <c r="C32" s="12">
        <v>75</v>
      </c>
      <c r="D32" s="8">
        <v>8.4</v>
      </c>
      <c r="E32" s="12">
        <v>39</v>
      </c>
      <c r="F32" s="8">
        <v>6.62</v>
      </c>
      <c r="G32" s="12">
        <v>36</v>
      </c>
      <c r="H32" s="8">
        <v>11.92</v>
      </c>
      <c r="I32" s="12">
        <v>0</v>
      </c>
    </row>
    <row r="33" spans="2:9" ht="15" customHeight="1" x14ac:dyDescent="0.15">
      <c r="B33" t="s">
        <v>49</v>
      </c>
      <c r="C33" s="12">
        <v>50</v>
      </c>
      <c r="D33" s="8">
        <v>5.6</v>
      </c>
      <c r="E33" s="12">
        <v>27</v>
      </c>
      <c r="F33" s="8">
        <v>4.58</v>
      </c>
      <c r="G33" s="12">
        <v>23</v>
      </c>
      <c r="H33" s="8">
        <v>7.62</v>
      </c>
      <c r="I33" s="12">
        <v>0</v>
      </c>
    </row>
    <row r="34" spans="2:9" ht="15" customHeight="1" x14ac:dyDescent="0.15">
      <c r="B34" t="s">
        <v>60</v>
      </c>
      <c r="C34" s="12">
        <v>44</v>
      </c>
      <c r="D34" s="8">
        <v>4.93</v>
      </c>
      <c r="E34" s="12">
        <v>39</v>
      </c>
      <c r="F34" s="8">
        <v>6.62</v>
      </c>
      <c r="G34" s="12">
        <v>5</v>
      </c>
      <c r="H34" s="8">
        <v>1.66</v>
      </c>
      <c r="I34" s="12">
        <v>0</v>
      </c>
    </row>
    <row r="35" spans="2:9" ht="15" customHeight="1" x14ac:dyDescent="0.15">
      <c r="B35" t="s">
        <v>50</v>
      </c>
      <c r="C35" s="12">
        <v>42</v>
      </c>
      <c r="D35" s="8">
        <v>4.7</v>
      </c>
      <c r="E35" s="12">
        <v>22</v>
      </c>
      <c r="F35" s="8">
        <v>3.74</v>
      </c>
      <c r="G35" s="12">
        <v>20</v>
      </c>
      <c r="H35" s="8">
        <v>6.62</v>
      </c>
      <c r="I35" s="12">
        <v>0</v>
      </c>
    </row>
    <row r="36" spans="2:9" ht="15" customHeight="1" x14ac:dyDescent="0.15">
      <c r="B36" t="s">
        <v>56</v>
      </c>
      <c r="C36" s="12">
        <v>40</v>
      </c>
      <c r="D36" s="8">
        <v>4.4800000000000004</v>
      </c>
      <c r="E36" s="12">
        <v>26</v>
      </c>
      <c r="F36" s="8">
        <v>4.41</v>
      </c>
      <c r="G36" s="12">
        <v>14</v>
      </c>
      <c r="H36" s="8">
        <v>4.6399999999999997</v>
      </c>
      <c r="I36" s="12">
        <v>0</v>
      </c>
    </row>
    <row r="37" spans="2:9" ht="15" customHeight="1" x14ac:dyDescent="0.15">
      <c r="B37" t="s">
        <v>58</v>
      </c>
      <c r="C37" s="12">
        <v>28</v>
      </c>
      <c r="D37" s="8">
        <v>3.14</v>
      </c>
      <c r="E37" s="12">
        <v>19</v>
      </c>
      <c r="F37" s="8">
        <v>3.23</v>
      </c>
      <c r="G37" s="12">
        <v>9</v>
      </c>
      <c r="H37" s="8">
        <v>2.98</v>
      </c>
      <c r="I37" s="12">
        <v>0</v>
      </c>
    </row>
    <row r="38" spans="2:9" ht="15" customHeight="1" x14ac:dyDescent="0.15">
      <c r="B38" t="s">
        <v>66</v>
      </c>
      <c r="C38" s="12">
        <v>28</v>
      </c>
      <c r="D38" s="8">
        <v>3.14</v>
      </c>
      <c r="E38" s="12">
        <v>27</v>
      </c>
      <c r="F38" s="8">
        <v>4.58</v>
      </c>
      <c r="G38" s="12">
        <v>1</v>
      </c>
      <c r="H38" s="8">
        <v>0.33</v>
      </c>
      <c r="I38" s="12">
        <v>0</v>
      </c>
    </row>
    <row r="39" spans="2:9" ht="15" customHeight="1" x14ac:dyDescent="0.15">
      <c r="B39" t="s">
        <v>51</v>
      </c>
      <c r="C39" s="12">
        <v>21</v>
      </c>
      <c r="D39" s="8">
        <v>2.35</v>
      </c>
      <c r="E39" s="12">
        <v>12</v>
      </c>
      <c r="F39" s="8">
        <v>2.04</v>
      </c>
      <c r="G39" s="12">
        <v>9</v>
      </c>
      <c r="H39" s="8">
        <v>2.98</v>
      </c>
      <c r="I39" s="12">
        <v>0</v>
      </c>
    </row>
    <row r="40" spans="2:9" ht="15" customHeight="1" x14ac:dyDescent="0.15">
      <c r="B40" t="s">
        <v>52</v>
      </c>
      <c r="C40" s="12">
        <v>21</v>
      </c>
      <c r="D40" s="8">
        <v>2.35</v>
      </c>
      <c r="E40" s="12">
        <v>12</v>
      </c>
      <c r="F40" s="8">
        <v>2.04</v>
      </c>
      <c r="G40" s="12">
        <v>9</v>
      </c>
      <c r="H40" s="8">
        <v>2.98</v>
      </c>
      <c r="I40" s="12">
        <v>0</v>
      </c>
    </row>
    <row r="41" spans="2:9" ht="15" customHeight="1" x14ac:dyDescent="0.15">
      <c r="B41" t="s">
        <v>65</v>
      </c>
      <c r="C41" s="12">
        <v>18</v>
      </c>
      <c r="D41" s="8">
        <v>2.02</v>
      </c>
      <c r="E41" s="12">
        <v>11</v>
      </c>
      <c r="F41" s="8">
        <v>1.87</v>
      </c>
      <c r="G41" s="12">
        <v>6</v>
      </c>
      <c r="H41" s="8">
        <v>1.99</v>
      </c>
      <c r="I41" s="12">
        <v>1</v>
      </c>
    </row>
    <row r="42" spans="2:9" ht="15" customHeight="1" x14ac:dyDescent="0.15">
      <c r="B42" t="s">
        <v>62</v>
      </c>
      <c r="C42" s="12">
        <v>17</v>
      </c>
      <c r="D42" s="8">
        <v>1.9</v>
      </c>
      <c r="E42" s="12">
        <v>9</v>
      </c>
      <c r="F42" s="8">
        <v>1.53</v>
      </c>
      <c r="G42" s="12">
        <v>8</v>
      </c>
      <c r="H42" s="8">
        <v>2.65</v>
      </c>
      <c r="I42" s="12">
        <v>0</v>
      </c>
    </row>
    <row r="43" spans="2:9" ht="15" customHeight="1" x14ac:dyDescent="0.15">
      <c r="B43" t="s">
        <v>76</v>
      </c>
      <c r="C43" s="12">
        <v>12</v>
      </c>
      <c r="D43" s="8">
        <v>1.34</v>
      </c>
      <c r="E43" s="12">
        <v>7</v>
      </c>
      <c r="F43" s="8">
        <v>1.19</v>
      </c>
      <c r="G43" s="12">
        <v>5</v>
      </c>
      <c r="H43" s="8">
        <v>1.66</v>
      </c>
      <c r="I43" s="12">
        <v>0</v>
      </c>
    </row>
    <row r="44" spans="2:9" ht="15" customHeight="1" x14ac:dyDescent="0.15">
      <c r="B44" t="s">
        <v>68</v>
      </c>
      <c r="C44" s="12">
        <v>12</v>
      </c>
      <c r="D44" s="8">
        <v>1.34</v>
      </c>
      <c r="E44" s="12">
        <v>8</v>
      </c>
      <c r="F44" s="8">
        <v>1.36</v>
      </c>
      <c r="G44" s="12">
        <v>4</v>
      </c>
      <c r="H44" s="8">
        <v>1.32</v>
      </c>
      <c r="I44" s="12">
        <v>0</v>
      </c>
    </row>
    <row r="45" spans="2:9" ht="15" customHeight="1" x14ac:dyDescent="0.15">
      <c r="B45" t="s">
        <v>53</v>
      </c>
      <c r="C45" s="12">
        <v>10</v>
      </c>
      <c r="D45" s="8">
        <v>1.1200000000000001</v>
      </c>
      <c r="E45" s="12">
        <v>3</v>
      </c>
      <c r="F45" s="8">
        <v>0.51</v>
      </c>
      <c r="G45" s="12">
        <v>7</v>
      </c>
      <c r="H45" s="8">
        <v>2.3199999999999998</v>
      </c>
      <c r="I45" s="12">
        <v>0</v>
      </c>
    </row>
    <row r="46" spans="2:9" ht="15" customHeight="1" x14ac:dyDescent="0.15">
      <c r="B46" t="s">
        <v>54</v>
      </c>
      <c r="C46" s="12">
        <v>9</v>
      </c>
      <c r="D46" s="8">
        <v>1.01</v>
      </c>
      <c r="E46" s="12">
        <v>0</v>
      </c>
      <c r="F46" s="8">
        <v>0</v>
      </c>
      <c r="G46" s="12">
        <v>9</v>
      </c>
      <c r="H46" s="8">
        <v>2.98</v>
      </c>
      <c r="I46" s="12">
        <v>0</v>
      </c>
    </row>
    <row r="47" spans="2:9" ht="15" customHeight="1" x14ac:dyDescent="0.15">
      <c r="B47" t="s">
        <v>55</v>
      </c>
      <c r="C47" s="12">
        <v>9</v>
      </c>
      <c r="D47" s="8">
        <v>1.01</v>
      </c>
      <c r="E47" s="12">
        <v>2</v>
      </c>
      <c r="F47" s="8">
        <v>0.34</v>
      </c>
      <c r="G47" s="12">
        <v>7</v>
      </c>
      <c r="H47" s="8">
        <v>2.3199999999999998</v>
      </c>
      <c r="I47" s="12">
        <v>0</v>
      </c>
    </row>
    <row r="48" spans="2:9" ht="15" customHeight="1" x14ac:dyDescent="0.15">
      <c r="B48" t="s">
        <v>61</v>
      </c>
      <c r="C48" s="12">
        <v>9</v>
      </c>
      <c r="D48" s="8">
        <v>1.01</v>
      </c>
      <c r="E48" s="12">
        <v>8</v>
      </c>
      <c r="F48" s="8">
        <v>1.36</v>
      </c>
      <c r="G48" s="12">
        <v>1</v>
      </c>
      <c r="H48" s="8">
        <v>0.33</v>
      </c>
      <c r="I48" s="12">
        <v>0</v>
      </c>
    </row>
    <row r="49" spans="2:9" ht="15" customHeight="1" x14ac:dyDescent="0.15">
      <c r="B49" t="s">
        <v>70</v>
      </c>
      <c r="C49" s="12">
        <v>9</v>
      </c>
      <c r="D49" s="8">
        <v>1.01</v>
      </c>
      <c r="E49" s="12">
        <v>5</v>
      </c>
      <c r="F49" s="8">
        <v>0.85</v>
      </c>
      <c r="G49" s="12">
        <v>4</v>
      </c>
      <c r="H49" s="8">
        <v>1.32</v>
      </c>
      <c r="I49" s="12">
        <v>0</v>
      </c>
    </row>
    <row r="52" spans="2:9" ht="33" customHeight="1" x14ac:dyDescent="0.15">
      <c r="B52" t="s">
        <v>265</v>
      </c>
      <c r="C52" s="10" t="s">
        <v>42</v>
      </c>
      <c r="D52" s="10" t="s">
        <v>43</v>
      </c>
      <c r="E52" s="10" t="s">
        <v>44</v>
      </c>
      <c r="F52" s="10" t="s">
        <v>45</v>
      </c>
      <c r="G52" s="10" t="s">
        <v>46</v>
      </c>
      <c r="H52" s="10" t="s">
        <v>47</v>
      </c>
      <c r="I52" s="10" t="s">
        <v>48</v>
      </c>
    </row>
    <row r="53" spans="2:9" ht="15" customHeight="1" x14ac:dyDescent="0.15">
      <c r="B53" t="s">
        <v>147</v>
      </c>
      <c r="C53" s="12">
        <v>63</v>
      </c>
      <c r="D53" s="8">
        <v>7.05</v>
      </c>
      <c r="E53" s="12">
        <v>61</v>
      </c>
      <c r="F53" s="8">
        <v>10.36</v>
      </c>
      <c r="G53" s="12">
        <v>2</v>
      </c>
      <c r="H53" s="8">
        <v>0.66</v>
      </c>
      <c r="I53" s="12">
        <v>0</v>
      </c>
    </row>
    <row r="54" spans="2:9" ht="15" customHeight="1" x14ac:dyDescent="0.15">
      <c r="B54" t="s">
        <v>146</v>
      </c>
      <c r="C54" s="12">
        <v>61</v>
      </c>
      <c r="D54" s="8">
        <v>6.83</v>
      </c>
      <c r="E54" s="12">
        <v>57</v>
      </c>
      <c r="F54" s="8">
        <v>9.68</v>
      </c>
      <c r="G54" s="12">
        <v>4</v>
      </c>
      <c r="H54" s="8">
        <v>1.32</v>
      </c>
      <c r="I54" s="12">
        <v>0</v>
      </c>
    </row>
    <row r="55" spans="2:9" ht="15" customHeight="1" x14ac:dyDescent="0.15">
      <c r="B55" t="s">
        <v>144</v>
      </c>
      <c r="C55" s="12">
        <v>31</v>
      </c>
      <c r="D55" s="8">
        <v>3.47</v>
      </c>
      <c r="E55" s="12">
        <v>31</v>
      </c>
      <c r="F55" s="8">
        <v>5.26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140</v>
      </c>
      <c r="C56" s="12">
        <v>30</v>
      </c>
      <c r="D56" s="8">
        <v>3.36</v>
      </c>
      <c r="E56" s="12">
        <v>28</v>
      </c>
      <c r="F56" s="8">
        <v>4.75</v>
      </c>
      <c r="G56" s="12">
        <v>2</v>
      </c>
      <c r="H56" s="8">
        <v>0.66</v>
      </c>
      <c r="I56" s="12">
        <v>0</v>
      </c>
    </row>
    <row r="57" spans="2:9" ht="15" customHeight="1" x14ac:dyDescent="0.15">
      <c r="B57" t="s">
        <v>136</v>
      </c>
      <c r="C57" s="12">
        <v>28</v>
      </c>
      <c r="D57" s="8">
        <v>3.14</v>
      </c>
      <c r="E57" s="12">
        <v>23</v>
      </c>
      <c r="F57" s="8">
        <v>3.9</v>
      </c>
      <c r="G57" s="12">
        <v>4</v>
      </c>
      <c r="H57" s="8">
        <v>1.32</v>
      </c>
      <c r="I57" s="12">
        <v>1</v>
      </c>
    </row>
    <row r="58" spans="2:9" ht="15" customHeight="1" x14ac:dyDescent="0.15">
      <c r="B58" t="s">
        <v>131</v>
      </c>
      <c r="C58" s="12">
        <v>22</v>
      </c>
      <c r="D58" s="8">
        <v>2.46</v>
      </c>
      <c r="E58" s="12">
        <v>16</v>
      </c>
      <c r="F58" s="8">
        <v>2.72</v>
      </c>
      <c r="G58" s="12">
        <v>6</v>
      </c>
      <c r="H58" s="8">
        <v>1.99</v>
      </c>
      <c r="I58" s="12">
        <v>0</v>
      </c>
    </row>
    <row r="59" spans="2:9" ht="15" customHeight="1" x14ac:dyDescent="0.15">
      <c r="B59" t="s">
        <v>133</v>
      </c>
      <c r="C59" s="12">
        <v>22</v>
      </c>
      <c r="D59" s="8">
        <v>2.46</v>
      </c>
      <c r="E59" s="12">
        <v>13</v>
      </c>
      <c r="F59" s="8">
        <v>2.21</v>
      </c>
      <c r="G59" s="12">
        <v>9</v>
      </c>
      <c r="H59" s="8">
        <v>2.98</v>
      </c>
      <c r="I59" s="12">
        <v>0</v>
      </c>
    </row>
    <row r="60" spans="2:9" ht="15" customHeight="1" x14ac:dyDescent="0.15">
      <c r="B60" t="s">
        <v>139</v>
      </c>
      <c r="C60" s="12">
        <v>19</v>
      </c>
      <c r="D60" s="8">
        <v>2.13</v>
      </c>
      <c r="E60" s="12">
        <v>11</v>
      </c>
      <c r="F60" s="8">
        <v>1.87</v>
      </c>
      <c r="G60" s="12">
        <v>8</v>
      </c>
      <c r="H60" s="8">
        <v>2.65</v>
      </c>
      <c r="I60" s="12">
        <v>0</v>
      </c>
    </row>
    <row r="61" spans="2:9" ht="15" customHeight="1" x14ac:dyDescent="0.15">
      <c r="B61" t="s">
        <v>149</v>
      </c>
      <c r="C61" s="12">
        <v>18</v>
      </c>
      <c r="D61" s="8">
        <v>2.02</v>
      </c>
      <c r="E61" s="12">
        <v>17</v>
      </c>
      <c r="F61" s="8">
        <v>2.89</v>
      </c>
      <c r="G61" s="12">
        <v>1</v>
      </c>
      <c r="H61" s="8">
        <v>0.33</v>
      </c>
      <c r="I61" s="12">
        <v>0</v>
      </c>
    </row>
    <row r="62" spans="2:9" ht="15" customHeight="1" x14ac:dyDescent="0.15">
      <c r="B62" t="s">
        <v>135</v>
      </c>
      <c r="C62" s="12">
        <v>16</v>
      </c>
      <c r="D62" s="8">
        <v>1.79</v>
      </c>
      <c r="E62" s="12">
        <v>12</v>
      </c>
      <c r="F62" s="8">
        <v>2.04</v>
      </c>
      <c r="G62" s="12">
        <v>4</v>
      </c>
      <c r="H62" s="8">
        <v>1.32</v>
      </c>
      <c r="I62" s="12">
        <v>0</v>
      </c>
    </row>
    <row r="63" spans="2:9" ht="15" customHeight="1" x14ac:dyDescent="0.15">
      <c r="B63" t="s">
        <v>141</v>
      </c>
      <c r="C63" s="12">
        <v>16</v>
      </c>
      <c r="D63" s="8">
        <v>1.79</v>
      </c>
      <c r="E63" s="12">
        <v>11</v>
      </c>
      <c r="F63" s="8">
        <v>1.87</v>
      </c>
      <c r="G63" s="12">
        <v>5</v>
      </c>
      <c r="H63" s="8">
        <v>1.66</v>
      </c>
      <c r="I63" s="12">
        <v>0</v>
      </c>
    </row>
    <row r="64" spans="2:9" ht="15" customHeight="1" x14ac:dyDescent="0.15">
      <c r="B64" t="s">
        <v>143</v>
      </c>
      <c r="C64" s="12">
        <v>16</v>
      </c>
      <c r="D64" s="8">
        <v>1.79</v>
      </c>
      <c r="E64" s="12">
        <v>16</v>
      </c>
      <c r="F64" s="8">
        <v>2.72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134</v>
      </c>
      <c r="C65" s="12">
        <v>15</v>
      </c>
      <c r="D65" s="8">
        <v>1.68</v>
      </c>
      <c r="E65" s="12">
        <v>12</v>
      </c>
      <c r="F65" s="8">
        <v>2.04</v>
      </c>
      <c r="G65" s="12">
        <v>3</v>
      </c>
      <c r="H65" s="8">
        <v>0.99</v>
      </c>
      <c r="I65" s="12">
        <v>0</v>
      </c>
    </row>
    <row r="66" spans="2:9" ht="15" customHeight="1" x14ac:dyDescent="0.15">
      <c r="B66" t="s">
        <v>138</v>
      </c>
      <c r="C66" s="12">
        <v>15</v>
      </c>
      <c r="D66" s="8">
        <v>1.68</v>
      </c>
      <c r="E66" s="12">
        <v>7</v>
      </c>
      <c r="F66" s="8">
        <v>1.19</v>
      </c>
      <c r="G66" s="12">
        <v>8</v>
      </c>
      <c r="H66" s="8">
        <v>2.65</v>
      </c>
      <c r="I66" s="12">
        <v>0</v>
      </c>
    </row>
    <row r="67" spans="2:9" ht="15" customHeight="1" x14ac:dyDescent="0.15">
      <c r="B67" t="s">
        <v>142</v>
      </c>
      <c r="C67" s="12">
        <v>15</v>
      </c>
      <c r="D67" s="8">
        <v>1.68</v>
      </c>
      <c r="E67" s="12">
        <v>15</v>
      </c>
      <c r="F67" s="8">
        <v>2.5499999999999998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137</v>
      </c>
      <c r="C68" s="12">
        <v>14</v>
      </c>
      <c r="D68" s="8">
        <v>1.57</v>
      </c>
      <c r="E68" s="12">
        <v>8</v>
      </c>
      <c r="F68" s="8">
        <v>1.36</v>
      </c>
      <c r="G68" s="12">
        <v>6</v>
      </c>
      <c r="H68" s="8">
        <v>1.99</v>
      </c>
      <c r="I68" s="12">
        <v>0</v>
      </c>
    </row>
    <row r="69" spans="2:9" ht="15" customHeight="1" x14ac:dyDescent="0.15">
      <c r="B69" t="s">
        <v>148</v>
      </c>
      <c r="C69" s="12">
        <v>14</v>
      </c>
      <c r="D69" s="8">
        <v>1.57</v>
      </c>
      <c r="E69" s="12">
        <v>9</v>
      </c>
      <c r="F69" s="8">
        <v>1.53</v>
      </c>
      <c r="G69" s="12">
        <v>5</v>
      </c>
      <c r="H69" s="8">
        <v>1.66</v>
      </c>
      <c r="I69" s="12">
        <v>0</v>
      </c>
    </row>
    <row r="70" spans="2:9" ht="15" customHeight="1" x14ac:dyDescent="0.15">
      <c r="B70" t="s">
        <v>145</v>
      </c>
      <c r="C70" s="12">
        <v>13</v>
      </c>
      <c r="D70" s="8">
        <v>1.46</v>
      </c>
      <c r="E70" s="12">
        <v>5</v>
      </c>
      <c r="F70" s="8">
        <v>0.85</v>
      </c>
      <c r="G70" s="12">
        <v>8</v>
      </c>
      <c r="H70" s="8">
        <v>2.65</v>
      </c>
      <c r="I70" s="12">
        <v>0</v>
      </c>
    </row>
    <row r="71" spans="2:9" ht="15" customHeight="1" x14ac:dyDescent="0.15">
      <c r="B71" t="s">
        <v>151</v>
      </c>
      <c r="C71" s="12">
        <v>12</v>
      </c>
      <c r="D71" s="8">
        <v>1.34</v>
      </c>
      <c r="E71" s="12">
        <v>4</v>
      </c>
      <c r="F71" s="8">
        <v>0.68</v>
      </c>
      <c r="G71" s="12">
        <v>8</v>
      </c>
      <c r="H71" s="8">
        <v>2.65</v>
      </c>
      <c r="I71" s="12">
        <v>0</v>
      </c>
    </row>
    <row r="72" spans="2:9" ht="15" customHeight="1" x14ac:dyDescent="0.15">
      <c r="B72" t="s">
        <v>159</v>
      </c>
      <c r="C72" s="12">
        <v>12</v>
      </c>
      <c r="D72" s="8">
        <v>1.34</v>
      </c>
      <c r="E72" s="12">
        <v>10</v>
      </c>
      <c r="F72" s="8">
        <v>1.7</v>
      </c>
      <c r="G72" s="12">
        <v>2</v>
      </c>
      <c r="H72" s="8">
        <v>0.66</v>
      </c>
      <c r="I72" s="12">
        <v>0</v>
      </c>
    </row>
    <row r="73" spans="2:9" ht="15" customHeight="1" x14ac:dyDescent="0.15">
      <c r="B73" t="s">
        <v>150</v>
      </c>
      <c r="C73" s="12">
        <v>12</v>
      </c>
      <c r="D73" s="8">
        <v>1.34</v>
      </c>
      <c r="E73" s="12">
        <v>8</v>
      </c>
      <c r="F73" s="8">
        <v>1.36</v>
      </c>
      <c r="G73" s="12">
        <v>4</v>
      </c>
      <c r="H73" s="8">
        <v>1.32</v>
      </c>
      <c r="I73" s="12">
        <v>0</v>
      </c>
    </row>
    <row r="75" spans="2:9" ht="15" customHeight="1" x14ac:dyDescent="0.15">
      <c r="B75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276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2</v>
      </c>
      <c r="D5" s="8">
        <v>0.08</v>
      </c>
      <c r="E5" s="12">
        <v>0</v>
      </c>
      <c r="F5" s="8">
        <v>0</v>
      </c>
      <c r="G5" s="12">
        <v>2</v>
      </c>
      <c r="H5" s="8">
        <v>0.3</v>
      </c>
      <c r="I5" s="12">
        <v>0</v>
      </c>
    </row>
    <row r="6" spans="2:9" ht="15" customHeight="1" x14ac:dyDescent="0.15">
      <c r="B6" t="s">
        <v>27</v>
      </c>
      <c r="C6" s="12">
        <v>369</v>
      </c>
      <c r="D6" s="8">
        <v>15.43</v>
      </c>
      <c r="E6" s="12">
        <v>239</v>
      </c>
      <c r="F6" s="8">
        <v>13.95</v>
      </c>
      <c r="G6" s="12">
        <v>130</v>
      </c>
      <c r="H6" s="8">
        <v>19.23</v>
      </c>
      <c r="I6" s="12">
        <v>0</v>
      </c>
    </row>
    <row r="7" spans="2:9" ht="15" customHeight="1" x14ac:dyDescent="0.15">
      <c r="B7" t="s">
        <v>28</v>
      </c>
      <c r="C7" s="12">
        <v>183</v>
      </c>
      <c r="D7" s="8">
        <v>7.65</v>
      </c>
      <c r="E7" s="12">
        <v>106</v>
      </c>
      <c r="F7" s="8">
        <v>6.19</v>
      </c>
      <c r="G7" s="12">
        <v>77</v>
      </c>
      <c r="H7" s="8">
        <v>11.39</v>
      </c>
      <c r="I7" s="12">
        <v>0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12</v>
      </c>
      <c r="D9" s="8">
        <v>0.5</v>
      </c>
      <c r="E9" s="12">
        <v>3</v>
      </c>
      <c r="F9" s="8">
        <v>0.18</v>
      </c>
      <c r="G9" s="12">
        <v>9</v>
      </c>
      <c r="H9" s="8">
        <v>1.33</v>
      </c>
      <c r="I9" s="12">
        <v>0</v>
      </c>
    </row>
    <row r="10" spans="2:9" ht="15" customHeight="1" x14ac:dyDescent="0.15">
      <c r="B10" t="s">
        <v>31</v>
      </c>
      <c r="C10" s="12">
        <v>12</v>
      </c>
      <c r="D10" s="8">
        <v>0.5</v>
      </c>
      <c r="E10" s="12">
        <v>4</v>
      </c>
      <c r="F10" s="8">
        <v>0.23</v>
      </c>
      <c r="G10" s="12">
        <v>8</v>
      </c>
      <c r="H10" s="8">
        <v>1.18</v>
      </c>
      <c r="I10" s="12">
        <v>0</v>
      </c>
    </row>
    <row r="11" spans="2:9" ht="15" customHeight="1" x14ac:dyDescent="0.15">
      <c r="B11" t="s">
        <v>32</v>
      </c>
      <c r="C11" s="12">
        <v>654</v>
      </c>
      <c r="D11" s="8">
        <v>27.34</v>
      </c>
      <c r="E11" s="12">
        <v>424</v>
      </c>
      <c r="F11" s="8">
        <v>24.75</v>
      </c>
      <c r="G11" s="12">
        <v>229</v>
      </c>
      <c r="H11" s="8">
        <v>33.880000000000003</v>
      </c>
      <c r="I11" s="12">
        <v>1</v>
      </c>
    </row>
    <row r="12" spans="2:9" ht="15" customHeight="1" x14ac:dyDescent="0.15">
      <c r="B12" t="s">
        <v>33</v>
      </c>
      <c r="C12" s="12">
        <v>20</v>
      </c>
      <c r="D12" s="8">
        <v>0.84</v>
      </c>
      <c r="E12" s="12">
        <v>7</v>
      </c>
      <c r="F12" s="8">
        <v>0.41</v>
      </c>
      <c r="G12" s="12">
        <v>13</v>
      </c>
      <c r="H12" s="8">
        <v>1.92</v>
      </c>
      <c r="I12" s="12">
        <v>0</v>
      </c>
    </row>
    <row r="13" spans="2:9" ht="15" customHeight="1" x14ac:dyDescent="0.15">
      <c r="B13" t="s">
        <v>34</v>
      </c>
      <c r="C13" s="12">
        <v>77</v>
      </c>
      <c r="D13" s="8">
        <v>3.22</v>
      </c>
      <c r="E13" s="12">
        <v>47</v>
      </c>
      <c r="F13" s="8">
        <v>2.74</v>
      </c>
      <c r="G13" s="12">
        <v>28</v>
      </c>
      <c r="H13" s="8">
        <v>4.1399999999999997</v>
      </c>
      <c r="I13" s="12">
        <v>2</v>
      </c>
    </row>
    <row r="14" spans="2:9" ht="15" customHeight="1" x14ac:dyDescent="0.15">
      <c r="B14" t="s">
        <v>35</v>
      </c>
      <c r="C14" s="12">
        <v>70</v>
      </c>
      <c r="D14" s="8">
        <v>2.93</v>
      </c>
      <c r="E14" s="12">
        <v>47</v>
      </c>
      <c r="F14" s="8">
        <v>2.74</v>
      </c>
      <c r="G14" s="12">
        <v>23</v>
      </c>
      <c r="H14" s="8">
        <v>3.4</v>
      </c>
      <c r="I14" s="12">
        <v>0</v>
      </c>
    </row>
    <row r="15" spans="2:9" ht="15" customHeight="1" x14ac:dyDescent="0.15">
      <c r="B15" t="s">
        <v>36</v>
      </c>
      <c r="C15" s="12">
        <v>338</v>
      </c>
      <c r="D15" s="8">
        <v>14.13</v>
      </c>
      <c r="E15" s="12">
        <v>308</v>
      </c>
      <c r="F15" s="8">
        <v>17.98</v>
      </c>
      <c r="G15" s="12">
        <v>30</v>
      </c>
      <c r="H15" s="8">
        <v>4.4400000000000004</v>
      </c>
      <c r="I15" s="12">
        <v>0</v>
      </c>
    </row>
    <row r="16" spans="2:9" ht="15" customHeight="1" x14ac:dyDescent="0.15">
      <c r="B16" t="s">
        <v>37</v>
      </c>
      <c r="C16" s="12">
        <v>403</v>
      </c>
      <c r="D16" s="8">
        <v>16.850000000000001</v>
      </c>
      <c r="E16" s="12">
        <v>360</v>
      </c>
      <c r="F16" s="8">
        <v>21.02</v>
      </c>
      <c r="G16" s="12">
        <v>43</v>
      </c>
      <c r="H16" s="8">
        <v>6.36</v>
      </c>
      <c r="I16" s="12">
        <v>0</v>
      </c>
    </row>
    <row r="17" spans="2:9" ht="15" customHeight="1" x14ac:dyDescent="0.15">
      <c r="B17" t="s">
        <v>38</v>
      </c>
      <c r="C17" s="12">
        <v>73</v>
      </c>
      <c r="D17" s="8">
        <v>3.05</v>
      </c>
      <c r="E17" s="12">
        <v>68</v>
      </c>
      <c r="F17" s="8">
        <v>3.97</v>
      </c>
      <c r="G17" s="12">
        <v>5</v>
      </c>
      <c r="H17" s="8">
        <v>0.74</v>
      </c>
      <c r="I17" s="12">
        <v>0</v>
      </c>
    </row>
    <row r="18" spans="2:9" ht="15" customHeight="1" x14ac:dyDescent="0.15">
      <c r="B18" t="s">
        <v>39</v>
      </c>
      <c r="C18" s="12">
        <v>82</v>
      </c>
      <c r="D18" s="8">
        <v>3.43</v>
      </c>
      <c r="E18" s="12">
        <v>38</v>
      </c>
      <c r="F18" s="8">
        <v>2.2200000000000002</v>
      </c>
      <c r="G18" s="12">
        <v>44</v>
      </c>
      <c r="H18" s="8">
        <v>6.51</v>
      </c>
      <c r="I18" s="12">
        <v>0</v>
      </c>
    </row>
    <row r="19" spans="2:9" ht="15" customHeight="1" x14ac:dyDescent="0.15">
      <c r="B19" t="s">
        <v>40</v>
      </c>
      <c r="C19" s="12">
        <v>97</v>
      </c>
      <c r="D19" s="8">
        <v>4.0599999999999996</v>
      </c>
      <c r="E19" s="12">
        <v>62</v>
      </c>
      <c r="F19" s="8">
        <v>3.62</v>
      </c>
      <c r="G19" s="12">
        <v>35</v>
      </c>
      <c r="H19" s="8">
        <v>5.18</v>
      </c>
      <c r="I19" s="12">
        <v>0</v>
      </c>
    </row>
    <row r="20" spans="2:9" ht="15" customHeight="1" x14ac:dyDescent="0.15">
      <c r="B20" s="9" t="s">
        <v>232</v>
      </c>
      <c r="C20" s="12">
        <f>SUM(LTBL_05210[総数／事業所数])</f>
        <v>2392</v>
      </c>
      <c r="E20" s="12">
        <f>SUBTOTAL(109,LTBL_05210[個人／事業所数])</f>
        <v>1713</v>
      </c>
      <c r="G20" s="12">
        <f>SUBTOTAL(109,LTBL_05210[法人／事業所数])</f>
        <v>676</v>
      </c>
      <c r="I20" s="12">
        <f>SUBTOTAL(109,LTBL_05210[法人以外の団体／事業所数])</f>
        <v>3</v>
      </c>
    </row>
    <row r="21" spans="2:9" ht="15" customHeight="1" x14ac:dyDescent="0.15">
      <c r="E21" s="11">
        <f>LTBL_05210[[#Totals],[個人／事業所数]]/LTBL_05210[[#Totals],[総数／事業所数]]</f>
        <v>0.71613712374581939</v>
      </c>
      <c r="G21" s="11">
        <f>LTBL_05210[[#Totals],[法人／事業所数]]/LTBL_05210[[#Totals],[総数／事業所数]]</f>
        <v>0.28260869565217389</v>
      </c>
      <c r="I21" s="11">
        <f>LTBL_05210[[#Totals],[法人以外の団体／事業所数]]/LTBL_05210[[#Totals],[総数／事業所数]]</f>
        <v>1.254180602006689E-3</v>
      </c>
    </row>
    <row r="23" spans="2:9" ht="33" customHeight="1" x14ac:dyDescent="0.15">
      <c r="B23" t="s">
        <v>231</v>
      </c>
      <c r="C23" s="10" t="s">
        <v>42</v>
      </c>
      <c r="D23" s="10" t="s">
        <v>273</v>
      </c>
      <c r="E23" s="10" t="s">
        <v>44</v>
      </c>
      <c r="F23" s="10" t="s">
        <v>277</v>
      </c>
      <c r="G23" s="10" t="s">
        <v>46</v>
      </c>
      <c r="H23" s="10" t="s">
        <v>253</v>
      </c>
      <c r="I23" s="10" t="s">
        <v>48</v>
      </c>
    </row>
    <row r="24" spans="2:9" ht="15" customHeight="1" x14ac:dyDescent="0.15">
      <c r="B24" t="s">
        <v>234</v>
      </c>
      <c r="C24">
        <v>38</v>
      </c>
      <c r="D24" t="s">
        <v>233</v>
      </c>
      <c r="E24">
        <v>0</v>
      </c>
      <c r="F24" t="s">
        <v>235</v>
      </c>
      <c r="G24">
        <v>37</v>
      </c>
      <c r="H24" t="s">
        <v>236</v>
      </c>
      <c r="I24">
        <v>1</v>
      </c>
    </row>
    <row r="25" spans="2:9" ht="15" customHeight="1" x14ac:dyDescent="0.15">
      <c r="B25" t="s">
        <v>237</v>
      </c>
      <c r="C25">
        <v>0</v>
      </c>
      <c r="D25" t="s">
        <v>233</v>
      </c>
      <c r="E25">
        <v>0</v>
      </c>
      <c r="F25" t="s">
        <v>235</v>
      </c>
      <c r="G25">
        <v>0</v>
      </c>
      <c r="H25" t="s">
        <v>236</v>
      </c>
      <c r="I25">
        <v>0</v>
      </c>
    </row>
    <row r="28" spans="2:9" ht="33" customHeight="1" x14ac:dyDescent="0.15">
      <c r="B28" t="s">
        <v>278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362</v>
      </c>
      <c r="D29" s="8">
        <v>15.13</v>
      </c>
      <c r="E29" s="12">
        <v>337</v>
      </c>
      <c r="F29" s="8">
        <v>19.670000000000002</v>
      </c>
      <c r="G29" s="12">
        <v>25</v>
      </c>
      <c r="H29" s="8">
        <v>3.7</v>
      </c>
      <c r="I29" s="12">
        <v>0</v>
      </c>
    </row>
    <row r="30" spans="2:9" ht="15" customHeight="1" x14ac:dyDescent="0.15">
      <c r="B30" t="s">
        <v>63</v>
      </c>
      <c r="C30" s="12">
        <v>295</v>
      </c>
      <c r="D30" s="8">
        <v>12.33</v>
      </c>
      <c r="E30" s="12">
        <v>283</v>
      </c>
      <c r="F30" s="8">
        <v>16.52</v>
      </c>
      <c r="G30" s="12">
        <v>12</v>
      </c>
      <c r="H30" s="8">
        <v>1.78</v>
      </c>
      <c r="I30" s="12">
        <v>0</v>
      </c>
    </row>
    <row r="31" spans="2:9" ht="15" customHeight="1" x14ac:dyDescent="0.15">
      <c r="B31" t="s">
        <v>57</v>
      </c>
      <c r="C31" s="12">
        <v>215</v>
      </c>
      <c r="D31" s="8">
        <v>8.99</v>
      </c>
      <c r="E31" s="12">
        <v>179</v>
      </c>
      <c r="F31" s="8">
        <v>10.45</v>
      </c>
      <c r="G31" s="12">
        <v>35</v>
      </c>
      <c r="H31" s="8">
        <v>5.18</v>
      </c>
      <c r="I31" s="12">
        <v>1</v>
      </c>
    </row>
    <row r="32" spans="2:9" ht="15" customHeight="1" x14ac:dyDescent="0.15">
      <c r="B32" t="s">
        <v>59</v>
      </c>
      <c r="C32" s="12">
        <v>207</v>
      </c>
      <c r="D32" s="8">
        <v>8.65</v>
      </c>
      <c r="E32" s="12">
        <v>111</v>
      </c>
      <c r="F32" s="8">
        <v>6.48</v>
      </c>
      <c r="G32" s="12">
        <v>96</v>
      </c>
      <c r="H32" s="8">
        <v>14.2</v>
      </c>
      <c r="I32" s="12">
        <v>0</v>
      </c>
    </row>
    <row r="33" spans="2:9" ht="15" customHeight="1" x14ac:dyDescent="0.15">
      <c r="B33" t="s">
        <v>50</v>
      </c>
      <c r="C33" s="12">
        <v>163</v>
      </c>
      <c r="D33" s="8">
        <v>6.81</v>
      </c>
      <c r="E33" s="12">
        <v>134</v>
      </c>
      <c r="F33" s="8">
        <v>7.82</v>
      </c>
      <c r="G33" s="12">
        <v>29</v>
      </c>
      <c r="H33" s="8">
        <v>4.29</v>
      </c>
      <c r="I33" s="12">
        <v>0</v>
      </c>
    </row>
    <row r="34" spans="2:9" ht="15" customHeight="1" x14ac:dyDescent="0.15">
      <c r="B34" t="s">
        <v>49</v>
      </c>
      <c r="C34" s="12">
        <v>138</v>
      </c>
      <c r="D34" s="8">
        <v>5.77</v>
      </c>
      <c r="E34" s="12">
        <v>70</v>
      </c>
      <c r="F34" s="8">
        <v>4.09</v>
      </c>
      <c r="G34" s="12">
        <v>68</v>
      </c>
      <c r="H34" s="8">
        <v>10.06</v>
      </c>
      <c r="I34" s="12">
        <v>0</v>
      </c>
    </row>
    <row r="35" spans="2:9" ht="15" customHeight="1" x14ac:dyDescent="0.15">
      <c r="B35" t="s">
        <v>65</v>
      </c>
      <c r="C35" s="12">
        <v>73</v>
      </c>
      <c r="D35" s="8">
        <v>3.05</v>
      </c>
      <c r="E35" s="12">
        <v>68</v>
      </c>
      <c r="F35" s="8">
        <v>3.97</v>
      </c>
      <c r="G35" s="12">
        <v>5</v>
      </c>
      <c r="H35" s="8">
        <v>0.74</v>
      </c>
      <c r="I35" s="12">
        <v>0</v>
      </c>
    </row>
    <row r="36" spans="2:9" ht="15" customHeight="1" x14ac:dyDescent="0.15">
      <c r="B36" t="s">
        <v>51</v>
      </c>
      <c r="C36" s="12">
        <v>68</v>
      </c>
      <c r="D36" s="8">
        <v>2.84</v>
      </c>
      <c r="E36" s="12">
        <v>35</v>
      </c>
      <c r="F36" s="8">
        <v>2.04</v>
      </c>
      <c r="G36" s="12">
        <v>33</v>
      </c>
      <c r="H36" s="8">
        <v>4.88</v>
      </c>
      <c r="I36" s="12">
        <v>0</v>
      </c>
    </row>
    <row r="37" spans="2:9" ht="15" customHeight="1" x14ac:dyDescent="0.15">
      <c r="B37" t="s">
        <v>58</v>
      </c>
      <c r="C37" s="12">
        <v>67</v>
      </c>
      <c r="D37" s="8">
        <v>2.8</v>
      </c>
      <c r="E37" s="12">
        <v>47</v>
      </c>
      <c r="F37" s="8">
        <v>2.74</v>
      </c>
      <c r="G37" s="12">
        <v>20</v>
      </c>
      <c r="H37" s="8">
        <v>2.96</v>
      </c>
      <c r="I37" s="12">
        <v>0</v>
      </c>
    </row>
    <row r="38" spans="2:9" ht="15" customHeight="1" x14ac:dyDescent="0.15">
      <c r="B38" t="s">
        <v>60</v>
      </c>
      <c r="C38" s="12">
        <v>59</v>
      </c>
      <c r="D38" s="8">
        <v>2.4700000000000002</v>
      </c>
      <c r="E38" s="12">
        <v>40</v>
      </c>
      <c r="F38" s="8">
        <v>2.34</v>
      </c>
      <c r="G38" s="12">
        <v>17</v>
      </c>
      <c r="H38" s="8">
        <v>2.5099999999999998</v>
      </c>
      <c r="I38" s="12">
        <v>2</v>
      </c>
    </row>
    <row r="39" spans="2:9" ht="15" customHeight="1" x14ac:dyDescent="0.15">
      <c r="B39" t="s">
        <v>68</v>
      </c>
      <c r="C39" s="12">
        <v>58</v>
      </c>
      <c r="D39" s="8">
        <v>2.42</v>
      </c>
      <c r="E39" s="12">
        <v>40</v>
      </c>
      <c r="F39" s="8">
        <v>2.34</v>
      </c>
      <c r="G39" s="12">
        <v>18</v>
      </c>
      <c r="H39" s="8">
        <v>2.66</v>
      </c>
      <c r="I39" s="12">
        <v>0</v>
      </c>
    </row>
    <row r="40" spans="2:9" ht="15" customHeight="1" x14ac:dyDescent="0.15">
      <c r="B40" t="s">
        <v>56</v>
      </c>
      <c r="C40" s="12">
        <v>51</v>
      </c>
      <c r="D40" s="8">
        <v>2.13</v>
      </c>
      <c r="E40" s="12">
        <v>39</v>
      </c>
      <c r="F40" s="8">
        <v>2.2799999999999998</v>
      </c>
      <c r="G40" s="12">
        <v>12</v>
      </c>
      <c r="H40" s="8">
        <v>1.78</v>
      </c>
      <c r="I40" s="12">
        <v>0</v>
      </c>
    </row>
    <row r="41" spans="2:9" ht="15" customHeight="1" x14ac:dyDescent="0.15">
      <c r="B41" t="s">
        <v>66</v>
      </c>
      <c r="C41" s="12">
        <v>44</v>
      </c>
      <c r="D41" s="8">
        <v>1.84</v>
      </c>
      <c r="E41" s="12">
        <v>38</v>
      </c>
      <c r="F41" s="8">
        <v>2.2200000000000002</v>
      </c>
      <c r="G41" s="12">
        <v>6</v>
      </c>
      <c r="H41" s="8">
        <v>0.89</v>
      </c>
      <c r="I41" s="12">
        <v>0</v>
      </c>
    </row>
    <row r="42" spans="2:9" ht="15" customHeight="1" x14ac:dyDescent="0.15">
      <c r="B42" t="s">
        <v>67</v>
      </c>
      <c r="C42" s="12">
        <v>38</v>
      </c>
      <c r="D42" s="8">
        <v>1.59</v>
      </c>
      <c r="E42" s="12">
        <v>0</v>
      </c>
      <c r="F42" s="8">
        <v>0</v>
      </c>
      <c r="G42" s="12">
        <v>38</v>
      </c>
      <c r="H42" s="8">
        <v>5.62</v>
      </c>
      <c r="I42" s="12">
        <v>0</v>
      </c>
    </row>
    <row r="43" spans="2:9" ht="15" customHeight="1" x14ac:dyDescent="0.15">
      <c r="B43" t="s">
        <v>61</v>
      </c>
      <c r="C43" s="12">
        <v>36</v>
      </c>
      <c r="D43" s="8">
        <v>1.51</v>
      </c>
      <c r="E43" s="12">
        <v>30</v>
      </c>
      <c r="F43" s="8">
        <v>1.75</v>
      </c>
      <c r="G43" s="12">
        <v>6</v>
      </c>
      <c r="H43" s="8">
        <v>0.89</v>
      </c>
      <c r="I43" s="12">
        <v>0</v>
      </c>
    </row>
    <row r="44" spans="2:9" ht="15" customHeight="1" x14ac:dyDescent="0.15">
      <c r="B44" t="s">
        <v>80</v>
      </c>
      <c r="C44" s="12">
        <v>33</v>
      </c>
      <c r="D44" s="8">
        <v>1.38</v>
      </c>
      <c r="E44" s="12">
        <v>23</v>
      </c>
      <c r="F44" s="8">
        <v>1.34</v>
      </c>
      <c r="G44" s="12">
        <v>10</v>
      </c>
      <c r="H44" s="8">
        <v>1.48</v>
      </c>
      <c r="I44" s="12">
        <v>0</v>
      </c>
    </row>
    <row r="45" spans="2:9" ht="15" customHeight="1" x14ac:dyDescent="0.15">
      <c r="B45" t="s">
        <v>62</v>
      </c>
      <c r="C45" s="12">
        <v>32</v>
      </c>
      <c r="D45" s="8">
        <v>1.34</v>
      </c>
      <c r="E45" s="12">
        <v>17</v>
      </c>
      <c r="F45" s="8">
        <v>0.99</v>
      </c>
      <c r="G45" s="12">
        <v>15</v>
      </c>
      <c r="H45" s="8">
        <v>2.2200000000000002</v>
      </c>
      <c r="I45" s="12">
        <v>0</v>
      </c>
    </row>
    <row r="46" spans="2:9" ht="15" customHeight="1" x14ac:dyDescent="0.15">
      <c r="B46" t="s">
        <v>54</v>
      </c>
      <c r="C46" s="12">
        <v>31</v>
      </c>
      <c r="D46" s="8">
        <v>1.3</v>
      </c>
      <c r="E46" s="12">
        <v>5</v>
      </c>
      <c r="F46" s="8">
        <v>0.28999999999999998</v>
      </c>
      <c r="G46" s="12">
        <v>26</v>
      </c>
      <c r="H46" s="8">
        <v>3.85</v>
      </c>
      <c r="I46" s="12">
        <v>0</v>
      </c>
    </row>
    <row r="47" spans="2:9" ht="15" customHeight="1" x14ac:dyDescent="0.15">
      <c r="B47" t="s">
        <v>70</v>
      </c>
      <c r="C47" s="12">
        <v>30</v>
      </c>
      <c r="D47" s="8">
        <v>1.25</v>
      </c>
      <c r="E47" s="12">
        <v>18</v>
      </c>
      <c r="F47" s="8">
        <v>1.05</v>
      </c>
      <c r="G47" s="12">
        <v>12</v>
      </c>
      <c r="H47" s="8">
        <v>1.78</v>
      </c>
      <c r="I47" s="12">
        <v>0</v>
      </c>
    </row>
    <row r="48" spans="2:9" ht="15" customHeight="1" x14ac:dyDescent="0.15">
      <c r="B48" t="s">
        <v>52</v>
      </c>
      <c r="C48" s="12">
        <v>27</v>
      </c>
      <c r="D48" s="8">
        <v>1.1299999999999999</v>
      </c>
      <c r="E48" s="12">
        <v>18</v>
      </c>
      <c r="F48" s="8">
        <v>1.05</v>
      </c>
      <c r="G48" s="12">
        <v>9</v>
      </c>
      <c r="H48" s="8">
        <v>1.33</v>
      </c>
      <c r="I48" s="12">
        <v>0</v>
      </c>
    </row>
    <row r="51" spans="2:9" ht="33" customHeight="1" x14ac:dyDescent="0.15">
      <c r="B51" t="s">
        <v>242</v>
      </c>
      <c r="C51" s="10" t="s">
        <v>42</v>
      </c>
      <c r="D51" s="10" t="s">
        <v>43</v>
      </c>
      <c r="E51" s="10" t="s">
        <v>44</v>
      </c>
      <c r="F51" s="10" t="s">
        <v>45</v>
      </c>
      <c r="G51" s="10" t="s">
        <v>46</v>
      </c>
      <c r="H51" s="10" t="s">
        <v>47</v>
      </c>
      <c r="I51" s="10" t="s">
        <v>48</v>
      </c>
    </row>
    <row r="52" spans="2:9" ht="15" customHeight="1" x14ac:dyDescent="0.15">
      <c r="B52" t="s">
        <v>147</v>
      </c>
      <c r="C52" s="12">
        <v>173</v>
      </c>
      <c r="D52" s="8">
        <v>7.23</v>
      </c>
      <c r="E52" s="12">
        <v>168</v>
      </c>
      <c r="F52" s="8">
        <v>9.81</v>
      </c>
      <c r="G52" s="12">
        <v>5</v>
      </c>
      <c r="H52" s="8">
        <v>0.74</v>
      </c>
      <c r="I52" s="12">
        <v>0</v>
      </c>
    </row>
    <row r="53" spans="2:9" ht="15" customHeight="1" x14ac:dyDescent="0.15">
      <c r="B53" t="s">
        <v>146</v>
      </c>
      <c r="C53" s="12">
        <v>153</v>
      </c>
      <c r="D53" s="8">
        <v>6.4</v>
      </c>
      <c r="E53" s="12">
        <v>150</v>
      </c>
      <c r="F53" s="8">
        <v>8.76</v>
      </c>
      <c r="G53" s="12">
        <v>3</v>
      </c>
      <c r="H53" s="8">
        <v>0.44</v>
      </c>
      <c r="I53" s="12">
        <v>0</v>
      </c>
    </row>
    <row r="54" spans="2:9" ht="15" customHeight="1" x14ac:dyDescent="0.15">
      <c r="B54" t="s">
        <v>143</v>
      </c>
      <c r="C54" s="12">
        <v>78</v>
      </c>
      <c r="D54" s="8">
        <v>3.26</v>
      </c>
      <c r="E54" s="12">
        <v>77</v>
      </c>
      <c r="F54" s="8">
        <v>4.5</v>
      </c>
      <c r="G54" s="12">
        <v>1</v>
      </c>
      <c r="H54" s="8">
        <v>0.15</v>
      </c>
      <c r="I54" s="12">
        <v>0</v>
      </c>
    </row>
    <row r="55" spans="2:9" ht="15" customHeight="1" x14ac:dyDescent="0.15">
      <c r="B55" t="s">
        <v>144</v>
      </c>
      <c r="C55" s="12">
        <v>74</v>
      </c>
      <c r="D55" s="8">
        <v>3.09</v>
      </c>
      <c r="E55" s="12">
        <v>71</v>
      </c>
      <c r="F55" s="8">
        <v>4.1399999999999997</v>
      </c>
      <c r="G55" s="12">
        <v>3</v>
      </c>
      <c r="H55" s="8">
        <v>0.44</v>
      </c>
      <c r="I55" s="12">
        <v>0</v>
      </c>
    </row>
    <row r="56" spans="2:9" ht="15" customHeight="1" x14ac:dyDescent="0.15">
      <c r="B56" t="s">
        <v>131</v>
      </c>
      <c r="C56" s="12">
        <v>73</v>
      </c>
      <c r="D56" s="8">
        <v>3.05</v>
      </c>
      <c r="E56" s="12">
        <v>49</v>
      </c>
      <c r="F56" s="8">
        <v>2.86</v>
      </c>
      <c r="G56" s="12">
        <v>24</v>
      </c>
      <c r="H56" s="8">
        <v>3.55</v>
      </c>
      <c r="I56" s="12">
        <v>0</v>
      </c>
    </row>
    <row r="57" spans="2:9" ht="15" customHeight="1" x14ac:dyDescent="0.15">
      <c r="B57" t="s">
        <v>150</v>
      </c>
      <c r="C57" s="12">
        <v>58</v>
      </c>
      <c r="D57" s="8">
        <v>2.42</v>
      </c>
      <c r="E57" s="12">
        <v>40</v>
      </c>
      <c r="F57" s="8">
        <v>2.34</v>
      </c>
      <c r="G57" s="12">
        <v>18</v>
      </c>
      <c r="H57" s="8">
        <v>2.66</v>
      </c>
      <c r="I57" s="12">
        <v>0</v>
      </c>
    </row>
    <row r="58" spans="2:9" ht="15" customHeight="1" x14ac:dyDescent="0.15">
      <c r="B58" t="s">
        <v>148</v>
      </c>
      <c r="C58" s="12">
        <v>55</v>
      </c>
      <c r="D58" s="8">
        <v>2.2999999999999998</v>
      </c>
      <c r="E58" s="12">
        <v>52</v>
      </c>
      <c r="F58" s="8">
        <v>3.04</v>
      </c>
      <c r="G58" s="12">
        <v>3</v>
      </c>
      <c r="H58" s="8">
        <v>0.44</v>
      </c>
      <c r="I58" s="12">
        <v>0</v>
      </c>
    </row>
    <row r="59" spans="2:9" ht="15" customHeight="1" x14ac:dyDescent="0.15">
      <c r="B59" t="s">
        <v>134</v>
      </c>
      <c r="C59" s="12">
        <v>53</v>
      </c>
      <c r="D59" s="8">
        <v>2.2200000000000002</v>
      </c>
      <c r="E59" s="12">
        <v>47</v>
      </c>
      <c r="F59" s="8">
        <v>2.74</v>
      </c>
      <c r="G59" s="12">
        <v>6</v>
      </c>
      <c r="H59" s="8">
        <v>0.89</v>
      </c>
      <c r="I59" s="12">
        <v>0</v>
      </c>
    </row>
    <row r="60" spans="2:9" ht="15" customHeight="1" x14ac:dyDescent="0.15">
      <c r="B60" t="s">
        <v>139</v>
      </c>
      <c r="C60" s="12">
        <v>53</v>
      </c>
      <c r="D60" s="8">
        <v>2.2200000000000002</v>
      </c>
      <c r="E60" s="12">
        <v>37</v>
      </c>
      <c r="F60" s="8">
        <v>2.16</v>
      </c>
      <c r="G60" s="12">
        <v>16</v>
      </c>
      <c r="H60" s="8">
        <v>2.37</v>
      </c>
      <c r="I60" s="12">
        <v>0</v>
      </c>
    </row>
    <row r="61" spans="2:9" ht="15" customHeight="1" x14ac:dyDescent="0.15">
      <c r="B61" t="s">
        <v>138</v>
      </c>
      <c r="C61" s="12">
        <v>52</v>
      </c>
      <c r="D61" s="8">
        <v>2.17</v>
      </c>
      <c r="E61" s="12">
        <v>20</v>
      </c>
      <c r="F61" s="8">
        <v>1.17</v>
      </c>
      <c r="G61" s="12">
        <v>32</v>
      </c>
      <c r="H61" s="8">
        <v>4.7300000000000004</v>
      </c>
      <c r="I61" s="12">
        <v>0</v>
      </c>
    </row>
    <row r="62" spans="2:9" ht="15" customHeight="1" x14ac:dyDescent="0.15">
      <c r="B62" t="s">
        <v>141</v>
      </c>
      <c r="C62" s="12">
        <v>46</v>
      </c>
      <c r="D62" s="8">
        <v>1.92</v>
      </c>
      <c r="E62" s="12">
        <v>44</v>
      </c>
      <c r="F62" s="8">
        <v>2.57</v>
      </c>
      <c r="G62" s="12">
        <v>2</v>
      </c>
      <c r="H62" s="8">
        <v>0.3</v>
      </c>
      <c r="I62" s="12">
        <v>0</v>
      </c>
    </row>
    <row r="63" spans="2:9" ht="15" customHeight="1" x14ac:dyDescent="0.15">
      <c r="B63" t="s">
        <v>142</v>
      </c>
      <c r="C63" s="12">
        <v>45</v>
      </c>
      <c r="D63" s="8">
        <v>1.88</v>
      </c>
      <c r="E63" s="12">
        <v>41</v>
      </c>
      <c r="F63" s="8">
        <v>2.39</v>
      </c>
      <c r="G63" s="12">
        <v>4</v>
      </c>
      <c r="H63" s="8">
        <v>0.59</v>
      </c>
      <c r="I63" s="12">
        <v>0</v>
      </c>
    </row>
    <row r="64" spans="2:9" ht="15" customHeight="1" x14ac:dyDescent="0.15">
      <c r="B64" t="s">
        <v>160</v>
      </c>
      <c r="C64" s="12">
        <v>44</v>
      </c>
      <c r="D64" s="8">
        <v>1.84</v>
      </c>
      <c r="E64" s="12">
        <v>43</v>
      </c>
      <c r="F64" s="8">
        <v>2.5099999999999998</v>
      </c>
      <c r="G64" s="12">
        <v>1</v>
      </c>
      <c r="H64" s="8">
        <v>0.15</v>
      </c>
      <c r="I64" s="12">
        <v>0</v>
      </c>
    </row>
    <row r="65" spans="2:9" ht="15" customHeight="1" x14ac:dyDescent="0.15">
      <c r="B65" t="s">
        <v>136</v>
      </c>
      <c r="C65" s="12">
        <v>43</v>
      </c>
      <c r="D65" s="8">
        <v>1.8</v>
      </c>
      <c r="E65" s="12">
        <v>35</v>
      </c>
      <c r="F65" s="8">
        <v>2.04</v>
      </c>
      <c r="G65" s="12">
        <v>8</v>
      </c>
      <c r="H65" s="8">
        <v>1.18</v>
      </c>
      <c r="I65" s="12">
        <v>0</v>
      </c>
    </row>
    <row r="66" spans="2:9" ht="15" customHeight="1" x14ac:dyDescent="0.15">
      <c r="B66" t="s">
        <v>132</v>
      </c>
      <c r="C66" s="12">
        <v>42</v>
      </c>
      <c r="D66" s="8">
        <v>1.76</v>
      </c>
      <c r="E66" s="12">
        <v>21</v>
      </c>
      <c r="F66" s="8">
        <v>1.23</v>
      </c>
      <c r="G66" s="12">
        <v>21</v>
      </c>
      <c r="H66" s="8">
        <v>3.11</v>
      </c>
      <c r="I66" s="12">
        <v>0</v>
      </c>
    </row>
    <row r="67" spans="2:9" ht="15" customHeight="1" x14ac:dyDescent="0.15">
      <c r="B67" t="s">
        <v>135</v>
      </c>
      <c r="C67" s="12">
        <v>40</v>
      </c>
      <c r="D67" s="8">
        <v>1.67</v>
      </c>
      <c r="E67" s="12">
        <v>36</v>
      </c>
      <c r="F67" s="8">
        <v>2.1</v>
      </c>
      <c r="G67" s="12">
        <v>4</v>
      </c>
      <c r="H67" s="8">
        <v>0.59</v>
      </c>
      <c r="I67" s="12">
        <v>0</v>
      </c>
    </row>
    <row r="68" spans="2:9" ht="15" customHeight="1" x14ac:dyDescent="0.15">
      <c r="B68" t="s">
        <v>140</v>
      </c>
      <c r="C68" s="12">
        <v>37</v>
      </c>
      <c r="D68" s="8">
        <v>1.55</v>
      </c>
      <c r="E68" s="12">
        <v>28</v>
      </c>
      <c r="F68" s="8">
        <v>1.63</v>
      </c>
      <c r="G68" s="12">
        <v>9</v>
      </c>
      <c r="H68" s="8">
        <v>1.33</v>
      </c>
      <c r="I68" s="12">
        <v>0</v>
      </c>
    </row>
    <row r="69" spans="2:9" ht="15" customHeight="1" x14ac:dyDescent="0.15">
      <c r="B69" t="s">
        <v>161</v>
      </c>
      <c r="C69" s="12">
        <v>35</v>
      </c>
      <c r="D69" s="8">
        <v>1.46</v>
      </c>
      <c r="E69" s="12">
        <v>31</v>
      </c>
      <c r="F69" s="8">
        <v>1.81</v>
      </c>
      <c r="G69" s="12">
        <v>4</v>
      </c>
      <c r="H69" s="8">
        <v>0.59</v>
      </c>
      <c r="I69" s="12">
        <v>0</v>
      </c>
    </row>
    <row r="70" spans="2:9" ht="15" customHeight="1" x14ac:dyDescent="0.15">
      <c r="B70" t="s">
        <v>149</v>
      </c>
      <c r="C70" s="12">
        <v>35</v>
      </c>
      <c r="D70" s="8">
        <v>1.46</v>
      </c>
      <c r="E70" s="12">
        <v>34</v>
      </c>
      <c r="F70" s="8">
        <v>1.98</v>
      </c>
      <c r="G70" s="12">
        <v>1</v>
      </c>
      <c r="H70" s="8">
        <v>0.15</v>
      </c>
      <c r="I70" s="12">
        <v>0</v>
      </c>
    </row>
    <row r="71" spans="2:9" ht="15" customHeight="1" x14ac:dyDescent="0.15">
      <c r="B71" t="s">
        <v>157</v>
      </c>
      <c r="C71" s="12">
        <v>32</v>
      </c>
      <c r="D71" s="8">
        <v>1.34</v>
      </c>
      <c r="E71" s="12">
        <v>10</v>
      </c>
      <c r="F71" s="8">
        <v>0.57999999999999996</v>
      </c>
      <c r="G71" s="12">
        <v>22</v>
      </c>
      <c r="H71" s="8">
        <v>3.25</v>
      </c>
      <c r="I71" s="12">
        <v>0</v>
      </c>
    </row>
    <row r="73" spans="2:9" ht="15" customHeight="1" x14ac:dyDescent="0.15">
      <c r="B73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279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3</v>
      </c>
      <c r="D5" s="8">
        <v>0.4</v>
      </c>
      <c r="E5" s="12">
        <v>0</v>
      </c>
      <c r="F5" s="8">
        <v>0</v>
      </c>
      <c r="G5" s="12">
        <v>3</v>
      </c>
      <c r="H5" s="8">
        <v>1.46</v>
      </c>
      <c r="I5" s="12">
        <v>0</v>
      </c>
    </row>
    <row r="6" spans="2:9" ht="15" customHeight="1" x14ac:dyDescent="0.15">
      <c r="B6" t="s">
        <v>27</v>
      </c>
      <c r="C6" s="12">
        <v>161</v>
      </c>
      <c r="D6" s="8">
        <v>21.38</v>
      </c>
      <c r="E6" s="12">
        <v>87</v>
      </c>
      <c r="F6" s="8">
        <v>15.9</v>
      </c>
      <c r="G6" s="12">
        <v>74</v>
      </c>
      <c r="H6" s="8">
        <v>35.92</v>
      </c>
      <c r="I6" s="12">
        <v>0</v>
      </c>
    </row>
    <row r="7" spans="2:9" ht="15" customHeight="1" x14ac:dyDescent="0.15">
      <c r="B7" t="s">
        <v>28</v>
      </c>
      <c r="C7" s="12">
        <v>43</v>
      </c>
      <c r="D7" s="8">
        <v>5.71</v>
      </c>
      <c r="E7" s="12">
        <v>20</v>
      </c>
      <c r="F7" s="8">
        <v>3.66</v>
      </c>
      <c r="G7" s="12">
        <v>23</v>
      </c>
      <c r="H7" s="8">
        <v>11.17</v>
      </c>
      <c r="I7" s="12">
        <v>0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31</v>
      </c>
      <c r="C10" s="12">
        <v>7</v>
      </c>
      <c r="D10" s="8">
        <v>0.93</v>
      </c>
      <c r="E10" s="12">
        <v>5</v>
      </c>
      <c r="F10" s="8">
        <v>0.91</v>
      </c>
      <c r="G10" s="12">
        <v>2</v>
      </c>
      <c r="H10" s="8">
        <v>0.97</v>
      </c>
      <c r="I10" s="12">
        <v>0</v>
      </c>
    </row>
    <row r="11" spans="2:9" ht="15" customHeight="1" x14ac:dyDescent="0.15">
      <c r="B11" t="s">
        <v>32</v>
      </c>
      <c r="C11" s="12">
        <v>185</v>
      </c>
      <c r="D11" s="8">
        <v>24.57</v>
      </c>
      <c r="E11" s="12">
        <v>133</v>
      </c>
      <c r="F11" s="8">
        <v>24.31</v>
      </c>
      <c r="G11" s="12">
        <v>52</v>
      </c>
      <c r="H11" s="8">
        <v>25.24</v>
      </c>
      <c r="I11" s="12">
        <v>0</v>
      </c>
    </row>
    <row r="12" spans="2:9" ht="15" customHeight="1" x14ac:dyDescent="0.15">
      <c r="B12" t="s">
        <v>33</v>
      </c>
      <c r="C12" s="12">
        <v>4</v>
      </c>
      <c r="D12" s="8">
        <v>0.53</v>
      </c>
      <c r="E12" s="12">
        <v>1</v>
      </c>
      <c r="F12" s="8">
        <v>0.18</v>
      </c>
      <c r="G12" s="12">
        <v>3</v>
      </c>
      <c r="H12" s="8">
        <v>1.46</v>
      </c>
      <c r="I12" s="12">
        <v>0</v>
      </c>
    </row>
    <row r="13" spans="2:9" ht="15" customHeight="1" x14ac:dyDescent="0.15">
      <c r="B13" t="s">
        <v>34</v>
      </c>
      <c r="C13" s="12">
        <v>23</v>
      </c>
      <c r="D13" s="8">
        <v>3.05</v>
      </c>
      <c r="E13" s="12">
        <v>17</v>
      </c>
      <c r="F13" s="8">
        <v>3.11</v>
      </c>
      <c r="G13" s="12">
        <v>6</v>
      </c>
      <c r="H13" s="8">
        <v>2.91</v>
      </c>
      <c r="I13" s="12">
        <v>0</v>
      </c>
    </row>
    <row r="14" spans="2:9" ht="15" customHeight="1" x14ac:dyDescent="0.15">
      <c r="B14" t="s">
        <v>35</v>
      </c>
      <c r="C14" s="12">
        <v>17</v>
      </c>
      <c r="D14" s="8">
        <v>2.2599999999999998</v>
      </c>
      <c r="E14" s="12">
        <v>11</v>
      </c>
      <c r="F14" s="8">
        <v>2.0099999999999998</v>
      </c>
      <c r="G14" s="12">
        <v>6</v>
      </c>
      <c r="H14" s="8">
        <v>2.91</v>
      </c>
      <c r="I14" s="12">
        <v>0</v>
      </c>
    </row>
    <row r="15" spans="2:9" ht="15" customHeight="1" x14ac:dyDescent="0.15">
      <c r="B15" t="s">
        <v>36</v>
      </c>
      <c r="C15" s="12">
        <v>76</v>
      </c>
      <c r="D15" s="8">
        <v>10.09</v>
      </c>
      <c r="E15" s="12">
        <v>63</v>
      </c>
      <c r="F15" s="8">
        <v>11.52</v>
      </c>
      <c r="G15" s="12">
        <v>13</v>
      </c>
      <c r="H15" s="8">
        <v>6.31</v>
      </c>
      <c r="I15" s="12">
        <v>0</v>
      </c>
    </row>
    <row r="16" spans="2:9" ht="15" customHeight="1" x14ac:dyDescent="0.15">
      <c r="B16" t="s">
        <v>37</v>
      </c>
      <c r="C16" s="12">
        <v>142</v>
      </c>
      <c r="D16" s="8">
        <v>18.86</v>
      </c>
      <c r="E16" s="12">
        <v>138</v>
      </c>
      <c r="F16" s="8">
        <v>25.23</v>
      </c>
      <c r="G16" s="12">
        <v>4</v>
      </c>
      <c r="H16" s="8">
        <v>1.94</v>
      </c>
      <c r="I16" s="12">
        <v>0</v>
      </c>
    </row>
    <row r="17" spans="2:9" ht="15" customHeight="1" x14ac:dyDescent="0.15">
      <c r="B17" t="s">
        <v>38</v>
      </c>
      <c r="C17" s="12">
        <v>32</v>
      </c>
      <c r="D17" s="8">
        <v>4.25</v>
      </c>
      <c r="E17" s="12">
        <v>31</v>
      </c>
      <c r="F17" s="8">
        <v>5.67</v>
      </c>
      <c r="G17" s="12">
        <v>1</v>
      </c>
      <c r="H17" s="8">
        <v>0.49</v>
      </c>
      <c r="I17" s="12">
        <v>0</v>
      </c>
    </row>
    <row r="18" spans="2:9" ht="15" customHeight="1" x14ac:dyDescent="0.15">
      <c r="B18" t="s">
        <v>39</v>
      </c>
      <c r="C18" s="12">
        <v>38</v>
      </c>
      <c r="D18" s="8">
        <v>5.05</v>
      </c>
      <c r="E18" s="12">
        <v>27</v>
      </c>
      <c r="F18" s="8">
        <v>4.9400000000000004</v>
      </c>
      <c r="G18" s="12">
        <v>11</v>
      </c>
      <c r="H18" s="8">
        <v>5.34</v>
      </c>
      <c r="I18" s="12">
        <v>0</v>
      </c>
    </row>
    <row r="19" spans="2:9" ht="15" customHeight="1" x14ac:dyDescent="0.15">
      <c r="B19" t="s">
        <v>40</v>
      </c>
      <c r="C19" s="12">
        <v>22</v>
      </c>
      <c r="D19" s="8">
        <v>2.92</v>
      </c>
      <c r="E19" s="12">
        <v>14</v>
      </c>
      <c r="F19" s="8">
        <v>2.56</v>
      </c>
      <c r="G19" s="12">
        <v>8</v>
      </c>
      <c r="H19" s="8">
        <v>3.88</v>
      </c>
      <c r="I19" s="12">
        <v>0</v>
      </c>
    </row>
    <row r="20" spans="2:9" ht="15" customHeight="1" x14ac:dyDescent="0.15">
      <c r="B20" s="9" t="s">
        <v>232</v>
      </c>
      <c r="C20" s="12">
        <f>SUM(LTBL_05211[総数／事業所数])</f>
        <v>753</v>
      </c>
      <c r="E20" s="12">
        <f>SUBTOTAL(109,LTBL_05211[個人／事業所数])</f>
        <v>547</v>
      </c>
      <c r="G20" s="12">
        <f>SUBTOTAL(109,LTBL_05211[法人／事業所数])</f>
        <v>206</v>
      </c>
      <c r="I20" s="12">
        <f>SUBTOTAL(109,LTBL_05211[法人以外の団体／事業所数])</f>
        <v>0</v>
      </c>
    </row>
    <row r="21" spans="2:9" ht="15" customHeight="1" x14ac:dyDescent="0.15">
      <c r="E21" s="11">
        <f>LTBL_05211[[#Totals],[個人／事業所数]]/LTBL_05211[[#Totals],[総数／事業所数]]</f>
        <v>0.72642762284196549</v>
      </c>
      <c r="G21" s="11">
        <f>LTBL_05211[[#Totals],[法人／事業所数]]/LTBL_05211[[#Totals],[総数／事業所数]]</f>
        <v>0.27357237715803451</v>
      </c>
      <c r="I21" s="11">
        <f>LTBL_05211[[#Totals],[法人以外の団体／事業所数]]/LTBL_05211[[#Totals],[総数／事業所数]]</f>
        <v>0</v>
      </c>
    </row>
    <row r="23" spans="2:9" ht="33" customHeight="1" x14ac:dyDescent="0.15">
      <c r="B23" t="s">
        <v>231</v>
      </c>
      <c r="C23" s="10" t="s">
        <v>42</v>
      </c>
      <c r="D23" s="10" t="s">
        <v>280</v>
      </c>
      <c r="E23" s="10" t="s">
        <v>44</v>
      </c>
      <c r="F23" s="10" t="s">
        <v>281</v>
      </c>
      <c r="G23" s="10" t="s">
        <v>46</v>
      </c>
      <c r="H23" s="10" t="s">
        <v>282</v>
      </c>
      <c r="I23" s="10" t="s">
        <v>48</v>
      </c>
    </row>
    <row r="24" spans="2:9" ht="15" customHeight="1" x14ac:dyDescent="0.15">
      <c r="B24" t="s">
        <v>234</v>
      </c>
      <c r="C24">
        <v>11</v>
      </c>
      <c r="D24" t="s">
        <v>233</v>
      </c>
      <c r="E24">
        <v>0</v>
      </c>
      <c r="F24" t="s">
        <v>235</v>
      </c>
      <c r="G24">
        <v>11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1</v>
      </c>
      <c r="D25" t="s">
        <v>233</v>
      </c>
      <c r="E25">
        <v>0</v>
      </c>
      <c r="F25" t="s">
        <v>235</v>
      </c>
      <c r="G25">
        <v>1</v>
      </c>
      <c r="H25" t="s">
        <v>236</v>
      </c>
      <c r="I25">
        <v>0</v>
      </c>
    </row>
    <row r="28" spans="2:9" ht="33" customHeight="1" x14ac:dyDescent="0.15">
      <c r="B28" t="s">
        <v>254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135</v>
      </c>
      <c r="D29" s="8">
        <v>17.93</v>
      </c>
      <c r="E29" s="12">
        <v>131</v>
      </c>
      <c r="F29" s="8">
        <v>23.95</v>
      </c>
      <c r="G29" s="12">
        <v>4</v>
      </c>
      <c r="H29" s="8">
        <v>1.94</v>
      </c>
      <c r="I29" s="12">
        <v>0</v>
      </c>
    </row>
    <row r="30" spans="2:9" ht="15" customHeight="1" x14ac:dyDescent="0.15">
      <c r="B30" t="s">
        <v>49</v>
      </c>
      <c r="C30" s="12">
        <v>73</v>
      </c>
      <c r="D30" s="8">
        <v>9.69</v>
      </c>
      <c r="E30" s="12">
        <v>31</v>
      </c>
      <c r="F30" s="8">
        <v>5.67</v>
      </c>
      <c r="G30" s="12">
        <v>42</v>
      </c>
      <c r="H30" s="8">
        <v>20.39</v>
      </c>
      <c r="I30" s="12">
        <v>0</v>
      </c>
    </row>
    <row r="31" spans="2:9" ht="15" customHeight="1" x14ac:dyDescent="0.15">
      <c r="B31" t="s">
        <v>57</v>
      </c>
      <c r="C31" s="12">
        <v>61</v>
      </c>
      <c r="D31" s="8">
        <v>8.1</v>
      </c>
      <c r="E31" s="12">
        <v>54</v>
      </c>
      <c r="F31" s="8">
        <v>9.8699999999999992</v>
      </c>
      <c r="G31" s="12">
        <v>7</v>
      </c>
      <c r="H31" s="8">
        <v>3.4</v>
      </c>
      <c r="I31" s="12">
        <v>0</v>
      </c>
    </row>
    <row r="32" spans="2:9" ht="15" customHeight="1" x14ac:dyDescent="0.15">
      <c r="B32" t="s">
        <v>59</v>
      </c>
      <c r="C32" s="12">
        <v>61</v>
      </c>
      <c r="D32" s="8">
        <v>8.1</v>
      </c>
      <c r="E32" s="12">
        <v>40</v>
      </c>
      <c r="F32" s="8">
        <v>7.31</v>
      </c>
      <c r="G32" s="12">
        <v>21</v>
      </c>
      <c r="H32" s="8">
        <v>10.19</v>
      </c>
      <c r="I32" s="12">
        <v>0</v>
      </c>
    </row>
    <row r="33" spans="2:9" ht="15" customHeight="1" x14ac:dyDescent="0.15">
      <c r="B33" t="s">
        <v>50</v>
      </c>
      <c r="C33" s="12">
        <v>58</v>
      </c>
      <c r="D33" s="8">
        <v>7.7</v>
      </c>
      <c r="E33" s="12">
        <v>43</v>
      </c>
      <c r="F33" s="8">
        <v>7.86</v>
      </c>
      <c r="G33" s="12">
        <v>15</v>
      </c>
      <c r="H33" s="8">
        <v>7.28</v>
      </c>
      <c r="I33" s="12">
        <v>0</v>
      </c>
    </row>
    <row r="34" spans="2:9" ht="15" customHeight="1" x14ac:dyDescent="0.15">
      <c r="B34" t="s">
        <v>63</v>
      </c>
      <c r="C34" s="12">
        <v>58</v>
      </c>
      <c r="D34" s="8">
        <v>7.7</v>
      </c>
      <c r="E34" s="12">
        <v>55</v>
      </c>
      <c r="F34" s="8">
        <v>10.050000000000001</v>
      </c>
      <c r="G34" s="12">
        <v>3</v>
      </c>
      <c r="H34" s="8">
        <v>1.46</v>
      </c>
      <c r="I34" s="12">
        <v>0</v>
      </c>
    </row>
    <row r="35" spans="2:9" ht="15" customHeight="1" x14ac:dyDescent="0.15">
      <c r="B35" t="s">
        <v>65</v>
      </c>
      <c r="C35" s="12">
        <v>32</v>
      </c>
      <c r="D35" s="8">
        <v>4.25</v>
      </c>
      <c r="E35" s="12">
        <v>31</v>
      </c>
      <c r="F35" s="8">
        <v>5.67</v>
      </c>
      <c r="G35" s="12">
        <v>1</v>
      </c>
      <c r="H35" s="8">
        <v>0.49</v>
      </c>
      <c r="I35" s="12">
        <v>0</v>
      </c>
    </row>
    <row r="36" spans="2:9" ht="15" customHeight="1" x14ac:dyDescent="0.15">
      <c r="B36" t="s">
        <v>51</v>
      </c>
      <c r="C36" s="12">
        <v>30</v>
      </c>
      <c r="D36" s="8">
        <v>3.98</v>
      </c>
      <c r="E36" s="12">
        <v>13</v>
      </c>
      <c r="F36" s="8">
        <v>2.38</v>
      </c>
      <c r="G36" s="12">
        <v>17</v>
      </c>
      <c r="H36" s="8">
        <v>8.25</v>
      </c>
      <c r="I36" s="12">
        <v>0</v>
      </c>
    </row>
    <row r="37" spans="2:9" ht="15" customHeight="1" x14ac:dyDescent="0.15">
      <c r="B37" t="s">
        <v>66</v>
      </c>
      <c r="C37" s="12">
        <v>29</v>
      </c>
      <c r="D37" s="8">
        <v>3.85</v>
      </c>
      <c r="E37" s="12">
        <v>27</v>
      </c>
      <c r="F37" s="8">
        <v>4.9400000000000004</v>
      </c>
      <c r="G37" s="12">
        <v>2</v>
      </c>
      <c r="H37" s="8">
        <v>0.97</v>
      </c>
      <c r="I37" s="12">
        <v>0</v>
      </c>
    </row>
    <row r="38" spans="2:9" ht="15" customHeight="1" x14ac:dyDescent="0.15">
      <c r="B38" t="s">
        <v>60</v>
      </c>
      <c r="C38" s="12">
        <v>20</v>
      </c>
      <c r="D38" s="8">
        <v>2.66</v>
      </c>
      <c r="E38" s="12">
        <v>16</v>
      </c>
      <c r="F38" s="8">
        <v>2.93</v>
      </c>
      <c r="G38" s="12">
        <v>4</v>
      </c>
      <c r="H38" s="8">
        <v>1.94</v>
      </c>
      <c r="I38" s="12">
        <v>0</v>
      </c>
    </row>
    <row r="39" spans="2:9" ht="15" customHeight="1" x14ac:dyDescent="0.15">
      <c r="B39" t="s">
        <v>58</v>
      </c>
      <c r="C39" s="12">
        <v>19</v>
      </c>
      <c r="D39" s="8">
        <v>2.52</v>
      </c>
      <c r="E39" s="12">
        <v>13</v>
      </c>
      <c r="F39" s="8">
        <v>2.38</v>
      </c>
      <c r="G39" s="12">
        <v>6</v>
      </c>
      <c r="H39" s="8">
        <v>2.91</v>
      </c>
      <c r="I39" s="12">
        <v>0</v>
      </c>
    </row>
    <row r="40" spans="2:9" ht="15" customHeight="1" x14ac:dyDescent="0.15">
      <c r="B40" t="s">
        <v>77</v>
      </c>
      <c r="C40" s="12">
        <v>13</v>
      </c>
      <c r="D40" s="8">
        <v>1.73</v>
      </c>
      <c r="E40" s="12">
        <v>5</v>
      </c>
      <c r="F40" s="8">
        <v>0.91</v>
      </c>
      <c r="G40" s="12">
        <v>8</v>
      </c>
      <c r="H40" s="8">
        <v>3.88</v>
      </c>
      <c r="I40" s="12">
        <v>0</v>
      </c>
    </row>
    <row r="41" spans="2:9" ht="15" customHeight="1" x14ac:dyDescent="0.15">
      <c r="B41" t="s">
        <v>74</v>
      </c>
      <c r="C41" s="12">
        <v>11</v>
      </c>
      <c r="D41" s="8">
        <v>1.46</v>
      </c>
      <c r="E41" s="12">
        <v>5</v>
      </c>
      <c r="F41" s="8">
        <v>0.91</v>
      </c>
      <c r="G41" s="12">
        <v>6</v>
      </c>
      <c r="H41" s="8">
        <v>2.91</v>
      </c>
      <c r="I41" s="12">
        <v>0</v>
      </c>
    </row>
    <row r="42" spans="2:9" ht="15" customHeight="1" x14ac:dyDescent="0.15">
      <c r="B42" t="s">
        <v>75</v>
      </c>
      <c r="C42" s="12">
        <v>10</v>
      </c>
      <c r="D42" s="8">
        <v>1.33</v>
      </c>
      <c r="E42" s="12">
        <v>6</v>
      </c>
      <c r="F42" s="8">
        <v>1.1000000000000001</v>
      </c>
      <c r="G42" s="12">
        <v>4</v>
      </c>
      <c r="H42" s="8">
        <v>1.94</v>
      </c>
      <c r="I42" s="12">
        <v>0</v>
      </c>
    </row>
    <row r="43" spans="2:9" ht="15" customHeight="1" x14ac:dyDescent="0.15">
      <c r="B43" t="s">
        <v>56</v>
      </c>
      <c r="C43" s="12">
        <v>10</v>
      </c>
      <c r="D43" s="8">
        <v>1.33</v>
      </c>
      <c r="E43" s="12">
        <v>8</v>
      </c>
      <c r="F43" s="8">
        <v>1.46</v>
      </c>
      <c r="G43" s="12">
        <v>2</v>
      </c>
      <c r="H43" s="8">
        <v>0.97</v>
      </c>
      <c r="I43" s="12">
        <v>0</v>
      </c>
    </row>
    <row r="44" spans="2:9" ht="15" customHeight="1" x14ac:dyDescent="0.15">
      <c r="B44" t="s">
        <v>52</v>
      </c>
      <c r="C44" s="12">
        <v>9</v>
      </c>
      <c r="D44" s="8">
        <v>1.2</v>
      </c>
      <c r="E44" s="12">
        <v>6</v>
      </c>
      <c r="F44" s="8">
        <v>1.1000000000000001</v>
      </c>
      <c r="G44" s="12">
        <v>3</v>
      </c>
      <c r="H44" s="8">
        <v>1.46</v>
      </c>
      <c r="I44" s="12">
        <v>0</v>
      </c>
    </row>
    <row r="45" spans="2:9" ht="15" customHeight="1" x14ac:dyDescent="0.15">
      <c r="B45" t="s">
        <v>67</v>
      </c>
      <c r="C45" s="12">
        <v>9</v>
      </c>
      <c r="D45" s="8">
        <v>1.2</v>
      </c>
      <c r="E45" s="12">
        <v>0</v>
      </c>
      <c r="F45" s="8">
        <v>0</v>
      </c>
      <c r="G45" s="12">
        <v>9</v>
      </c>
      <c r="H45" s="8">
        <v>4.37</v>
      </c>
      <c r="I45" s="12">
        <v>0</v>
      </c>
    </row>
    <row r="46" spans="2:9" ht="15" customHeight="1" x14ac:dyDescent="0.15">
      <c r="B46" t="s">
        <v>68</v>
      </c>
      <c r="C46" s="12">
        <v>9</v>
      </c>
      <c r="D46" s="8">
        <v>1.2</v>
      </c>
      <c r="E46" s="12">
        <v>7</v>
      </c>
      <c r="F46" s="8">
        <v>1.28</v>
      </c>
      <c r="G46" s="12">
        <v>2</v>
      </c>
      <c r="H46" s="8">
        <v>0.97</v>
      </c>
      <c r="I46" s="12">
        <v>0</v>
      </c>
    </row>
    <row r="47" spans="2:9" ht="15" customHeight="1" x14ac:dyDescent="0.15">
      <c r="B47" t="s">
        <v>61</v>
      </c>
      <c r="C47" s="12">
        <v>8</v>
      </c>
      <c r="D47" s="8">
        <v>1.06</v>
      </c>
      <c r="E47" s="12">
        <v>7</v>
      </c>
      <c r="F47" s="8">
        <v>1.28</v>
      </c>
      <c r="G47" s="12">
        <v>1</v>
      </c>
      <c r="H47" s="8">
        <v>0.49</v>
      </c>
      <c r="I47" s="12">
        <v>0</v>
      </c>
    </row>
    <row r="48" spans="2:9" ht="15" customHeight="1" x14ac:dyDescent="0.15">
      <c r="B48" t="s">
        <v>62</v>
      </c>
      <c r="C48" s="12">
        <v>8</v>
      </c>
      <c r="D48" s="8">
        <v>1.06</v>
      </c>
      <c r="E48" s="12">
        <v>4</v>
      </c>
      <c r="F48" s="8">
        <v>0.73</v>
      </c>
      <c r="G48" s="12">
        <v>4</v>
      </c>
      <c r="H48" s="8">
        <v>1.94</v>
      </c>
      <c r="I48" s="12">
        <v>0</v>
      </c>
    </row>
    <row r="51" spans="2:9" ht="33" customHeight="1" x14ac:dyDescent="0.15">
      <c r="B51" t="s">
        <v>242</v>
      </c>
      <c r="C51" s="10" t="s">
        <v>42</v>
      </c>
      <c r="D51" s="10" t="s">
        <v>43</v>
      </c>
      <c r="E51" s="10" t="s">
        <v>44</v>
      </c>
      <c r="F51" s="10" t="s">
        <v>45</v>
      </c>
      <c r="G51" s="10" t="s">
        <v>46</v>
      </c>
      <c r="H51" s="10" t="s">
        <v>47</v>
      </c>
      <c r="I51" s="10" t="s">
        <v>48</v>
      </c>
    </row>
    <row r="52" spans="2:9" ht="15" customHeight="1" x14ac:dyDescent="0.15">
      <c r="B52" t="s">
        <v>147</v>
      </c>
      <c r="C52" s="12">
        <v>67</v>
      </c>
      <c r="D52" s="8">
        <v>8.9</v>
      </c>
      <c r="E52" s="12">
        <v>67</v>
      </c>
      <c r="F52" s="8">
        <v>12.25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146</v>
      </c>
      <c r="C53" s="12">
        <v>52</v>
      </c>
      <c r="D53" s="8">
        <v>6.91</v>
      </c>
      <c r="E53" s="12">
        <v>52</v>
      </c>
      <c r="F53" s="8">
        <v>9.51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131</v>
      </c>
      <c r="C54" s="12">
        <v>31</v>
      </c>
      <c r="D54" s="8">
        <v>4.12</v>
      </c>
      <c r="E54" s="12">
        <v>19</v>
      </c>
      <c r="F54" s="8">
        <v>3.47</v>
      </c>
      <c r="G54" s="12">
        <v>12</v>
      </c>
      <c r="H54" s="8">
        <v>5.83</v>
      </c>
      <c r="I54" s="12">
        <v>0</v>
      </c>
    </row>
    <row r="55" spans="2:9" ht="15" customHeight="1" x14ac:dyDescent="0.15">
      <c r="B55" t="s">
        <v>149</v>
      </c>
      <c r="C55" s="12">
        <v>23</v>
      </c>
      <c r="D55" s="8">
        <v>3.05</v>
      </c>
      <c r="E55" s="12">
        <v>23</v>
      </c>
      <c r="F55" s="8">
        <v>4.2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151</v>
      </c>
      <c r="C56" s="12">
        <v>21</v>
      </c>
      <c r="D56" s="8">
        <v>2.79</v>
      </c>
      <c r="E56" s="12">
        <v>2</v>
      </c>
      <c r="F56" s="8">
        <v>0.37</v>
      </c>
      <c r="G56" s="12">
        <v>19</v>
      </c>
      <c r="H56" s="8">
        <v>9.2200000000000006</v>
      </c>
      <c r="I56" s="12">
        <v>0</v>
      </c>
    </row>
    <row r="57" spans="2:9" ht="15" customHeight="1" x14ac:dyDescent="0.15">
      <c r="B57" t="s">
        <v>148</v>
      </c>
      <c r="C57" s="12">
        <v>21</v>
      </c>
      <c r="D57" s="8">
        <v>2.79</v>
      </c>
      <c r="E57" s="12">
        <v>20</v>
      </c>
      <c r="F57" s="8">
        <v>3.66</v>
      </c>
      <c r="G57" s="12">
        <v>1</v>
      </c>
      <c r="H57" s="8">
        <v>0.49</v>
      </c>
      <c r="I57" s="12">
        <v>0</v>
      </c>
    </row>
    <row r="58" spans="2:9" ht="15" customHeight="1" x14ac:dyDescent="0.15">
      <c r="B58" t="s">
        <v>143</v>
      </c>
      <c r="C58" s="12">
        <v>20</v>
      </c>
      <c r="D58" s="8">
        <v>2.66</v>
      </c>
      <c r="E58" s="12">
        <v>20</v>
      </c>
      <c r="F58" s="8">
        <v>3.66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132</v>
      </c>
      <c r="C59" s="12">
        <v>19</v>
      </c>
      <c r="D59" s="8">
        <v>2.52</v>
      </c>
      <c r="E59" s="12">
        <v>9</v>
      </c>
      <c r="F59" s="8">
        <v>1.65</v>
      </c>
      <c r="G59" s="12">
        <v>10</v>
      </c>
      <c r="H59" s="8">
        <v>4.8499999999999996</v>
      </c>
      <c r="I59" s="12">
        <v>0</v>
      </c>
    </row>
    <row r="60" spans="2:9" ht="15" customHeight="1" x14ac:dyDescent="0.15">
      <c r="B60" t="s">
        <v>134</v>
      </c>
      <c r="C60" s="12">
        <v>18</v>
      </c>
      <c r="D60" s="8">
        <v>2.39</v>
      </c>
      <c r="E60" s="12">
        <v>18</v>
      </c>
      <c r="F60" s="8">
        <v>3.29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136</v>
      </c>
      <c r="C61" s="12">
        <v>18</v>
      </c>
      <c r="D61" s="8">
        <v>2.39</v>
      </c>
      <c r="E61" s="12">
        <v>18</v>
      </c>
      <c r="F61" s="8">
        <v>3.29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139</v>
      </c>
      <c r="C62" s="12">
        <v>18</v>
      </c>
      <c r="D62" s="8">
        <v>2.39</v>
      </c>
      <c r="E62" s="12">
        <v>14</v>
      </c>
      <c r="F62" s="8">
        <v>2.56</v>
      </c>
      <c r="G62" s="12">
        <v>4</v>
      </c>
      <c r="H62" s="8">
        <v>1.94</v>
      </c>
      <c r="I62" s="12">
        <v>0</v>
      </c>
    </row>
    <row r="63" spans="2:9" ht="15" customHeight="1" x14ac:dyDescent="0.15">
      <c r="B63" t="s">
        <v>140</v>
      </c>
      <c r="C63" s="12">
        <v>17</v>
      </c>
      <c r="D63" s="8">
        <v>2.2599999999999998</v>
      </c>
      <c r="E63" s="12">
        <v>16</v>
      </c>
      <c r="F63" s="8">
        <v>2.93</v>
      </c>
      <c r="G63" s="12">
        <v>1</v>
      </c>
      <c r="H63" s="8">
        <v>0.49</v>
      </c>
      <c r="I63" s="12">
        <v>0</v>
      </c>
    </row>
    <row r="64" spans="2:9" ht="15" customHeight="1" x14ac:dyDescent="0.15">
      <c r="B64" t="s">
        <v>135</v>
      </c>
      <c r="C64" s="12">
        <v>15</v>
      </c>
      <c r="D64" s="8">
        <v>1.99</v>
      </c>
      <c r="E64" s="12">
        <v>11</v>
      </c>
      <c r="F64" s="8">
        <v>2.0099999999999998</v>
      </c>
      <c r="G64" s="12">
        <v>4</v>
      </c>
      <c r="H64" s="8">
        <v>1.94</v>
      </c>
      <c r="I64" s="12">
        <v>0</v>
      </c>
    </row>
    <row r="65" spans="2:9" ht="15" customHeight="1" x14ac:dyDescent="0.15">
      <c r="B65" t="s">
        <v>157</v>
      </c>
      <c r="C65" s="12">
        <v>14</v>
      </c>
      <c r="D65" s="8">
        <v>1.86</v>
      </c>
      <c r="E65" s="12">
        <v>4</v>
      </c>
      <c r="F65" s="8">
        <v>0.73</v>
      </c>
      <c r="G65" s="12">
        <v>10</v>
      </c>
      <c r="H65" s="8">
        <v>4.8499999999999996</v>
      </c>
      <c r="I65" s="12">
        <v>0</v>
      </c>
    </row>
    <row r="66" spans="2:9" ht="15" customHeight="1" x14ac:dyDescent="0.15">
      <c r="B66" t="s">
        <v>145</v>
      </c>
      <c r="C66" s="12">
        <v>14</v>
      </c>
      <c r="D66" s="8">
        <v>1.86</v>
      </c>
      <c r="E66" s="12">
        <v>10</v>
      </c>
      <c r="F66" s="8">
        <v>1.83</v>
      </c>
      <c r="G66" s="12">
        <v>4</v>
      </c>
      <c r="H66" s="8">
        <v>1.94</v>
      </c>
      <c r="I66" s="12">
        <v>0</v>
      </c>
    </row>
    <row r="67" spans="2:9" ht="15" customHeight="1" x14ac:dyDescent="0.15">
      <c r="B67" t="s">
        <v>144</v>
      </c>
      <c r="C67" s="12">
        <v>13</v>
      </c>
      <c r="D67" s="8">
        <v>1.73</v>
      </c>
      <c r="E67" s="12">
        <v>13</v>
      </c>
      <c r="F67" s="8">
        <v>2.38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165</v>
      </c>
      <c r="C68" s="12">
        <v>12</v>
      </c>
      <c r="D68" s="8">
        <v>1.59</v>
      </c>
      <c r="E68" s="12">
        <v>6</v>
      </c>
      <c r="F68" s="8">
        <v>1.1000000000000001</v>
      </c>
      <c r="G68" s="12">
        <v>6</v>
      </c>
      <c r="H68" s="8">
        <v>2.91</v>
      </c>
      <c r="I68" s="12">
        <v>0</v>
      </c>
    </row>
    <row r="69" spans="2:9" ht="15" customHeight="1" x14ac:dyDescent="0.15">
      <c r="B69" t="s">
        <v>156</v>
      </c>
      <c r="C69" s="12">
        <v>12</v>
      </c>
      <c r="D69" s="8">
        <v>1.59</v>
      </c>
      <c r="E69" s="12">
        <v>10</v>
      </c>
      <c r="F69" s="8">
        <v>1.83</v>
      </c>
      <c r="G69" s="12">
        <v>2</v>
      </c>
      <c r="H69" s="8">
        <v>0.97</v>
      </c>
      <c r="I69" s="12">
        <v>0</v>
      </c>
    </row>
    <row r="70" spans="2:9" ht="15" customHeight="1" x14ac:dyDescent="0.15">
      <c r="B70" t="s">
        <v>161</v>
      </c>
      <c r="C70" s="12">
        <v>12</v>
      </c>
      <c r="D70" s="8">
        <v>1.59</v>
      </c>
      <c r="E70" s="12">
        <v>8</v>
      </c>
      <c r="F70" s="8">
        <v>1.46</v>
      </c>
      <c r="G70" s="12">
        <v>4</v>
      </c>
      <c r="H70" s="8">
        <v>1.94</v>
      </c>
      <c r="I70" s="12">
        <v>0</v>
      </c>
    </row>
    <row r="71" spans="2:9" ht="15" customHeight="1" x14ac:dyDescent="0.15">
      <c r="B71" t="s">
        <v>162</v>
      </c>
      <c r="C71" s="12">
        <v>11</v>
      </c>
      <c r="D71" s="8">
        <v>1.46</v>
      </c>
      <c r="E71" s="12">
        <v>3</v>
      </c>
      <c r="F71" s="8">
        <v>0.55000000000000004</v>
      </c>
      <c r="G71" s="12">
        <v>8</v>
      </c>
      <c r="H71" s="8">
        <v>3.88</v>
      </c>
      <c r="I71" s="12">
        <v>0</v>
      </c>
    </row>
    <row r="72" spans="2:9" ht="15" customHeight="1" x14ac:dyDescent="0.15">
      <c r="B72" t="s">
        <v>166</v>
      </c>
      <c r="C72" s="12">
        <v>11</v>
      </c>
      <c r="D72" s="8">
        <v>1.46</v>
      </c>
      <c r="E72" s="12">
        <v>11</v>
      </c>
      <c r="F72" s="8">
        <v>2.0099999999999998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283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3</v>
      </c>
      <c r="D5" s="8">
        <v>0.12</v>
      </c>
      <c r="E5" s="12">
        <v>0</v>
      </c>
      <c r="F5" s="8">
        <v>0</v>
      </c>
      <c r="G5" s="12">
        <v>3</v>
      </c>
      <c r="H5" s="8">
        <v>0.4</v>
      </c>
      <c r="I5" s="12">
        <v>0</v>
      </c>
    </row>
    <row r="6" spans="2:9" ht="15" customHeight="1" x14ac:dyDescent="0.15">
      <c r="B6" t="s">
        <v>27</v>
      </c>
      <c r="C6" s="12">
        <v>382</v>
      </c>
      <c r="D6" s="8">
        <v>14.81</v>
      </c>
      <c r="E6" s="12">
        <v>232</v>
      </c>
      <c r="F6" s="8">
        <v>12.66</v>
      </c>
      <c r="G6" s="12">
        <v>150</v>
      </c>
      <c r="H6" s="8">
        <v>20.22</v>
      </c>
      <c r="I6" s="12">
        <v>0</v>
      </c>
    </row>
    <row r="7" spans="2:9" ht="15" customHeight="1" x14ac:dyDescent="0.15">
      <c r="B7" t="s">
        <v>28</v>
      </c>
      <c r="C7" s="12">
        <v>211</v>
      </c>
      <c r="D7" s="8">
        <v>8.18</v>
      </c>
      <c r="E7" s="12">
        <v>123</v>
      </c>
      <c r="F7" s="8">
        <v>6.71</v>
      </c>
      <c r="G7" s="12">
        <v>88</v>
      </c>
      <c r="H7" s="8">
        <v>11.86</v>
      </c>
      <c r="I7" s="12">
        <v>0</v>
      </c>
    </row>
    <row r="8" spans="2:9" ht="15" customHeight="1" x14ac:dyDescent="0.15">
      <c r="B8" t="s">
        <v>29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15">
      <c r="B9" t="s">
        <v>30</v>
      </c>
      <c r="C9" s="12">
        <v>10</v>
      </c>
      <c r="D9" s="8">
        <v>0.39</v>
      </c>
      <c r="E9" s="12">
        <v>2</v>
      </c>
      <c r="F9" s="8">
        <v>0.11</v>
      </c>
      <c r="G9" s="12">
        <v>8</v>
      </c>
      <c r="H9" s="8">
        <v>1.08</v>
      </c>
      <c r="I9" s="12">
        <v>0</v>
      </c>
    </row>
    <row r="10" spans="2:9" ht="15" customHeight="1" x14ac:dyDescent="0.15">
      <c r="B10" t="s">
        <v>31</v>
      </c>
      <c r="C10" s="12">
        <v>16</v>
      </c>
      <c r="D10" s="8">
        <v>0.62</v>
      </c>
      <c r="E10" s="12">
        <v>9</v>
      </c>
      <c r="F10" s="8">
        <v>0.49</v>
      </c>
      <c r="G10" s="12">
        <v>7</v>
      </c>
      <c r="H10" s="8">
        <v>0.94</v>
      </c>
      <c r="I10" s="12">
        <v>0</v>
      </c>
    </row>
    <row r="11" spans="2:9" ht="15" customHeight="1" x14ac:dyDescent="0.15">
      <c r="B11" t="s">
        <v>32</v>
      </c>
      <c r="C11" s="12">
        <v>727</v>
      </c>
      <c r="D11" s="8">
        <v>28.18</v>
      </c>
      <c r="E11" s="12">
        <v>477</v>
      </c>
      <c r="F11" s="8">
        <v>26.02</v>
      </c>
      <c r="G11" s="12">
        <v>248</v>
      </c>
      <c r="H11" s="8">
        <v>33.42</v>
      </c>
      <c r="I11" s="12">
        <v>2</v>
      </c>
    </row>
    <row r="12" spans="2:9" ht="15" customHeight="1" x14ac:dyDescent="0.15">
      <c r="B12" t="s">
        <v>33</v>
      </c>
      <c r="C12" s="12">
        <v>20</v>
      </c>
      <c r="D12" s="8">
        <v>0.78</v>
      </c>
      <c r="E12" s="12">
        <v>11</v>
      </c>
      <c r="F12" s="8">
        <v>0.6</v>
      </c>
      <c r="G12" s="12">
        <v>9</v>
      </c>
      <c r="H12" s="8">
        <v>1.21</v>
      </c>
      <c r="I12" s="12">
        <v>0</v>
      </c>
    </row>
    <row r="13" spans="2:9" ht="15" customHeight="1" x14ac:dyDescent="0.15">
      <c r="B13" t="s">
        <v>34</v>
      </c>
      <c r="C13" s="12">
        <v>76</v>
      </c>
      <c r="D13" s="8">
        <v>2.95</v>
      </c>
      <c r="E13" s="12">
        <v>25</v>
      </c>
      <c r="F13" s="8">
        <v>1.36</v>
      </c>
      <c r="G13" s="12">
        <v>50</v>
      </c>
      <c r="H13" s="8">
        <v>6.74</v>
      </c>
      <c r="I13" s="12">
        <v>1</v>
      </c>
    </row>
    <row r="14" spans="2:9" ht="15" customHeight="1" x14ac:dyDescent="0.15">
      <c r="B14" t="s">
        <v>35</v>
      </c>
      <c r="C14" s="12">
        <v>83</v>
      </c>
      <c r="D14" s="8">
        <v>3.22</v>
      </c>
      <c r="E14" s="12">
        <v>56</v>
      </c>
      <c r="F14" s="8">
        <v>3.06</v>
      </c>
      <c r="G14" s="12">
        <v>27</v>
      </c>
      <c r="H14" s="8">
        <v>3.64</v>
      </c>
      <c r="I14" s="12">
        <v>0</v>
      </c>
    </row>
    <row r="15" spans="2:9" ht="15" customHeight="1" x14ac:dyDescent="0.15">
      <c r="B15" t="s">
        <v>36</v>
      </c>
      <c r="C15" s="12">
        <v>299</v>
      </c>
      <c r="D15" s="8">
        <v>11.59</v>
      </c>
      <c r="E15" s="12">
        <v>264</v>
      </c>
      <c r="F15" s="8">
        <v>14.4</v>
      </c>
      <c r="G15" s="12">
        <v>35</v>
      </c>
      <c r="H15" s="8">
        <v>4.72</v>
      </c>
      <c r="I15" s="12">
        <v>0</v>
      </c>
    </row>
    <row r="16" spans="2:9" ht="15" customHeight="1" x14ac:dyDescent="0.15">
      <c r="B16" t="s">
        <v>37</v>
      </c>
      <c r="C16" s="12">
        <v>507</v>
      </c>
      <c r="D16" s="8">
        <v>19.649999999999999</v>
      </c>
      <c r="E16" s="12">
        <v>457</v>
      </c>
      <c r="F16" s="8">
        <v>24.93</v>
      </c>
      <c r="G16" s="12">
        <v>49</v>
      </c>
      <c r="H16" s="8">
        <v>6.6</v>
      </c>
      <c r="I16" s="12">
        <v>1</v>
      </c>
    </row>
    <row r="17" spans="2:9" ht="15" customHeight="1" x14ac:dyDescent="0.15">
      <c r="B17" t="s">
        <v>38</v>
      </c>
      <c r="C17" s="12">
        <v>49</v>
      </c>
      <c r="D17" s="8">
        <v>1.9</v>
      </c>
      <c r="E17" s="12">
        <v>38</v>
      </c>
      <c r="F17" s="8">
        <v>2.0699999999999998</v>
      </c>
      <c r="G17" s="12">
        <v>11</v>
      </c>
      <c r="H17" s="8">
        <v>1.48</v>
      </c>
      <c r="I17" s="12">
        <v>0</v>
      </c>
    </row>
    <row r="18" spans="2:9" ht="15" customHeight="1" x14ac:dyDescent="0.15">
      <c r="B18" t="s">
        <v>39</v>
      </c>
      <c r="C18" s="12">
        <v>89</v>
      </c>
      <c r="D18" s="8">
        <v>3.45</v>
      </c>
      <c r="E18" s="12">
        <v>63</v>
      </c>
      <c r="F18" s="8">
        <v>3.44</v>
      </c>
      <c r="G18" s="12">
        <v>26</v>
      </c>
      <c r="H18" s="8">
        <v>3.5</v>
      </c>
      <c r="I18" s="12">
        <v>0</v>
      </c>
    </row>
    <row r="19" spans="2:9" ht="15" customHeight="1" x14ac:dyDescent="0.15">
      <c r="B19" t="s">
        <v>40</v>
      </c>
      <c r="C19" s="12">
        <v>107</v>
      </c>
      <c r="D19" s="8">
        <v>4.1500000000000004</v>
      </c>
      <c r="E19" s="12">
        <v>76</v>
      </c>
      <c r="F19" s="8">
        <v>4.1500000000000004</v>
      </c>
      <c r="G19" s="12">
        <v>30</v>
      </c>
      <c r="H19" s="8">
        <v>4.04</v>
      </c>
      <c r="I19" s="12">
        <v>1</v>
      </c>
    </row>
    <row r="20" spans="2:9" ht="15" customHeight="1" x14ac:dyDescent="0.15">
      <c r="B20" s="9" t="s">
        <v>232</v>
      </c>
      <c r="C20" s="12">
        <f>SUM(LTBL_05212[総数／事業所数])</f>
        <v>2580</v>
      </c>
      <c r="E20" s="12">
        <f>SUBTOTAL(109,LTBL_05212[個人／事業所数])</f>
        <v>1833</v>
      </c>
      <c r="G20" s="12">
        <f>SUBTOTAL(109,LTBL_05212[法人／事業所数])</f>
        <v>742</v>
      </c>
      <c r="I20" s="12">
        <f>SUBTOTAL(109,LTBL_05212[法人以外の団体／事業所数])</f>
        <v>5</v>
      </c>
    </row>
    <row r="21" spans="2:9" ht="15" customHeight="1" x14ac:dyDescent="0.15">
      <c r="E21" s="11">
        <f>LTBL_05212[[#Totals],[個人／事業所数]]/LTBL_05212[[#Totals],[総数／事業所数]]</f>
        <v>0.71046511627906972</v>
      </c>
      <c r="G21" s="11">
        <f>LTBL_05212[[#Totals],[法人／事業所数]]/LTBL_05212[[#Totals],[総数／事業所数]]</f>
        <v>0.28759689922480619</v>
      </c>
      <c r="I21" s="11">
        <f>LTBL_05212[[#Totals],[法人以外の団体／事業所数]]/LTBL_05212[[#Totals],[総数／事業所数]]</f>
        <v>1.937984496124031E-3</v>
      </c>
    </row>
    <row r="23" spans="2:9" ht="33" customHeight="1" x14ac:dyDescent="0.15">
      <c r="B23" t="s">
        <v>231</v>
      </c>
      <c r="C23" s="10" t="s">
        <v>42</v>
      </c>
      <c r="D23" s="10" t="s">
        <v>273</v>
      </c>
      <c r="E23" s="10" t="s">
        <v>44</v>
      </c>
      <c r="F23" s="10" t="s">
        <v>258</v>
      </c>
      <c r="G23" s="10" t="s">
        <v>46</v>
      </c>
      <c r="H23" s="10" t="s">
        <v>284</v>
      </c>
      <c r="I23" s="10" t="s">
        <v>48</v>
      </c>
    </row>
    <row r="24" spans="2:9" ht="15" customHeight="1" x14ac:dyDescent="0.15">
      <c r="B24" t="s">
        <v>234</v>
      </c>
      <c r="C24">
        <v>49</v>
      </c>
      <c r="D24" t="s">
        <v>233</v>
      </c>
      <c r="E24">
        <v>0</v>
      </c>
      <c r="F24" t="s">
        <v>235</v>
      </c>
      <c r="G24">
        <v>48</v>
      </c>
      <c r="H24" t="s">
        <v>236</v>
      </c>
      <c r="I24">
        <v>1</v>
      </c>
    </row>
    <row r="25" spans="2:9" ht="15" customHeight="1" x14ac:dyDescent="0.15">
      <c r="B25" t="s">
        <v>237</v>
      </c>
      <c r="C25">
        <v>2</v>
      </c>
      <c r="D25" t="s">
        <v>233</v>
      </c>
      <c r="E25">
        <v>0</v>
      </c>
      <c r="F25" t="s">
        <v>235</v>
      </c>
      <c r="G25">
        <v>2</v>
      </c>
      <c r="H25" t="s">
        <v>236</v>
      </c>
      <c r="I25">
        <v>0</v>
      </c>
    </row>
    <row r="28" spans="2:9" ht="33" customHeight="1" x14ac:dyDescent="0.15">
      <c r="B28" t="s">
        <v>285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460</v>
      </c>
      <c r="D29" s="8">
        <v>17.829999999999998</v>
      </c>
      <c r="E29" s="12">
        <v>441</v>
      </c>
      <c r="F29" s="8">
        <v>24.06</v>
      </c>
      <c r="G29" s="12">
        <v>19</v>
      </c>
      <c r="H29" s="8">
        <v>2.56</v>
      </c>
      <c r="I29" s="12">
        <v>0</v>
      </c>
    </row>
    <row r="30" spans="2:9" ht="15" customHeight="1" x14ac:dyDescent="0.15">
      <c r="B30" t="s">
        <v>63</v>
      </c>
      <c r="C30" s="12">
        <v>265</v>
      </c>
      <c r="D30" s="8">
        <v>10.27</v>
      </c>
      <c r="E30" s="12">
        <v>244</v>
      </c>
      <c r="F30" s="8">
        <v>13.31</v>
      </c>
      <c r="G30" s="12">
        <v>21</v>
      </c>
      <c r="H30" s="8">
        <v>2.83</v>
      </c>
      <c r="I30" s="12">
        <v>0</v>
      </c>
    </row>
    <row r="31" spans="2:9" ht="15" customHeight="1" x14ac:dyDescent="0.15">
      <c r="B31" t="s">
        <v>57</v>
      </c>
      <c r="C31" s="12">
        <v>218</v>
      </c>
      <c r="D31" s="8">
        <v>8.4499999999999993</v>
      </c>
      <c r="E31" s="12">
        <v>180</v>
      </c>
      <c r="F31" s="8">
        <v>9.82</v>
      </c>
      <c r="G31" s="12">
        <v>36</v>
      </c>
      <c r="H31" s="8">
        <v>4.8499999999999996</v>
      </c>
      <c r="I31" s="12">
        <v>2</v>
      </c>
    </row>
    <row r="32" spans="2:9" ht="15" customHeight="1" x14ac:dyDescent="0.15">
      <c r="B32" t="s">
        <v>59</v>
      </c>
      <c r="C32" s="12">
        <v>202</v>
      </c>
      <c r="D32" s="8">
        <v>7.83</v>
      </c>
      <c r="E32" s="12">
        <v>118</v>
      </c>
      <c r="F32" s="8">
        <v>6.44</v>
      </c>
      <c r="G32" s="12">
        <v>84</v>
      </c>
      <c r="H32" s="8">
        <v>11.32</v>
      </c>
      <c r="I32" s="12">
        <v>0</v>
      </c>
    </row>
    <row r="33" spans="2:9" ht="15" customHeight="1" x14ac:dyDescent="0.15">
      <c r="B33" t="s">
        <v>50</v>
      </c>
      <c r="C33" s="12">
        <v>160</v>
      </c>
      <c r="D33" s="8">
        <v>6.2</v>
      </c>
      <c r="E33" s="12">
        <v>128</v>
      </c>
      <c r="F33" s="8">
        <v>6.98</v>
      </c>
      <c r="G33" s="12">
        <v>32</v>
      </c>
      <c r="H33" s="8">
        <v>4.3099999999999996</v>
      </c>
      <c r="I33" s="12">
        <v>0</v>
      </c>
    </row>
    <row r="34" spans="2:9" ht="15" customHeight="1" x14ac:dyDescent="0.15">
      <c r="B34" t="s">
        <v>49</v>
      </c>
      <c r="C34" s="12">
        <v>144</v>
      </c>
      <c r="D34" s="8">
        <v>5.58</v>
      </c>
      <c r="E34" s="12">
        <v>70</v>
      </c>
      <c r="F34" s="8">
        <v>3.82</v>
      </c>
      <c r="G34" s="12">
        <v>74</v>
      </c>
      <c r="H34" s="8">
        <v>9.9700000000000006</v>
      </c>
      <c r="I34" s="12">
        <v>0</v>
      </c>
    </row>
    <row r="35" spans="2:9" ht="15" customHeight="1" x14ac:dyDescent="0.15">
      <c r="B35" t="s">
        <v>56</v>
      </c>
      <c r="C35" s="12">
        <v>99</v>
      </c>
      <c r="D35" s="8">
        <v>3.84</v>
      </c>
      <c r="E35" s="12">
        <v>55</v>
      </c>
      <c r="F35" s="8">
        <v>3</v>
      </c>
      <c r="G35" s="12">
        <v>44</v>
      </c>
      <c r="H35" s="8">
        <v>5.93</v>
      </c>
      <c r="I35" s="12">
        <v>0</v>
      </c>
    </row>
    <row r="36" spans="2:9" ht="15" customHeight="1" x14ac:dyDescent="0.15">
      <c r="B36" t="s">
        <v>58</v>
      </c>
      <c r="C36" s="12">
        <v>91</v>
      </c>
      <c r="D36" s="8">
        <v>3.53</v>
      </c>
      <c r="E36" s="12">
        <v>60</v>
      </c>
      <c r="F36" s="8">
        <v>3.27</v>
      </c>
      <c r="G36" s="12">
        <v>31</v>
      </c>
      <c r="H36" s="8">
        <v>4.18</v>
      </c>
      <c r="I36" s="12">
        <v>0</v>
      </c>
    </row>
    <row r="37" spans="2:9" ht="15" customHeight="1" x14ac:dyDescent="0.15">
      <c r="B37" t="s">
        <v>51</v>
      </c>
      <c r="C37" s="12">
        <v>78</v>
      </c>
      <c r="D37" s="8">
        <v>3.02</v>
      </c>
      <c r="E37" s="12">
        <v>34</v>
      </c>
      <c r="F37" s="8">
        <v>1.85</v>
      </c>
      <c r="G37" s="12">
        <v>44</v>
      </c>
      <c r="H37" s="8">
        <v>5.93</v>
      </c>
      <c r="I37" s="12">
        <v>0</v>
      </c>
    </row>
    <row r="38" spans="2:9" ht="15" customHeight="1" x14ac:dyDescent="0.15">
      <c r="B38" t="s">
        <v>66</v>
      </c>
      <c r="C38" s="12">
        <v>74</v>
      </c>
      <c r="D38" s="8">
        <v>2.87</v>
      </c>
      <c r="E38" s="12">
        <v>63</v>
      </c>
      <c r="F38" s="8">
        <v>3.44</v>
      </c>
      <c r="G38" s="12">
        <v>11</v>
      </c>
      <c r="H38" s="8">
        <v>1.48</v>
      </c>
      <c r="I38" s="12">
        <v>0</v>
      </c>
    </row>
    <row r="39" spans="2:9" ht="15" customHeight="1" x14ac:dyDescent="0.15">
      <c r="B39" t="s">
        <v>68</v>
      </c>
      <c r="C39" s="12">
        <v>65</v>
      </c>
      <c r="D39" s="8">
        <v>2.52</v>
      </c>
      <c r="E39" s="12">
        <v>54</v>
      </c>
      <c r="F39" s="8">
        <v>2.95</v>
      </c>
      <c r="G39" s="12">
        <v>11</v>
      </c>
      <c r="H39" s="8">
        <v>1.48</v>
      </c>
      <c r="I39" s="12">
        <v>0</v>
      </c>
    </row>
    <row r="40" spans="2:9" ht="15" customHeight="1" x14ac:dyDescent="0.15">
      <c r="B40" t="s">
        <v>60</v>
      </c>
      <c r="C40" s="12">
        <v>53</v>
      </c>
      <c r="D40" s="8">
        <v>2.0499999999999998</v>
      </c>
      <c r="E40" s="12">
        <v>22</v>
      </c>
      <c r="F40" s="8">
        <v>1.2</v>
      </c>
      <c r="G40" s="12">
        <v>30</v>
      </c>
      <c r="H40" s="8">
        <v>4.04</v>
      </c>
      <c r="I40" s="12">
        <v>1</v>
      </c>
    </row>
    <row r="41" spans="2:9" ht="15" customHeight="1" x14ac:dyDescent="0.15">
      <c r="B41" t="s">
        <v>65</v>
      </c>
      <c r="C41" s="12">
        <v>49</v>
      </c>
      <c r="D41" s="8">
        <v>1.9</v>
      </c>
      <c r="E41" s="12">
        <v>38</v>
      </c>
      <c r="F41" s="8">
        <v>2.0699999999999998</v>
      </c>
      <c r="G41" s="12">
        <v>11</v>
      </c>
      <c r="H41" s="8">
        <v>1.48</v>
      </c>
      <c r="I41" s="12">
        <v>0</v>
      </c>
    </row>
    <row r="42" spans="2:9" ht="15" customHeight="1" x14ac:dyDescent="0.15">
      <c r="B42" t="s">
        <v>62</v>
      </c>
      <c r="C42" s="12">
        <v>48</v>
      </c>
      <c r="D42" s="8">
        <v>1.86</v>
      </c>
      <c r="E42" s="12">
        <v>25</v>
      </c>
      <c r="F42" s="8">
        <v>1.36</v>
      </c>
      <c r="G42" s="12">
        <v>23</v>
      </c>
      <c r="H42" s="8">
        <v>3.1</v>
      </c>
      <c r="I42" s="12">
        <v>0</v>
      </c>
    </row>
    <row r="43" spans="2:9" ht="15" customHeight="1" x14ac:dyDescent="0.15">
      <c r="B43" t="s">
        <v>52</v>
      </c>
      <c r="C43" s="12">
        <v>41</v>
      </c>
      <c r="D43" s="8">
        <v>1.59</v>
      </c>
      <c r="E43" s="12">
        <v>22</v>
      </c>
      <c r="F43" s="8">
        <v>1.2</v>
      </c>
      <c r="G43" s="12">
        <v>19</v>
      </c>
      <c r="H43" s="8">
        <v>2.56</v>
      </c>
      <c r="I43" s="12">
        <v>0</v>
      </c>
    </row>
    <row r="44" spans="2:9" ht="15" customHeight="1" x14ac:dyDescent="0.15">
      <c r="B44" t="s">
        <v>61</v>
      </c>
      <c r="C44" s="12">
        <v>33</v>
      </c>
      <c r="D44" s="8">
        <v>1.28</v>
      </c>
      <c r="E44" s="12">
        <v>31</v>
      </c>
      <c r="F44" s="8">
        <v>1.69</v>
      </c>
      <c r="G44" s="12">
        <v>2</v>
      </c>
      <c r="H44" s="8">
        <v>0.27</v>
      </c>
      <c r="I44" s="12">
        <v>0</v>
      </c>
    </row>
    <row r="45" spans="2:9" ht="15" customHeight="1" x14ac:dyDescent="0.15">
      <c r="B45" t="s">
        <v>81</v>
      </c>
      <c r="C45" s="12">
        <v>32</v>
      </c>
      <c r="D45" s="8">
        <v>1.24</v>
      </c>
      <c r="E45" s="12">
        <v>28</v>
      </c>
      <c r="F45" s="8">
        <v>1.53</v>
      </c>
      <c r="G45" s="12">
        <v>4</v>
      </c>
      <c r="H45" s="8">
        <v>0.54</v>
      </c>
      <c r="I45" s="12">
        <v>0</v>
      </c>
    </row>
    <row r="46" spans="2:9" ht="15" customHeight="1" x14ac:dyDescent="0.15">
      <c r="B46" t="s">
        <v>73</v>
      </c>
      <c r="C46" s="12">
        <v>31</v>
      </c>
      <c r="D46" s="8">
        <v>1.2</v>
      </c>
      <c r="E46" s="12">
        <v>19</v>
      </c>
      <c r="F46" s="8">
        <v>1.04</v>
      </c>
      <c r="G46" s="12">
        <v>12</v>
      </c>
      <c r="H46" s="8">
        <v>1.62</v>
      </c>
      <c r="I46" s="12">
        <v>0</v>
      </c>
    </row>
    <row r="47" spans="2:9" ht="15" customHeight="1" x14ac:dyDescent="0.15">
      <c r="B47" t="s">
        <v>75</v>
      </c>
      <c r="C47" s="12">
        <v>26</v>
      </c>
      <c r="D47" s="8">
        <v>1.01</v>
      </c>
      <c r="E47" s="12">
        <v>24</v>
      </c>
      <c r="F47" s="8">
        <v>1.31</v>
      </c>
      <c r="G47" s="12">
        <v>2</v>
      </c>
      <c r="H47" s="8">
        <v>0.27</v>
      </c>
      <c r="I47" s="12">
        <v>0</v>
      </c>
    </row>
    <row r="48" spans="2:9" ht="15" customHeight="1" x14ac:dyDescent="0.15">
      <c r="B48" t="s">
        <v>71</v>
      </c>
      <c r="C48" s="12">
        <v>25</v>
      </c>
      <c r="D48" s="8">
        <v>0.97</v>
      </c>
      <c r="E48" s="12">
        <v>16</v>
      </c>
      <c r="F48" s="8">
        <v>0.87</v>
      </c>
      <c r="G48" s="12">
        <v>9</v>
      </c>
      <c r="H48" s="8">
        <v>1.21</v>
      </c>
      <c r="I48" s="12">
        <v>0</v>
      </c>
    </row>
    <row r="49" spans="2:9" ht="15" customHeight="1" x14ac:dyDescent="0.15">
      <c r="B49" t="s">
        <v>55</v>
      </c>
      <c r="C49" s="12">
        <v>25</v>
      </c>
      <c r="D49" s="8">
        <v>0.97</v>
      </c>
      <c r="E49" s="12">
        <v>14</v>
      </c>
      <c r="F49" s="8">
        <v>0.76</v>
      </c>
      <c r="G49" s="12">
        <v>11</v>
      </c>
      <c r="H49" s="8">
        <v>1.48</v>
      </c>
      <c r="I49" s="12">
        <v>0</v>
      </c>
    </row>
    <row r="50" spans="2:9" ht="15" customHeight="1" x14ac:dyDescent="0.15">
      <c r="B50" t="s">
        <v>70</v>
      </c>
      <c r="C50" s="12">
        <v>25</v>
      </c>
      <c r="D50" s="8">
        <v>0.97</v>
      </c>
      <c r="E50" s="12">
        <v>14</v>
      </c>
      <c r="F50" s="8">
        <v>0.76</v>
      </c>
      <c r="G50" s="12">
        <v>11</v>
      </c>
      <c r="H50" s="8">
        <v>1.48</v>
      </c>
      <c r="I50" s="12">
        <v>0</v>
      </c>
    </row>
    <row r="53" spans="2:9" ht="33" customHeight="1" x14ac:dyDescent="0.15">
      <c r="B53" t="s">
        <v>286</v>
      </c>
      <c r="C53" s="10" t="s">
        <v>42</v>
      </c>
      <c r="D53" s="10" t="s">
        <v>43</v>
      </c>
      <c r="E53" s="10" t="s">
        <v>44</v>
      </c>
      <c r="F53" s="10" t="s">
        <v>45</v>
      </c>
      <c r="G53" s="10" t="s">
        <v>46</v>
      </c>
      <c r="H53" s="10" t="s">
        <v>47</v>
      </c>
      <c r="I53" s="10" t="s">
        <v>48</v>
      </c>
    </row>
    <row r="54" spans="2:9" ht="15" customHeight="1" x14ac:dyDescent="0.15">
      <c r="B54" t="s">
        <v>146</v>
      </c>
      <c r="C54" s="12">
        <v>215</v>
      </c>
      <c r="D54" s="8">
        <v>8.33</v>
      </c>
      <c r="E54" s="12">
        <v>215</v>
      </c>
      <c r="F54" s="8">
        <v>11.73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147</v>
      </c>
      <c r="C55" s="12">
        <v>203</v>
      </c>
      <c r="D55" s="8">
        <v>7.87</v>
      </c>
      <c r="E55" s="12">
        <v>196</v>
      </c>
      <c r="F55" s="8">
        <v>10.69</v>
      </c>
      <c r="G55" s="12">
        <v>7</v>
      </c>
      <c r="H55" s="8">
        <v>0.94</v>
      </c>
      <c r="I55" s="12">
        <v>0</v>
      </c>
    </row>
    <row r="56" spans="2:9" ht="15" customHeight="1" x14ac:dyDescent="0.15">
      <c r="B56" t="s">
        <v>144</v>
      </c>
      <c r="C56" s="12">
        <v>90</v>
      </c>
      <c r="D56" s="8">
        <v>3.49</v>
      </c>
      <c r="E56" s="12">
        <v>88</v>
      </c>
      <c r="F56" s="8">
        <v>4.8</v>
      </c>
      <c r="G56" s="12">
        <v>2</v>
      </c>
      <c r="H56" s="8">
        <v>0.27</v>
      </c>
      <c r="I56" s="12">
        <v>0</v>
      </c>
    </row>
    <row r="57" spans="2:9" ht="15" customHeight="1" x14ac:dyDescent="0.15">
      <c r="B57" t="s">
        <v>131</v>
      </c>
      <c r="C57" s="12">
        <v>67</v>
      </c>
      <c r="D57" s="8">
        <v>2.6</v>
      </c>
      <c r="E57" s="12">
        <v>45</v>
      </c>
      <c r="F57" s="8">
        <v>2.4500000000000002</v>
      </c>
      <c r="G57" s="12">
        <v>22</v>
      </c>
      <c r="H57" s="8">
        <v>2.96</v>
      </c>
      <c r="I57" s="12">
        <v>0</v>
      </c>
    </row>
    <row r="58" spans="2:9" ht="15" customHeight="1" x14ac:dyDescent="0.15">
      <c r="B58" t="s">
        <v>143</v>
      </c>
      <c r="C58" s="12">
        <v>67</v>
      </c>
      <c r="D58" s="8">
        <v>2.6</v>
      </c>
      <c r="E58" s="12">
        <v>63</v>
      </c>
      <c r="F58" s="8">
        <v>3.44</v>
      </c>
      <c r="G58" s="12">
        <v>4</v>
      </c>
      <c r="H58" s="8">
        <v>0.54</v>
      </c>
      <c r="I58" s="12">
        <v>0</v>
      </c>
    </row>
    <row r="59" spans="2:9" ht="15" customHeight="1" x14ac:dyDescent="0.15">
      <c r="B59" t="s">
        <v>134</v>
      </c>
      <c r="C59" s="12">
        <v>65</v>
      </c>
      <c r="D59" s="8">
        <v>2.52</v>
      </c>
      <c r="E59" s="12">
        <v>56</v>
      </c>
      <c r="F59" s="8">
        <v>3.06</v>
      </c>
      <c r="G59" s="12">
        <v>9</v>
      </c>
      <c r="H59" s="8">
        <v>1.21</v>
      </c>
      <c r="I59" s="12">
        <v>0</v>
      </c>
    </row>
    <row r="60" spans="2:9" ht="15" customHeight="1" x14ac:dyDescent="0.15">
      <c r="B60" t="s">
        <v>150</v>
      </c>
      <c r="C60" s="12">
        <v>65</v>
      </c>
      <c r="D60" s="8">
        <v>2.52</v>
      </c>
      <c r="E60" s="12">
        <v>54</v>
      </c>
      <c r="F60" s="8">
        <v>2.95</v>
      </c>
      <c r="G60" s="12">
        <v>11</v>
      </c>
      <c r="H60" s="8">
        <v>1.48</v>
      </c>
      <c r="I60" s="12">
        <v>0</v>
      </c>
    </row>
    <row r="61" spans="2:9" ht="15" customHeight="1" x14ac:dyDescent="0.15">
      <c r="B61" t="s">
        <v>136</v>
      </c>
      <c r="C61" s="12">
        <v>64</v>
      </c>
      <c r="D61" s="8">
        <v>2.48</v>
      </c>
      <c r="E61" s="12">
        <v>53</v>
      </c>
      <c r="F61" s="8">
        <v>2.89</v>
      </c>
      <c r="G61" s="12">
        <v>11</v>
      </c>
      <c r="H61" s="8">
        <v>1.48</v>
      </c>
      <c r="I61" s="12">
        <v>0</v>
      </c>
    </row>
    <row r="62" spans="2:9" ht="15" customHeight="1" x14ac:dyDescent="0.15">
      <c r="B62" t="s">
        <v>149</v>
      </c>
      <c r="C62" s="12">
        <v>61</v>
      </c>
      <c r="D62" s="8">
        <v>2.36</v>
      </c>
      <c r="E62" s="12">
        <v>52</v>
      </c>
      <c r="F62" s="8">
        <v>2.84</v>
      </c>
      <c r="G62" s="12">
        <v>9</v>
      </c>
      <c r="H62" s="8">
        <v>1.21</v>
      </c>
      <c r="I62" s="12">
        <v>0</v>
      </c>
    </row>
    <row r="63" spans="2:9" ht="15" customHeight="1" x14ac:dyDescent="0.15">
      <c r="B63" t="s">
        <v>133</v>
      </c>
      <c r="C63" s="12">
        <v>55</v>
      </c>
      <c r="D63" s="8">
        <v>2.13</v>
      </c>
      <c r="E63" s="12">
        <v>33</v>
      </c>
      <c r="F63" s="8">
        <v>1.8</v>
      </c>
      <c r="G63" s="12">
        <v>22</v>
      </c>
      <c r="H63" s="8">
        <v>2.96</v>
      </c>
      <c r="I63" s="12">
        <v>0</v>
      </c>
    </row>
    <row r="64" spans="2:9" ht="15" customHeight="1" x14ac:dyDescent="0.15">
      <c r="B64" t="s">
        <v>139</v>
      </c>
      <c r="C64" s="12">
        <v>47</v>
      </c>
      <c r="D64" s="8">
        <v>1.82</v>
      </c>
      <c r="E64" s="12">
        <v>29</v>
      </c>
      <c r="F64" s="8">
        <v>1.58</v>
      </c>
      <c r="G64" s="12">
        <v>18</v>
      </c>
      <c r="H64" s="8">
        <v>2.4300000000000002</v>
      </c>
      <c r="I64" s="12">
        <v>0</v>
      </c>
    </row>
    <row r="65" spans="2:9" ht="15" customHeight="1" x14ac:dyDescent="0.15">
      <c r="B65" t="s">
        <v>142</v>
      </c>
      <c r="C65" s="12">
        <v>47</v>
      </c>
      <c r="D65" s="8">
        <v>1.82</v>
      </c>
      <c r="E65" s="12">
        <v>39</v>
      </c>
      <c r="F65" s="8">
        <v>2.13</v>
      </c>
      <c r="G65" s="12">
        <v>8</v>
      </c>
      <c r="H65" s="8">
        <v>1.08</v>
      </c>
      <c r="I65" s="12">
        <v>0</v>
      </c>
    </row>
    <row r="66" spans="2:9" ht="15" customHeight="1" x14ac:dyDescent="0.15">
      <c r="B66" t="s">
        <v>135</v>
      </c>
      <c r="C66" s="12">
        <v>45</v>
      </c>
      <c r="D66" s="8">
        <v>1.74</v>
      </c>
      <c r="E66" s="12">
        <v>34</v>
      </c>
      <c r="F66" s="8">
        <v>1.85</v>
      </c>
      <c r="G66" s="12">
        <v>10</v>
      </c>
      <c r="H66" s="8">
        <v>1.35</v>
      </c>
      <c r="I66" s="12">
        <v>1</v>
      </c>
    </row>
    <row r="67" spans="2:9" ht="15" customHeight="1" x14ac:dyDescent="0.15">
      <c r="B67" t="s">
        <v>137</v>
      </c>
      <c r="C67" s="12">
        <v>43</v>
      </c>
      <c r="D67" s="8">
        <v>1.67</v>
      </c>
      <c r="E67" s="12">
        <v>25</v>
      </c>
      <c r="F67" s="8">
        <v>1.36</v>
      </c>
      <c r="G67" s="12">
        <v>18</v>
      </c>
      <c r="H67" s="8">
        <v>2.4300000000000002</v>
      </c>
      <c r="I67" s="12">
        <v>0</v>
      </c>
    </row>
    <row r="68" spans="2:9" ht="15" customHeight="1" x14ac:dyDescent="0.15">
      <c r="B68" t="s">
        <v>138</v>
      </c>
      <c r="C68" s="12">
        <v>42</v>
      </c>
      <c r="D68" s="8">
        <v>1.63</v>
      </c>
      <c r="E68" s="12">
        <v>17</v>
      </c>
      <c r="F68" s="8">
        <v>0.93</v>
      </c>
      <c r="G68" s="12">
        <v>25</v>
      </c>
      <c r="H68" s="8">
        <v>3.37</v>
      </c>
      <c r="I68" s="12">
        <v>0</v>
      </c>
    </row>
    <row r="69" spans="2:9" ht="15" customHeight="1" x14ac:dyDescent="0.15">
      <c r="B69" t="s">
        <v>145</v>
      </c>
      <c r="C69" s="12">
        <v>39</v>
      </c>
      <c r="D69" s="8">
        <v>1.51</v>
      </c>
      <c r="E69" s="12">
        <v>28</v>
      </c>
      <c r="F69" s="8">
        <v>1.53</v>
      </c>
      <c r="G69" s="12">
        <v>11</v>
      </c>
      <c r="H69" s="8">
        <v>1.48</v>
      </c>
      <c r="I69" s="12">
        <v>0</v>
      </c>
    </row>
    <row r="70" spans="2:9" ht="15" customHeight="1" x14ac:dyDescent="0.15">
      <c r="B70" t="s">
        <v>132</v>
      </c>
      <c r="C70" s="12">
        <v>38</v>
      </c>
      <c r="D70" s="8">
        <v>1.47</v>
      </c>
      <c r="E70" s="12">
        <v>17</v>
      </c>
      <c r="F70" s="8">
        <v>0.93</v>
      </c>
      <c r="G70" s="12">
        <v>21</v>
      </c>
      <c r="H70" s="8">
        <v>2.83</v>
      </c>
      <c r="I70" s="12">
        <v>0</v>
      </c>
    </row>
    <row r="71" spans="2:9" ht="15" customHeight="1" x14ac:dyDescent="0.15">
      <c r="B71" t="s">
        <v>157</v>
      </c>
      <c r="C71" s="12">
        <v>37</v>
      </c>
      <c r="D71" s="8">
        <v>1.43</v>
      </c>
      <c r="E71" s="12">
        <v>17</v>
      </c>
      <c r="F71" s="8">
        <v>0.93</v>
      </c>
      <c r="G71" s="12">
        <v>20</v>
      </c>
      <c r="H71" s="8">
        <v>2.7</v>
      </c>
      <c r="I71" s="12">
        <v>0</v>
      </c>
    </row>
    <row r="72" spans="2:9" ht="15" customHeight="1" x14ac:dyDescent="0.15">
      <c r="B72" t="s">
        <v>153</v>
      </c>
      <c r="C72" s="12">
        <v>34</v>
      </c>
      <c r="D72" s="8">
        <v>1.32</v>
      </c>
      <c r="E72" s="12">
        <v>21</v>
      </c>
      <c r="F72" s="8">
        <v>1.1499999999999999</v>
      </c>
      <c r="G72" s="12">
        <v>13</v>
      </c>
      <c r="H72" s="8">
        <v>1.75</v>
      </c>
      <c r="I72" s="12">
        <v>0</v>
      </c>
    </row>
    <row r="73" spans="2:9" ht="15" customHeight="1" x14ac:dyDescent="0.15">
      <c r="B73" t="s">
        <v>156</v>
      </c>
      <c r="C73" s="12">
        <v>33</v>
      </c>
      <c r="D73" s="8">
        <v>1.28</v>
      </c>
      <c r="E73" s="12">
        <v>31</v>
      </c>
      <c r="F73" s="8">
        <v>1.69</v>
      </c>
      <c r="G73" s="12">
        <v>2</v>
      </c>
      <c r="H73" s="8">
        <v>0.27</v>
      </c>
      <c r="I73" s="12">
        <v>0</v>
      </c>
    </row>
    <row r="74" spans="2:9" ht="15" customHeight="1" x14ac:dyDescent="0.15">
      <c r="B74" t="s">
        <v>152</v>
      </c>
      <c r="C74" s="12">
        <v>33</v>
      </c>
      <c r="D74" s="8">
        <v>1.28</v>
      </c>
      <c r="E74" s="12">
        <v>17</v>
      </c>
      <c r="F74" s="8">
        <v>0.93</v>
      </c>
      <c r="G74" s="12">
        <v>16</v>
      </c>
      <c r="H74" s="8">
        <v>2.16</v>
      </c>
      <c r="I74" s="12">
        <v>0</v>
      </c>
    </row>
    <row r="76" spans="2:9" ht="15" customHeight="1" x14ac:dyDescent="0.15">
      <c r="B76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287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2</v>
      </c>
      <c r="D5" s="8">
        <v>0.19</v>
      </c>
      <c r="E5" s="12">
        <v>0</v>
      </c>
      <c r="F5" s="8">
        <v>0</v>
      </c>
      <c r="G5" s="12">
        <v>2</v>
      </c>
      <c r="H5" s="8">
        <v>0.65</v>
      </c>
      <c r="I5" s="12">
        <v>0</v>
      </c>
    </row>
    <row r="6" spans="2:9" ht="15" customHeight="1" x14ac:dyDescent="0.15">
      <c r="B6" t="s">
        <v>27</v>
      </c>
      <c r="C6" s="12">
        <v>140</v>
      </c>
      <c r="D6" s="8">
        <v>13.4</v>
      </c>
      <c r="E6" s="12">
        <v>75</v>
      </c>
      <c r="F6" s="8">
        <v>10.220000000000001</v>
      </c>
      <c r="G6" s="12">
        <v>65</v>
      </c>
      <c r="H6" s="8">
        <v>21.1</v>
      </c>
      <c r="I6" s="12">
        <v>0</v>
      </c>
    </row>
    <row r="7" spans="2:9" ht="15" customHeight="1" x14ac:dyDescent="0.15">
      <c r="B7" t="s">
        <v>28</v>
      </c>
      <c r="C7" s="12">
        <v>83</v>
      </c>
      <c r="D7" s="8">
        <v>7.94</v>
      </c>
      <c r="E7" s="12">
        <v>46</v>
      </c>
      <c r="F7" s="8">
        <v>6.27</v>
      </c>
      <c r="G7" s="12">
        <v>37</v>
      </c>
      <c r="H7" s="8">
        <v>12.01</v>
      </c>
      <c r="I7" s="12">
        <v>0</v>
      </c>
    </row>
    <row r="8" spans="2:9" ht="15" customHeight="1" x14ac:dyDescent="0.15">
      <c r="B8" t="s">
        <v>29</v>
      </c>
      <c r="C8" s="12">
        <v>1</v>
      </c>
      <c r="D8" s="8">
        <v>0.1</v>
      </c>
      <c r="E8" s="12">
        <v>0</v>
      </c>
      <c r="F8" s="8">
        <v>0</v>
      </c>
      <c r="G8" s="12">
        <v>1</v>
      </c>
      <c r="H8" s="8">
        <v>0.32</v>
      </c>
      <c r="I8" s="12">
        <v>0</v>
      </c>
    </row>
    <row r="9" spans="2:9" ht="15" customHeight="1" x14ac:dyDescent="0.15">
      <c r="B9" t="s">
        <v>30</v>
      </c>
      <c r="C9" s="12">
        <v>5</v>
      </c>
      <c r="D9" s="8">
        <v>0.48</v>
      </c>
      <c r="E9" s="12">
        <v>1</v>
      </c>
      <c r="F9" s="8">
        <v>0.14000000000000001</v>
      </c>
      <c r="G9" s="12">
        <v>4</v>
      </c>
      <c r="H9" s="8">
        <v>1.3</v>
      </c>
      <c r="I9" s="12">
        <v>0</v>
      </c>
    </row>
    <row r="10" spans="2:9" ht="15" customHeight="1" x14ac:dyDescent="0.15">
      <c r="B10" t="s">
        <v>31</v>
      </c>
      <c r="C10" s="12">
        <v>10</v>
      </c>
      <c r="D10" s="8">
        <v>0.96</v>
      </c>
      <c r="E10" s="12">
        <v>4</v>
      </c>
      <c r="F10" s="8">
        <v>0.54</v>
      </c>
      <c r="G10" s="12">
        <v>6</v>
      </c>
      <c r="H10" s="8">
        <v>1.95</v>
      </c>
      <c r="I10" s="12">
        <v>0</v>
      </c>
    </row>
    <row r="11" spans="2:9" ht="15" customHeight="1" x14ac:dyDescent="0.15">
      <c r="B11" t="s">
        <v>32</v>
      </c>
      <c r="C11" s="12">
        <v>275</v>
      </c>
      <c r="D11" s="8">
        <v>26.32</v>
      </c>
      <c r="E11" s="12">
        <v>171</v>
      </c>
      <c r="F11" s="8">
        <v>23.3</v>
      </c>
      <c r="G11" s="12">
        <v>103</v>
      </c>
      <c r="H11" s="8">
        <v>33.44</v>
      </c>
      <c r="I11" s="12">
        <v>1</v>
      </c>
    </row>
    <row r="12" spans="2:9" ht="15" customHeight="1" x14ac:dyDescent="0.15">
      <c r="B12" t="s">
        <v>33</v>
      </c>
      <c r="C12" s="12">
        <v>4</v>
      </c>
      <c r="D12" s="8">
        <v>0.38</v>
      </c>
      <c r="E12" s="12">
        <v>2</v>
      </c>
      <c r="F12" s="8">
        <v>0.27</v>
      </c>
      <c r="G12" s="12">
        <v>2</v>
      </c>
      <c r="H12" s="8">
        <v>0.65</v>
      </c>
      <c r="I12" s="12">
        <v>0</v>
      </c>
    </row>
    <row r="13" spans="2:9" ht="15" customHeight="1" x14ac:dyDescent="0.15">
      <c r="B13" t="s">
        <v>34</v>
      </c>
      <c r="C13" s="12">
        <v>47</v>
      </c>
      <c r="D13" s="8">
        <v>4.5</v>
      </c>
      <c r="E13" s="12">
        <v>35</v>
      </c>
      <c r="F13" s="8">
        <v>4.7699999999999996</v>
      </c>
      <c r="G13" s="12">
        <v>12</v>
      </c>
      <c r="H13" s="8">
        <v>3.9</v>
      </c>
      <c r="I13" s="12">
        <v>0</v>
      </c>
    </row>
    <row r="14" spans="2:9" ht="15" customHeight="1" x14ac:dyDescent="0.15">
      <c r="B14" t="s">
        <v>35</v>
      </c>
      <c r="C14" s="12">
        <v>25</v>
      </c>
      <c r="D14" s="8">
        <v>2.39</v>
      </c>
      <c r="E14" s="12">
        <v>14</v>
      </c>
      <c r="F14" s="8">
        <v>1.91</v>
      </c>
      <c r="G14" s="12">
        <v>11</v>
      </c>
      <c r="H14" s="8">
        <v>3.57</v>
      </c>
      <c r="I14" s="12">
        <v>0</v>
      </c>
    </row>
    <row r="15" spans="2:9" ht="15" customHeight="1" x14ac:dyDescent="0.15">
      <c r="B15" t="s">
        <v>36</v>
      </c>
      <c r="C15" s="12">
        <v>141</v>
      </c>
      <c r="D15" s="8">
        <v>13.49</v>
      </c>
      <c r="E15" s="12">
        <v>125</v>
      </c>
      <c r="F15" s="8">
        <v>17.03</v>
      </c>
      <c r="G15" s="12">
        <v>15</v>
      </c>
      <c r="H15" s="8">
        <v>4.87</v>
      </c>
      <c r="I15" s="12">
        <v>1</v>
      </c>
    </row>
    <row r="16" spans="2:9" ht="15" customHeight="1" x14ac:dyDescent="0.15">
      <c r="B16" t="s">
        <v>37</v>
      </c>
      <c r="C16" s="12">
        <v>194</v>
      </c>
      <c r="D16" s="8">
        <v>18.559999999999999</v>
      </c>
      <c r="E16" s="12">
        <v>176</v>
      </c>
      <c r="F16" s="8">
        <v>23.98</v>
      </c>
      <c r="G16" s="12">
        <v>18</v>
      </c>
      <c r="H16" s="8">
        <v>5.84</v>
      </c>
      <c r="I16" s="12">
        <v>0</v>
      </c>
    </row>
    <row r="17" spans="2:9" ht="15" customHeight="1" x14ac:dyDescent="0.15">
      <c r="B17" t="s">
        <v>38</v>
      </c>
      <c r="C17" s="12">
        <v>18</v>
      </c>
      <c r="D17" s="8">
        <v>1.72</v>
      </c>
      <c r="E17" s="12">
        <v>15</v>
      </c>
      <c r="F17" s="8">
        <v>2.04</v>
      </c>
      <c r="G17" s="12">
        <v>2</v>
      </c>
      <c r="H17" s="8">
        <v>0.65</v>
      </c>
      <c r="I17" s="12">
        <v>1</v>
      </c>
    </row>
    <row r="18" spans="2:9" ht="15" customHeight="1" x14ac:dyDescent="0.15">
      <c r="B18" t="s">
        <v>39</v>
      </c>
      <c r="C18" s="12">
        <v>52</v>
      </c>
      <c r="D18" s="8">
        <v>4.9800000000000004</v>
      </c>
      <c r="E18" s="12">
        <v>30</v>
      </c>
      <c r="F18" s="8">
        <v>4.09</v>
      </c>
      <c r="G18" s="12">
        <v>22</v>
      </c>
      <c r="H18" s="8">
        <v>7.14</v>
      </c>
      <c r="I18" s="12">
        <v>0</v>
      </c>
    </row>
    <row r="19" spans="2:9" ht="15" customHeight="1" x14ac:dyDescent="0.15">
      <c r="B19" t="s">
        <v>40</v>
      </c>
      <c r="C19" s="12">
        <v>48</v>
      </c>
      <c r="D19" s="8">
        <v>4.59</v>
      </c>
      <c r="E19" s="12">
        <v>40</v>
      </c>
      <c r="F19" s="8">
        <v>5.45</v>
      </c>
      <c r="G19" s="12">
        <v>8</v>
      </c>
      <c r="H19" s="8">
        <v>2.6</v>
      </c>
      <c r="I19" s="12">
        <v>0</v>
      </c>
    </row>
    <row r="20" spans="2:9" ht="15" customHeight="1" x14ac:dyDescent="0.15">
      <c r="B20" s="9" t="s">
        <v>232</v>
      </c>
      <c r="C20" s="12">
        <f>SUM(LTBL_05213[総数／事業所数])</f>
        <v>1045</v>
      </c>
      <c r="E20" s="12">
        <f>SUBTOTAL(109,LTBL_05213[個人／事業所数])</f>
        <v>734</v>
      </c>
      <c r="G20" s="12">
        <f>SUBTOTAL(109,LTBL_05213[法人／事業所数])</f>
        <v>308</v>
      </c>
      <c r="I20" s="12">
        <f>SUBTOTAL(109,LTBL_05213[法人以外の団体／事業所数])</f>
        <v>3</v>
      </c>
    </row>
    <row r="21" spans="2:9" ht="15" customHeight="1" x14ac:dyDescent="0.15">
      <c r="E21" s="11">
        <f>LTBL_05213[[#Totals],[個人／事業所数]]/LTBL_05213[[#Totals],[総数／事業所数]]</f>
        <v>0.70239234449760768</v>
      </c>
      <c r="G21" s="11">
        <f>LTBL_05213[[#Totals],[法人／事業所数]]/LTBL_05213[[#Totals],[総数／事業所数]]</f>
        <v>0.29473684210526313</v>
      </c>
      <c r="I21" s="11">
        <f>LTBL_05213[[#Totals],[法人以外の団体／事業所数]]/LTBL_05213[[#Totals],[総数／事業所数]]</f>
        <v>2.8708133971291866E-3</v>
      </c>
    </row>
    <row r="23" spans="2:9" ht="33" customHeight="1" x14ac:dyDescent="0.15">
      <c r="B23" t="s">
        <v>231</v>
      </c>
      <c r="C23" s="10" t="s">
        <v>42</v>
      </c>
      <c r="D23" s="10" t="s">
        <v>288</v>
      </c>
      <c r="E23" s="10" t="s">
        <v>44</v>
      </c>
      <c r="F23" s="10" t="s">
        <v>289</v>
      </c>
      <c r="G23" s="10" t="s">
        <v>46</v>
      </c>
      <c r="H23" s="10" t="s">
        <v>253</v>
      </c>
      <c r="I23" s="10" t="s">
        <v>48</v>
      </c>
    </row>
    <row r="24" spans="2:9" ht="15" customHeight="1" x14ac:dyDescent="0.15">
      <c r="B24" t="s">
        <v>234</v>
      </c>
      <c r="C24">
        <v>19</v>
      </c>
      <c r="D24" t="s">
        <v>233</v>
      </c>
      <c r="E24">
        <v>0</v>
      </c>
      <c r="F24" t="s">
        <v>235</v>
      </c>
      <c r="G24">
        <v>18</v>
      </c>
      <c r="H24" t="s">
        <v>236</v>
      </c>
      <c r="I24">
        <v>1</v>
      </c>
    </row>
    <row r="25" spans="2:9" ht="15" customHeight="1" x14ac:dyDescent="0.15">
      <c r="B25" t="s">
        <v>237</v>
      </c>
      <c r="C25">
        <v>0</v>
      </c>
      <c r="D25" t="s">
        <v>233</v>
      </c>
      <c r="E25">
        <v>0</v>
      </c>
      <c r="F25" t="s">
        <v>235</v>
      </c>
      <c r="G25">
        <v>0</v>
      </c>
      <c r="H25" t="s">
        <v>236</v>
      </c>
      <c r="I25">
        <v>0</v>
      </c>
    </row>
    <row r="28" spans="2:9" ht="33" customHeight="1" x14ac:dyDescent="0.15">
      <c r="B28" t="s">
        <v>248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172</v>
      </c>
      <c r="D29" s="8">
        <v>16.46</v>
      </c>
      <c r="E29" s="12">
        <v>165</v>
      </c>
      <c r="F29" s="8">
        <v>22.48</v>
      </c>
      <c r="G29" s="12">
        <v>7</v>
      </c>
      <c r="H29" s="8">
        <v>2.27</v>
      </c>
      <c r="I29" s="12">
        <v>0</v>
      </c>
    </row>
    <row r="30" spans="2:9" ht="15" customHeight="1" x14ac:dyDescent="0.15">
      <c r="B30" t="s">
        <v>63</v>
      </c>
      <c r="C30" s="12">
        <v>122</v>
      </c>
      <c r="D30" s="8">
        <v>11.67</v>
      </c>
      <c r="E30" s="12">
        <v>108</v>
      </c>
      <c r="F30" s="8">
        <v>14.71</v>
      </c>
      <c r="G30" s="12">
        <v>13</v>
      </c>
      <c r="H30" s="8">
        <v>4.22</v>
      </c>
      <c r="I30" s="12">
        <v>1</v>
      </c>
    </row>
    <row r="31" spans="2:9" ht="15" customHeight="1" x14ac:dyDescent="0.15">
      <c r="B31" t="s">
        <v>59</v>
      </c>
      <c r="C31" s="12">
        <v>84</v>
      </c>
      <c r="D31" s="8">
        <v>8.0399999999999991</v>
      </c>
      <c r="E31" s="12">
        <v>47</v>
      </c>
      <c r="F31" s="8">
        <v>6.4</v>
      </c>
      <c r="G31" s="12">
        <v>37</v>
      </c>
      <c r="H31" s="8">
        <v>12.01</v>
      </c>
      <c r="I31" s="12">
        <v>0</v>
      </c>
    </row>
    <row r="32" spans="2:9" ht="15" customHeight="1" x14ac:dyDescent="0.15">
      <c r="B32" t="s">
        <v>57</v>
      </c>
      <c r="C32" s="12">
        <v>76</v>
      </c>
      <c r="D32" s="8">
        <v>7.27</v>
      </c>
      <c r="E32" s="12">
        <v>60</v>
      </c>
      <c r="F32" s="8">
        <v>8.17</v>
      </c>
      <c r="G32" s="12">
        <v>15</v>
      </c>
      <c r="H32" s="8">
        <v>4.87</v>
      </c>
      <c r="I32" s="12">
        <v>1</v>
      </c>
    </row>
    <row r="33" spans="2:9" ht="15" customHeight="1" x14ac:dyDescent="0.15">
      <c r="B33" t="s">
        <v>50</v>
      </c>
      <c r="C33" s="12">
        <v>56</v>
      </c>
      <c r="D33" s="8">
        <v>5.36</v>
      </c>
      <c r="E33" s="12">
        <v>41</v>
      </c>
      <c r="F33" s="8">
        <v>5.59</v>
      </c>
      <c r="G33" s="12">
        <v>15</v>
      </c>
      <c r="H33" s="8">
        <v>4.87</v>
      </c>
      <c r="I33" s="12">
        <v>0</v>
      </c>
    </row>
    <row r="34" spans="2:9" ht="15" customHeight="1" x14ac:dyDescent="0.15">
      <c r="B34" t="s">
        <v>49</v>
      </c>
      <c r="C34" s="12">
        <v>50</v>
      </c>
      <c r="D34" s="8">
        <v>4.78</v>
      </c>
      <c r="E34" s="12">
        <v>19</v>
      </c>
      <c r="F34" s="8">
        <v>2.59</v>
      </c>
      <c r="G34" s="12">
        <v>31</v>
      </c>
      <c r="H34" s="8">
        <v>10.06</v>
      </c>
      <c r="I34" s="12">
        <v>0</v>
      </c>
    </row>
    <row r="35" spans="2:9" ht="15" customHeight="1" x14ac:dyDescent="0.15">
      <c r="B35" t="s">
        <v>60</v>
      </c>
      <c r="C35" s="12">
        <v>39</v>
      </c>
      <c r="D35" s="8">
        <v>3.73</v>
      </c>
      <c r="E35" s="12">
        <v>33</v>
      </c>
      <c r="F35" s="8">
        <v>4.5</v>
      </c>
      <c r="G35" s="12">
        <v>6</v>
      </c>
      <c r="H35" s="8">
        <v>1.95</v>
      </c>
      <c r="I35" s="12">
        <v>0</v>
      </c>
    </row>
    <row r="36" spans="2:9" ht="15" customHeight="1" x14ac:dyDescent="0.15">
      <c r="B36" t="s">
        <v>51</v>
      </c>
      <c r="C36" s="12">
        <v>34</v>
      </c>
      <c r="D36" s="8">
        <v>3.25</v>
      </c>
      <c r="E36" s="12">
        <v>15</v>
      </c>
      <c r="F36" s="8">
        <v>2.04</v>
      </c>
      <c r="G36" s="12">
        <v>19</v>
      </c>
      <c r="H36" s="8">
        <v>6.17</v>
      </c>
      <c r="I36" s="12">
        <v>0</v>
      </c>
    </row>
    <row r="37" spans="2:9" ht="15" customHeight="1" x14ac:dyDescent="0.15">
      <c r="B37" t="s">
        <v>58</v>
      </c>
      <c r="C37" s="12">
        <v>34</v>
      </c>
      <c r="D37" s="8">
        <v>3.25</v>
      </c>
      <c r="E37" s="12">
        <v>24</v>
      </c>
      <c r="F37" s="8">
        <v>3.27</v>
      </c>
      <c r="G37" s="12">
        <v>10</v>
      </c>
      <c r="H37" s="8">
        <v>3.25</v>
      </c>
      <c r="I37" s="12">
        <v>0</v>
      </c>
    </row>
    <row r="38" spans="2:9" ht="15" customHeight="1" x14ac:dyDescent="0.15">
      <c r="B38" t="s">
        <v>66</v>
      </c>
      <c r="C38" s="12">
        <v>32</v>
      </c>
      <c r="D38" s="8">
        <v>3.06</v>
      </c>
      <c r="E38" s="12">
        <v>30</v>
      </c>
      <c r="F38" s="8">
        <v>4.09</v>
      </c>
      <c r="G38" s="12">
        <v>2</v>
      </c>
      <c r="H38" s="8">
        <v>0.65</v>
      </c>
      <c r="I38" s="12">
        <v>0</v>
      </c>
    </row>
    <row r="39" spans="2:9" ht="15" customHeight="1" x14ac:dyDescent="0.15">
      <c r="B39" t="s">
        <v>82</v>
      </c>
      <c r="C39" s="12">
        <v>31</v>
      </c>
      <c r="D39" s="8">
        <v>2.97</v>
      </c>
      <c r="E39" s="12">
        <v>27</v>
      </c>
      <c r="F39" s="8">
        <v>3.68</v>
      </c>
      <c r="G39" s="12">
        <v>4</v>
      </c>
      <c r="H39" s="8">
        <v>1.3</v>
      </c>
      <c r="I39" s="12">
        <v>0</v>
      </c>
    </row>
    <row r="40" spans="2:9" ht="15" customHeight="1" x14ac:dyDescent="0.15">
      <c r="B40" t="s">
        <v>56</v>
      </c>
      <c r="C40" s="12">
        <v>26</v>
      </c>
      <c r="D40" s="8">
        <v>2.4900000000000002</v>
      </c>
      <c r="E40" s="12">
        <v>14</v>
      </c>
      <c r="F40" s="8">
        <v>1.91</v>
      </c>
      <c r="G40" s="12">
        <v>12</v>
      </c>
      <c r="H40" s="8">
        <v>3.9</v>
      </c>
      <c r="I40" s="12">
        <v>0</v>
      </c>
    </row>
    <row r="41" spans="2:9" ht="15" customHeight="1" x14ac:dyDescent="0.15">
      <c r="B41" t="s">
        <v>67</v>
      </c>
      <c r="C41" s="12">
        <v>20</v>
      </c>
      <c r="D41" s="8">
        <v>1.91</v>
      </c>
      <c r="E41" s="12">
        <v>0</v>
      </c>
      <c r="F41" s="8">
        <v>0</v>
      </c>
      <c r="G41" s="12">
        <v>20</v>
      </c>
      <c r="H41" s="8">
        <v>6.49</v>
      </c>
      <c r="I41" s="12">
        <v>0</v>
      </c>
    </row>
    <row r="42" spans="2:9" ht="15" customHeight="1" x14ac:dyDescent="0.15">
      <c r="B42" t="s">
        <v>52</v>
      </c>
      <c r="C42" s="12">
        <v>18</v>
      </c>
      <c r="D42" s="8">
        <v>1.72</v>
      </c>
      <c r="E42" s="12">
        <v>13</v>
      </c>
      <c r="F42" s="8">
        <v>1.77</v>
      </c>
      <c r="G42" s="12">
        <v>5</v>
      </c>
      <c r="H42" s="8">
        <v>1.62</v>
      </c>
      <c r="I42" s="12">
        <v>0</v>
      </c>
    </row>
    <row r="43" spans="2:9" ht="15" customHeight="1" x14ac:dyDescent="0.15">
      <c r="B43" t="s">
        <v>65</v>
      </c>
      <c r="C43" s="12">
        <v>18</v>
      </c>
      <c r="D43" s="8">
        <v>1.72</v>
      </c>
      <c r="E43" s="12">
        <v>15</v>
      </c>
      <c r="F43" s="8">
        <v>2.04</v>
      </c>
      <c r="G43" s="12">
        <v>2</v>
      </c>
      <c r="H43" s="8">
        <v>0.65</v>
      </c>
      <c r="I43" s="12">
        <v>1</v>
      </c>
    </row>
    <row r="44" spans="2:9" ht="15" customHeight="1" x14ac:dyDescent="0.15">
      <c r="B44" t="s">
        <v>62</v>
      </c>
      <c r="C44" s="12">
        <v>17</v>
      </c>
      <c r="D44" s="8">
        <v>1.63</v>
      </c>
      <c r="E44" s="12">
        <v>6</v>
      </c>
      <c r="F44" s="8">
        <v>0.82</v>
      </c>
      <c r="G44" s="12">
        <v>11</v>
      </c>
      <c r="H44" s="8">
        <v>3.57</v>
      </c>
      <c r="I44" s="12">
        <v>0</v>
      </c>
    </row>
    <row r="45" spans="2:9" ht="15" customHeight="1" x14ac:dyDescent="0.15">
      <c r="B45" t="s">
        <v>73</v>
      </c>
      <c r="C45" s="12">
        <v>16</v>
      </c>
      <c r="D45" s="8">
        <v>1.53</v>
      </c>
      <c r="E45" s="12">
        <v>9</v>
      </c>
      <c r="F45" s="8">
        <v>1.23</v>
      </c>
      <c r="G45" s="12">
        <v>7</v>
      </c>
      <c r="H45" s="8">
        <v>2.27</v>
      </c>
      <c r="I45" s="12">
        <v>0</v>
      </c>
    </row>
    <row r="46" spans="2:9" ht="15" customHeight="1" x14ac:dyDescent="0.15">
      <c r="B46" t="s">
        <v>53</v>
      </c>
      <c r="C46" s="12">
        <v>15</v>
      </c>
      <c r="D46" s="8">
        <v>1.44</v>
      </c>
      <c r="E46" s="12">
        <v>4</v>
      </c>
      <c r="F46" s="8">
        <v>0.54</v>
      </c>
      <c r="G46" s="12">
        <v>11</v>
      </c>
      <c r="H46" s="8">
        <v>3.57</v>
      </c>
      <c r="I46" s="12">
        <v>0</v>
      </c>
    </row>
    <row r="47" spans="2:9" ht="15" customHeight="1" x14ac:dyDescent="0.15">
      <c r="B47" t="s">
        <v>55</v>
      </c>
      <c r="C47" s="12">
        <v>14</v>
      </c>
      <c r="D47" s="8">
        <v>1.34</v>
      </c>
      <c r="E47" s="12">
        <v>8</v>
      </c>
      <c r="F47" s="8">
        <v>1.0900000000000001</v>
      </c>
      <c r="G47" s="12">
        <v>6</v>
      </c>
      <c r="H47" s="8">
        <v>1.95</v>
      </c>
      <c r="I47" s="12">
        <v>0</v>
      </c>
    </row>
    <row r="48" spans="2:9" ht="15" customHeight="1" x14ac:dyDescent="0.15">
      <c r="B48" t="s">
        <v>70</v>
      </c>
      <c r="C48" s="12">
        <v>12</v>
      </c>
      <c r="D48" s="8">
        <v>1.1499999999999999</v>
      </c>
      <c r="E48" s="12">
        <v>9</v>
      </c>
      <c r="F48" s="8">
        <v>1.23</v>
      </c>
      <c r="G48" s="12">
        <v>3</v>
      </c>
      <c r="H48" s="8">
        <v>0.97</v>
      </c>
      <c r="I48" s="12">
        <v>0</v>
      </c>
    </row>
    <row r="51" spans="2:9" ht="33" customHeight="1" x14ac:dyDescent="0.15">
      <c r="B51" t="s">
        <v>242</v>
      </c>
      <c r="C51" s="10" t="s">
        <v>42</v>
      </c>
      <c r="D51" s="10" t="s">
        <v>43</v>
      </c>
      <c r="E51" s="10" t="s">
        <v>44</v>
      </c>
      <c r="F51" s="10" t="s">
        <v>45</v>
      </c>
      <c r="G51" s="10" t="s">
        <v>46</v>
      </c>
      <c r="H51" s="10" t="s">
        <v>47</v>
      </c>
      <c r="I51" s="10" t="s">
        <v>48</v>
      </c>
    </row>
    <row r="52" spans="2:9" ht="15" customHeight="1" x14ac:dyDescent="0.15">
      <c r="B52" t="s">
        <v>147</v>
      </c>
      <c r="C52" s="12">
        <v>86</v>
      </c>
      <c r="D52" s="8">
        <v>8.23</v>
      </c>
      <c r="E52" s="12">
        <v>85</v>
      </c>
      <c r="F52" s="8">
        <v>11.58</v>
      </c>
      <c r="G52" s="12">
        <v>1</v>
      </c>
      <c r="H52" s="8">
        <v>0.32</v>
      </c>
      <c r="I52" s="12">
        <v>0</v>
      </c>
    </row>
    <row r="53" spans="2:9" ht="15" customHeight="1" x14ac:dyDescent="0.15">
      <c r="B53" t="s">
        <v>146</v>
      </c>
      <c r="C53" s="12">
        <v>75</v>
      </c>
      <c r="D53" s="8">
        <v>7.18</v>
      </c>
      <c r="E53" s="12">
        <v>74</v>
      </c>
      <c r="F53" s="8">
        <v>10.08</v>
      </c>
      <c r="G53" s="12">
        <v>1</v>
      </c>
      <c r="H53" s="8">
        <v>0.32</v>
      </c>
      <c r="I53" s="12">
        <v>0</v>
      </c>
    </row>
    <row r="54" spans="2:9" ht="15" customHeight="1" x14ac:dyDescent="0.15">
      <c r="B54" t="s">
        <v>143</v>
      </c>
      <c r="C54" s="12">
        <v>38</v>
      </c>
      <c r="D54" s="8">
        <v>3.64</v>
      </c>
      <c r="E54" s="12">
        <v>34</v>
      </c>
      <c r="F54" s="8">
        <v>4.63</v>
      </c>
      <c r="G54" s="12">
        <v>4</v>
      </c>
      <c r="H54" s="8">
        <v>1.3</v>
      </c>
      <c r="I54" s="12">
        <v>0</v>
      </c>
    </row>
    <row r="55" spans="2:9" ht="15" customHeight="1" x14ac:dyDescent="0.15">
      <c r="B55" t="s">
        <v>144</v>
      </c>
      <c r="C55" s="12">
        <v>35</v>
      </c>
      <c r="D55" s="8">
        <v>3.35</v>
      </c>
      <c r="E55" s="12">
        <v>35</v>
      </c>
      <c r="F55" s="8">
        <v>4.7699999999999996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168</v>
      </c>
      <c r="C56" s="12">
        <v>31</v>
      </c>
      <c r="D56" s="8">
        <v>2.97</v>
      </c>
      <c r="E56" s="12">
        <v>27</v>
      </c>
      <c r="F56" s="8">
        <v>3.68</v>
      </c>
      <c r="G56" s="12">
        <v>4</v>
      </c>
      <c r="H56" s="8">
        <v>1.3</v>
      </c>
      <c r="I56" s="12">
        <v>0</v>
      </c>
    </row>
    <row r="57" spans="2:9" ht="15" customHeight="1" x14ac:dyDescent="0.15">
      <c r="B57" t="s">
        <v>139</v>
      </c>
      <c r="C57" s="12">
        <v>26</v>
      </c>
      <c r="D57" s="8">
        <v>2.4900000000000002</v>
      </c>
      <c r="E57" s="12">
        <v>17</v>
      </c>
      <c r="F57" s="8">
        <v>2.3199999999999998</v>
      </c>
      <c r="G57" s="12">
        <v>9</v>
      </c>
      <c r="H57" s="8">
        <v>2.92</v>
      </c>
      <c r="I57" s="12">
        <v>0</v>
      </c>
    </row>
    <row r="58" spans="2:9" ht="15" customHeight="1" x14ac:dyDescent="0.15">
      <c r="B58" t="s">
        <v>149</v>
      </c>
      <c r="C58" s="12">
        <v>26</v>
      </c>
      <c r="D58" s="8">
        <v>2.4900000000000002</v>
      </c>
      <c r="E58" s="12">
        <v>25</v>
      </c>
      <c r="F58" s="8">
        <v>3.41</v>
      </c>
      <c r="G58" s="12">
        <v>1</v>
      </c>
      <c r="H58" s="8">
        <v>0.32</v>
      </c>
      <c r="I58" s="12">
        <v>0</v>
      </c>
    </row>
    <row r="59" spans="2:9" ht="15" customHeight="1" x14ac:dyDescent="0.15">
      <c r="B59" t="s">
        <v>131</v>
      </c>
      <c r="C59" s="12">
        <v>24</v>
      </c>
      <c r="D59" s="8">
        <v>2.2999999999999998</v>
      </c>
      <c r="E59" s="12">
        <v>12</v>
      </c>
      <c r="F59" s="8">
        <v>1.63</v>
      </c>
      <c r="G59" s="12">
        <v>12</v>
      </c>
      <c r="H59" s="8">
        <v>3.9</v>
      </c>
      <c r="I59" s="12">
        <v>0</v>
      </c>
    </row>
    <row r="60" spans="2:9" ht="15" customHeight="1" x14ac:dyDescent="0.15">
      <c r="B60" t="s">
        <v>136</v>
      </c>
      <c r="C60" s="12">
        <v>22</v>
      </c>
      <c r="D60" s="8">
        <v>2.11</v>
      </c>
      <c r="E60" s="12">
        <v>17</v>
      </c>
      <c r="F60" s="8">
        <v>2.3199999999999998</v>
      </c>
      <c r="G60" s="12">
        <v>5</v>
      </c>
      <c r="H60" s="8">
        <v>1.62</v>
      </c>
      <c r="I60" s="12">
        <v>0</v>
      </c>
    </row>
    <row r="61" spans="2:9" ht="15" customHeight="1" x14ac:dyDescent="0.15">
      <c r="B61" t="s">
        <v>132</v>
      </c>
      <c r="C61" s="12">
        <v>21</v>
      </c>
      <c r="D61" s="8">
        <v>2.0099999999999998</v>
      </c>
      <c r="E61" s="12">
        <v>9</v>
      </c>
      <c r="F61" s="8">
        <v>1.23</v>
      </c>
      <c r="G61" s="12">
        <v>12</v>
      </c>
      <c r="H61" s="8">
        <v>3.9</v>
      </c>
      <c r="I61" s="12">
        <v>0</v>
      </c>
    </row>
    <row r="62" spans="2:9" ht="15" customHeight="1" x14ac:dyDescent="0.15">
      <c r="B62" t="s">
        <v>134</v>
      </c>
      <c r="C62" s="12">
        <v>20</v>
      </c>
      <c r="D62" s="8">
        <v>1.91</v>
      </c>
      <c r="E62" s="12">
        <v>17</v>
      </c>
      <c r="F62" s="8">
        <v>2.3199999999999998</v>
      </c>
      <c r="G62" s="12">
        <v>3</v>
      </c>
      <c r="H62" s="8">
        <v>0.97</v>
      </c>
      <c r="I62" s="12">
        <v>0</v>
      </c>
    </row>
    <row r="63" spans="2:9" ht="15" customHeight="1" x14ac:dyDescent="0.15">
      <c r="B63" t="s">
        <v>140</v>
      </c>
      <c r="C63" s="12">
        <v>19</v>
      </c>
      <c r="D63" s="8">
        <v>1.82</v>
      </c>
      <c r="E63" s="12">
        <v>16</v>
      </c>
      <c r="F63" s="8">
        <v>2.1800000000000002</v>
      </c>
      <c r="G63" s="12">
        <v>3</v>
      </c>
      <c r="H63" s="8">
        <v>0.97</v>
      </c>
      <c r="I63" s="12">
        <v>0</v>
      </c>
    </row>
    <row r="64" spans="2:9" ht="15" customHeight="1" x14ac:dyDescent="0.15">
      <c r="B64" t="s">
        <v>153</v>
      </c>
      <c r="C64" s="12">
        <v>18</v>
      </c>
      <c r="D64" s="8">
        <v>1.72</v>
      </c>
      <c r="E64" s="12">
        <v>13</v>
      </c>
      <c r="F64" s="8">
        <v>1.77</v>
      </c>
      <c r="G64" s="12">
        <v>5</v>
      </c>
      <c r="H64" s="8">
        <v>1.62</v>
      </c>
      <c r="I64" s="12">
        <v>0</v>
      </c>
    </row>
    <row r="65" spans="2:9" ht="15" customHeight="1" x14ac:dyDescent="0.15">
      <c r="B65" t="s">
        <v>161</v>
      </c>
      <c r="C65" s="12">
        <v>17</v>
      </c>
      <c r="D65" s="8">
        <v>1.63</v>
      </c>
      <c r="E65" s="12">
        <v>12</v>
      </c>
      <c r="F65" s="8">
        <v>1.63</v>
      </c>
      <c r="G65" s="12">
        <v>5</v>
      </c>
      <c r="H65" s="8">
        <v>1.62</v>
      </c>
      <c r="I65" s="12">
        <v>0</v>
      </c>
    </row>
    <row r="66" spans="2:9" ht="15" customHeight="1" x14ac:dyDescent="0.15">
      <c r="B66" t="s">
        <v>141</v>
      </c>
      <c r="C66" s="12">
        <v>17</v>
      </c>
      <c r="D66" s="8">
        <v>1.63</v>
      </c>
      <c r="E66" s="12">
        <v>13</v>
      </c>
      <c r="F66" s="8">
        <v>1.77</v>
      </c>
      <c r="G66" s="12">
        <v>3</v>
      </c>
      <c r="H66" s="8">
        <v>0.97</v>
      </c>
      <c r="I66" s="12">
        <v>1</v>
      </c>
    </row>
    <row r="67" spans="2:9" ht="15" customHeight="1" x14ac:dyDescent="0.15">
      <c r="B67" t="s">
        <v>133</v>
      </c>
      <c r="C67" s="12">
        <v>16</v>
      </c>
      <c r="D67" s="8">
        <v>1.53</v>
      </c>
      <c r="E67" s="12">
        <v>11</v>
      </c>
      <c r="F67" s="8">
        <v>1.5</v>
      </c>
      <c r="G67" s="12">
        <v>5</v>
      </c>
      <c r="H67" s="8">
        <v>1.62</v>
      </c>
      <c r="I67" s="12">
        <v>0</v>
      </c>
    </row>
    <row r="68" spans="2:9" ht="15" customHeight="1" x14ac:dyDescent="0.15">
      <c r="B68" t="s">
        <v>142</v>
      </c>
      <c r="C68" s="12">
        <v>16</v>
      </c>
      <c r="D68" s="8">
        <v>1.53</v>
      </c>
      <c r="E68" s="12">
        <v>12</v>
      </c>
      <c r="F68" s="8">
        <v>1.63</v>
      </c>
      <c r="G68" s="12">
        <v>4</v>
      </c>
      <c r="H68" s="8">
        <v>1.3</v>
      </c>
      <c r="I68" s="12">
        <v>0</v>
      </c>
    </row>
    <row r="69" spans="2:9" ht="15" customHeight="1" x14ac:dyDescent="0.15">
      <c r="B69" t="s">
        <v>167</v>
      </c>
      <c r="C69" s="12">
        <v>14</v>
      </c>
      <c r="D69" s="8">
        <v>1.34</v>
      </c>
      <c r="E69" s="12">
        <v>8</v>
      </c>
      <c r="F69" s="8">
        <v>1.0900000000000001</v>
      </c>
      <c r="G69" s="12">
        <v>6</v>
      </c>
      <c r="H69" s="8">
        <v>1.95</v>
      </c>
      <c r="I69" s="12">
        <v>0</v>
      </c>
    </row>
    <row r="70" spans="2:9" ht="15" customHeight="1" x14ac:dyDescent="0.15">
      <c r="B70" t="s">
        <v>138</v>
      </c>
      <c r="C70" s="12">
        <v>14</v>
      </c>
      <c r="D70" s="8">
        <v>1.34</v>
      </c>
      <c r="E70" s="12">
        <v>6</v>
      </c>
      <c r="F70" s="8">
        <v>0.82</v>
      </c>
      <c r="G70" s="12">
        <v>8</v>
      </c>
      <c r="H70" s="8">
        <v>2.6</v>
      </c>
      <c r="I70" s="12">
        <v>0</v>
      </c>
    </row>
    <row r="71" spans="2:9" ht="15" customHeight="1" x14ac:dyDescent="0.15">
      <c r="B71" t="s">
        <v>159</v>
      </c>
      <c r="C71" s="12">
        <v>14</v>
      </c>
      <c r="D71" s="8">
        <v>1.34</v>
      </c>
      <c r="E71" s="12">
        <v>11</v>
      </c>
      <c r="F71" s="8">
        <v>1.5</v>
      </c>
      <c r="G71" s="12">
        <v>3</v>
      </c>
      <c r="H71" s="8">
        <v>0.97</v>
      </c>
      <c r="I71" s="12">
        <v>0</v>
      </c>
    </row>
    <row r="73" spans="2:9" ht="15" customHeight="1" x14ac:dyDescent="0.15">
      <c r="B73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290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128</v>
      </c>
      <c r="D6" s="8">
        <v>16.079999999999998</v>
      </c>
      <c r="E6" s="12">
        <v>103</v>
      </c>
      <c r="F6" s="8">
        <v>17.22</v>
      </c>
      <c r="G6" s="12">
        <v>25</v>
      </c>
      <c r="H6" s="8">
        <v>12.76</v>
      </c>
      <c r="I6" s="12">
        <v>0</v>
      </c>
    </row>
    <row r="7" spans="2:9" ht="15" customHeight="1" x14ac:dyDescent="0.15">
      <c r="B7" t="s">
        <v>28</v>
      </c>
      <c r="C7" s="12">
        <v>94</v>
      </c>
      <c r="D7" s="8">
        <v>11.81</v>
      </c>
      <c r="E7" s="12">
        <v>56</v>
      </c>
      <c r="F7" s="8">
        <v>9.36</v>
      </c>
      <c r="G7" s="12">
        <v>38</v>
      </c>
      <c r="H7" s="8">
        <v>19.39</v>
      </c>
      <c r="I7" s="12">
        <v>0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3</v>
      </c>
      <c r="D9" s="8">
        <v>0.38</v>
      </c>
      <c r="E9" s="12">
        <v>0</v>
      </c>
      <c r="F9" s="8">
        <v>0</v>
      </c>
      <c r="G9" s="12">
        <v>3</v>
      </c>
      <c r="H9" s="8">
        <v>1.53</v>
      </c>
      <c r="I9" s="12">
        <v>0</v>
      </c>
    </row>
    <row r="10" spans="2:9" ht="15" customHeight="1" x14ac:dyDescent="0.15">
      <c r="B10" t="s">
        <v>31</v>
      </c>
      <c r="C10" s="12">
        <v>4</v>
      </c>
      <c r="D10" s="8">
        <v>0.5</v>
      </c>
      <c r="E10" s="12">
        <v>0</v>
      </c>
      <c r="F10" s="8">
        <v>0</v>
      </c>
      <c r="G10" s="12">
        <v>4</v>
      </c>
      <c r="H10" s="8">
        <v>2.04</v>
      </c>
      <c r="I10" s="12">
        <v>0</v>
      </c>
    </row>
    <row r="11" spans="2:9" ht="15" customHeight="1" x14ac:dyDescent="0.15">
      <c r="B11" t="s">
        <v>32</v>
      </c>
      <c r="C11" s="12">
        <v>211</v>
      </c>
      <c r="D11" s="8">
        <v>26.51</v>
      </c>
      <c r="E11" s="12">
        <v>144</v>
      </c>
      <c r="F11" s="8">
        <v>24.08</v>
      </c>
      <c r="G11" s="12">
        <v>67</v>
      </c>
      <c r="H11" s="8">
        <v>34.18</v>
      </c>
      <c r="I11" s="12">
        <v>0</v>
      </c>
    </row>
    <row r="12" spans="2:9" ht="15" customHeight="1" x14ac:dyDescent="0.15">
      <c r="B12" t="s">
        <v>33</v>
      </c>
      <c r="C12" s="12">
        <v>3</v>
      </c>
      <c r="D12" s="8">
        <v>0.38</v>
      </c>
      <c r="E12" s="12">
        <v>0</v>
      </c>
      <c r="F12" s="8">
        <v>0</v>
      </c>
      <c r="G12" s="12">
        <v>3</v>
      </c>
      <c r="H12" s="8">
        <v>1.53</v>
      </c>
      <c r="I12" s="12">
        <v>0</v>
      </c>
    </row>
    <row r="13" spans="2:9" ht="15" customHeight="1" x14ac:dyDescent="0.15">
      <c r="B13" t="s">
        <v>34</v>
      </c>
      <c r="C13" s="12">
        <v>29</v>
      </c>
      <c r="D13" s="8">
        <v>3.64</v>
      </c>
      <c r="E13" s="12">
        <v>24</v>
      </c>
      <c r="F13" s="8">
        <v>4.01</v>
      </c>
      <c r="G13" s="12">
        <v>5</v>
      </c>
      <c r="H13" s="8">
        <v>2.5499999999999998</v>
      </c>
      <c r="I13" s="12">
        <v>0</v>
      </c>
    </row>
    <row r="14" spans="2:9" ht="15" customHeight="1" x14ac:dyDescent="0.15">
      <c r="B14" t="s">
        <v>35</v>
      </c>
      <c r="C14" s="12">
        <v>25</v>
      </c>
      <c r="D14" s="8">
        <v>3.14</v>
      </c>
      <c r="E14" s="12">
        <v>18</v>
      </c>
      <c r="F14" s="8">
        <v>3.01</v>
      </c>
      <c r="G14" s="12">
        <v>7</v>
      </c>
      <c r="H14" s="8">
        <v>3.57</v>
      </c>
      <c r="I14" s="12">
        <v>0</v>
      </c>
    </row>
    <row r="15" spans="2:9" ht="15" customHeight="1" x14ac:dyDescent="0.15">
      <c r="B15" t="s">
        <v>36</v>
      </c>
      <c r="C15" s="12">
        <v>106</v>
      </c>
      <c r="D15" s="8">
        <v>13.32</v>
      </c>
      <c r="E15" s="12">
        <v>92</v>
      </c>
      <c r="F15" s="8">
        <v>15.38</v>
      </c>
      <c r="G15" s="12">
        <v>14</v>
      </c>
      <c r="H15" s="8">
        <v>7.14</v>
      </c>
      <c r="I15" s="12">
        <v>0</v>
      </c>
    </row>
    <row r="16" spans="2:9" ht="15" customHeight="1" x14ac:dyDescent="0.15">
      <c r="B16" t="s">
        <v>37</v>
      </c>
      <c r="C16" s="12">
        <v>126</v>
      </c>
      <c r="D16" s="8">
        <v>15.83</v>
      </c>
      <c r="E16" s="12">
        <v>117</v>
      </c>
      <c r="F16" s="8">
        <v>19.57</v>
      </c>
      <c r="G16" s="12">
        <v>9</v>
      </c>
      <c r="H16" s="8">
        <v>4.59</v>
      </c>
      <c r="I16" s="12">
        <v>0</v>
      </c>
    </row>
    <row r="17" spans="2:9" ht="15" customHeight="1" x14ac:dyDescent="0.15">
      <c r="B17" t="s">
        <v>38</v>
      </c>
      <c r="C17" s="12">
        <v>24</v>
      </c>
      <c r="D17" s="8">
        <v>3.02</v>
      </c>
      <c r="E17" s="12">
        <v>22</v>
      </c>
      <c r="F17" s="8">
        <v>3.68</v>
      </c>
      <c r="G17" s="12">
        <v>2</v>
      </c>
      <c r="H17" s="8">
        <v>1.02</v>
      </c>
      <c r="I17" s="12">
        <v>0</v>
      </c>
    </row>
    <row r="18" spans="2:9" ht="15" customHeight="1" x14ac:dyDescent="0.15">
      <c r="B18" t="s">
        <v>39</v>
      </c>
      <c r="C18" s="12">
        <v>21</v>
      </c>
      <c r="D18" s="8">
        <v>2.64</v>
      </c>
      <c r="E18" s="12">
        <v>14</v>
      </c>
      <c r="F18" s="8">
        <v>2.34</v>
      </c>
      <c r="G18" s="12">
        <v>7</v>
      </c>
      <c r="H18" s="8">
        <v>3.57</v>
      </c>
      <c r="I18" s="12">
        <v>0</v>
      </c>
    </row>
    <row r="19" spans="2:9" ht="15" customHeight="1" x14ac:dyDescent="0.15">
      <c r="B19" t="s">
        <v>40</v>
      </c>
      <c r="C19" s="12">
        <v>22</v>
      </c>
      <c r="D19" s="8">
        <v>2.76</v>
      </c>
      <c r="E19" s="12">
        <v>8</v>
      </c>
      <c r="F19" s="8">
        <v>1.34</v>
      </c>
      <c r="G19" s="12">
        <v>12</v>
      </c>
      <c r="H19" s="8">
        <v>6.12</v>
      </c>
      <c r="I19" s="12">
        <v>2</v>
      </c>
    </row>
    <row r="20" spans="2:9" ht="15" customHeight="1" x14ac:dyDescent="0.15">
      <c r="B20" s="9" t="s">
        <v>232</v>
      </c>
      <c r="C20" s="12">
        <f>SUM(LTBL_05214[総数／事業所数])</f>
        <v>796</v>
      </c>
      <c r="E20" s="12">
        <f>SUBTOTAL(109,LTBL_05214[個人／事業所数])</f>
        <v>598</v>
      </c>
      <c r="G20" s="12">
        <f>SUBTOTAL(109,LTBL_05214[法人／事業所数])</f>
        <v>196</v>
      </c>
      <c r="I20" s="12">
        <f>SUBTOTAL(109,LTBL_05214[法人以外の団体／事業所数])</f>
        <v>2</v>
      </c>
    </row>
    <row r="21" spans="2:9" ht="15" customHeight="1" x14ac:dyDescent="0.15">
      <c r="E21" s="11">
        <f>LTBL_05214[[#Totals],[個人／事業所数]]/LTBL_05214[[#Totals],[総数／事業所数]]</f>
        <v>0.75125628140703515</v>
      </c>
      <c r="G21" s="11">
        <f>LTBL_05214[[#Totals],[法人／事業所数]]/LTBL_05214[[#Totals],[総数／事業所数]]</f>
        <v>0.24623115577889448</v>
      </c>
      <c r="I21" s="11">
        <f>LTBL_05214[[#Totals],[法人以外の団体／事業所数]]/LTBL_05214[[#Totals],[総数／事業所数]]</f>
        <v>2.5125628140703518E-3</v>
      </c>
    </row>
    <row r="23" spans="2:9" ht="33" customHeight="1" x14ac:dyDescent="0.15">
      <c r="B23" t="s">
        <v>231</v>
      </c>
      <c r="C23" s="10" t="s">
        <v>42</v>
      </c>
      <c r="D23" s="10" t="s">
        <v>273</v>
      </c>
      <c r="E23" s="10" t="s">
        <v>44</v>
      </c>
      <c r="F23" s="10" t="s">
        <v>291</v>
      </c>
      <c r="G23" s="10" t="s">
        <v>46</v>
      </c>
      <c r="H23" s="10" t="s">
        <v>292</v>
      </c>
      <c r="I23" s="10" t="s">
        <v>48</v>
      </c>
    </row>
    <row r="24" spans="2:9" ht="15" customHeight="1" x14ac:dyDescent="0.15">
      <c r="B24" t="s">
        <v>234</v>
      </c>
      <c r="C24">
        <v>6</v>
      </c>
      <c r="D24" t="s">
        <v>233</v>
      </c>
      <c r="E24">
        <v>0</v>
      </c>
      <c r="F24" t="s">
        <v>235</v>
      </c>
      <c r="G24">
        <v>6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4</v>
      </c>
      <c r="D25" t="s">
        <v>233</v>
      </c>
      <c r="E25">
        <v>0</v>
      </c>
      <c r="F25" t="s">
        <v>235</v>
      </c>
      <c r="G25">
        <v>4</v>
      </c>
      <c r="H25" t="s">
        <v>236</v>
      </c>
      <c r="I25">
        <v>0</v>
      </c>
    </row>
    <row r="28" spans="2:9" ht="33" customHeight="1" x14ac:dyDescent="0.15">
      <c r="B28" t="s">
        <v>278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116</v>
      </c>
      <c r="D29" s="8">
        <v>14.57</v>
      </c>
      <c r="E29" s="12">
        <v>111</v>
      </c>
      <c r="F29" s="8">
        <v>18.559999999999999</v>
      </c>
      <c r="G29" s="12">
        <v>5</v>
      </c>
      <c r="H29" s="8">
        <v>2.5499999999999998</v>
      </c>
      <c r="I29" s="12">
        <v>0</v>
      </c>
    </row>
    <row r="30" spans="2:9" ht="15" customHeight="1" x14ac:dyDescent="0.15">
      <c r="B30" t="s">
        <v>63</v>
      </c>
      <c r="C30" s="12">
        <v>91</v>
      </c>
      <c r="D30" s="8">
        <v>11.43</v>
      </c>
      <c r="E30" s="12">
        <v>83</v>
      </c>
      <c r="F30" s="8">
        <v>13.88</v>
      </c>
      <c r="G30" s="12">
        <v>8</v>
      </c>
      <c r="H30" s="8">
        <v>4.08</v>
      </c>
      <c r="I30" s="12">
        <v>0</v>
      </c>
    </row>
    <row r="31" spans="2:9" ht="15" customHeight="1" x14ac:dyDescent="0.15">
      <c r="B31" t="s">
        <v>50</v>
      </c>
      <c r="C31" s="12">
        <v>63</v>
      </c>
      <c r="D31" s="8">
        <v>7.91</v>
      </c>
      <c r="E31" s="12">
        <v>59</v>
      </c>
      <c r="F31" s="8">
        <v>9.8699999999999992</v>
      </c>
      <c r="G31" s="12">
        <v>4</v>
      </c>
      <c r="H31" s="8">
        <v>2.04</v>
      </c>
      <c r="I31" s="12">
        <v>0</v>
      </c>
    </row>
    <row r="32" spans="2:9" ht="15" customHeight="1" x14ac:dyDescent="0.15">
      <c r="B32" t="s">
        <v>59</v>
      </c>
      <c r="C32" s="12">
        <v>62</v>
      </c>
      <c r="D32" s="8">
        <v>7.79</v>
      </c>
      <c r="E32" s="12">
        <v>40</v>
      </c>
      <c r="F32" s="8">
        <v>6.69</v>
      </c>
      <c r="G32" s="12">
        <v>22</v>
      </c>
      <c r="H32" s="8">
        <v>11.22</v>
      </c>
      <c r="I32" s="12">
        <v>0</v>
      </c>
    </row>
    <row r="33" spans="2:9" ht="15" customHeight="1" x14ac:dyDescent="0.15">
      <c r="B33" t="s">
        <v>57</v>
      </c>
      <c r="C33" s="12">
        <v>61</v>
      </c>
      <c r="D33" s="8">
        <v>7.66</v>
      </c>
      <c r="E33" s="12">
        <v>47</v>
      </c>
      <c r="F33" s="8">
        <v>7.86</v>
      </c>
      <c r="G33" s="12">
        <v>14</v>
      </c>
      <c r="H33" s="8">
        <v>7.14</v>
      </c>
      <c r="I33" s="12">
        <v>0</v>
      </c>
    </row>
    <row r="34" spans="2:9" ht="15" customHeight="1" x14ac:dyDescent="0.15">
      <c r="B34" t="s">
        <v>49</v>
      </c>
      <c r="C34" s="12">
        <v>37</v>
      </c>
      <c r="D34" s="8">
        <v>4.6500000000000004</v>
      </c>
      <c r="E34" s="12">
        <v>23</v>
      </c>
      <c r="F34" s="8">
        <v>3.85</v>
      </c>
      <c r="G34" s="12">
        <v>14</v>
      </c>
      <c r="H34" s="8">
        <v>7.14</v>
      </c>
      <c r="I34" s="12">
        <v>0</v>
      </c>
    </row>
    <row r="35" spans="2:9" ht="15" customHeight="1" x14ac:dyDescent="0.15">
      <c r="B35" t="s">
        <v>80</v>
      </c>
      <c r="C35" s="12">
        <v>29</v>
      </c>
      <c r="D35" s="8">
        <v>3.64</v>
      </c>
      <c r="E35" s="12">
        <v>13</v>
      </c>
      <c r="F35" s="8">
        <v>2.17</v>
      </c>
      <c r="G35" s="12">
        <v>16</v>
      </c>
      <c r="H35" s="8">
        <v>8.16</v>
      </c>
      <c r="I35" s="12">
        <v>0</v>
      </c>
    </row>
    <row r="36" spans="2:9" ht="15" customHeight="1" x14ac:dyDescent="0.15">
      <c r="B36" t="s">
        <v>51</v>
      </c>
      <c r="C36" s="12">
        <v>28</v>
      </c>
      <c r="D36" s="8">
        <v>3.52</v>
      </c>
      <c r="E36" s="12">
        <v>21</v>
      </c>
      <c r="F36" s="8">
        <v>3.51</v>
      </c>
      <c r="G36" s="12">
        <v>7</v>
      </c>
      <c r="H36" s="8">
        <v>3.57</v>
      </c>
      <c r="I36" s="12">
        <v>0</v>
      </c>
    </row>
    <row r="37" spans="2:9" ht="15" customHeight="1" x14ac:dyDescent="0.15">
      <c r="B37" t="s">
        <v>58</v>
      </c>
      <c r="C37" s="12">
        <v>28</v>
      </c>
      <c r="D37" s="8">
        <v>3.52</v>
      </c>
      <c r="E37" s="12">
        <v>22</v>
      </c>
      <c r="F37" s="8">
        <v>3.68</v>
      </c>
      <c r="G37" s="12">
        <v>6</v>
      </c>
      <c r="H37" s="8">
        <v>3.06</v>
      </c>
      <c r="I37" s="12">
        <v>0</v>
      </c>
    </row>
    <row r="38" spans="2:9" ht="15" customHeight="1" x14ac:dyDescent="0.15">
      <c r="B38" t="s">
        <v>60</v>
      </c>
      <c r="C38" s="12">
        <v>24</v>
      </c>
      <c r="D38" s="8">
        <v>3.02</v>
      </c>
      <c r="E38" s="12">
        <v>23</v>
      </c>
      <c r="F38" s="8">
        <v>3.85</v>
      </c>
      <c r="G38" s="12">
        <v>1</v>
      </c>
      <c r="H38" s="8">
        <v>0.51</v>
      </c>
      <c r="I38" s="12">
        <v>0</v>
      </c>
    </row>
    <row r="39" spans="2:9" ht="15" customHeight="1" x14ac:dyDescent="0.15">
      <c r="B39" t="s">
        <v>65</v>
      </c>
      <c r="C39" s="12">
        <v>24</v>
      </c>
      <c r="D39" s="8">
        <v>3.02</v>
      </c>
      <c r="E39" s="12">
        <v>22</v>
      </c>
      <c r="F39" s="8">
        <v>3.68</v>
      </c>
      <c r="G39" s="12">
        <v>2</v>
      </c>
      <c r="H39" s="8">
        <v>1.02</v>
      </c>
      <c r="I39" s="12">
        <v>0</v>
      </c>
    </row>
    <row r="40" spans="2:9" ht="15" customHeight="1" x14ac:dyDescent="0.15">
      <c r="B40" t="s">
        <v>56</v>
      </c>
      <c r="C40" s="12">
        <v>22</v>
      </c>
      <c r="D40" s="8">
        <v>2.76</v>
      </c>
      <c r="E40" s="12">
        <v>16</v>
      </c>
      <c r="F40" s="8">
        <v>2.68</v>
      </c>
      <c r="G40" s="12">
        <v>6</v>
      </c>
      <c r="H40" s="8">
        <v>3.06</v>
      </c>
      <c r="I40" s="12">
        <v>0</v>
      </c>
    </row>
    <row r="41" spans="2:9" ht="15" customHeight="1" x14ac:dyDescent="0.15">
      <c r="B41" t="s">
        <v>74</v>
      </c>
      <c r="C41" s="12">
        <v>18</v>
      </c>
      <c r="D41" s="8">
        <v>2.2599999999999998</v>
      </c>
      <c r="E41" s="12">
        <v>11</v>
      </c>
      <c r="F41" s="8">
        <v>1.84</v>
      </c>
      <c r="G41" s="12">
        <v>7</v>
      </c>
      <c r="H41" s="8">
        <v>3.57</v>
      </c>
      <c r="I41" s="12">
        <v>0</v>
      </c>
    </row>
    <row r="42" spans="2:9" ht="15" customHeight="1" x14ac:dyDescent="0.15">
      <c r="B42" t="s">
        <v>83</v>
      </c>
      <c r="C42" s="12">
        <v>17</v>
      </c>
      <c r="D42" s="8">
        <v>2.14</v>
      </c>
      <c r="E42" s="12">
        <v>12</v>
      </c>
      <c r="F42" s="8">
        <v>2.0099999999999998</v>
      </c>
      <c r="G42" s="12">
        <v>5</v>
      </c>
      <c r="H42" s="8">
        <v>2.5499999999999998</v>
      </c>
      <c r="I42" s="12">
        <v>0</v>
      </c>
    </row>
    <row r="43" spans="2:9" ht="15" customHeight="1" x14ac:dyDescent="0.15">
      <c r="B43" t="s">
        <v>61</v>
      </c>
      <c r="C43" s="12">
        <v>14</v>
      </c>
      <c r="D43" s="8">
        <v>1.76</v>
      </c>
      <c r="E43" s="12">
        <v>13</v>
      </c>
      <c r="F43" s="8">
        <v>2.17</v>
      </c>
      <c r="G43" s="12">
        <v>1</v>
      </c>
      <c r="H43" s="8">
        <v>0.51</v>
      </c>
      <c r="I43" s="12">
        <v>0</v>
      </c>
    </row>
    <row r="44" spans="2:9" ht="15" customHeight="1" x14ac:dyDescent="0.15">
      <c r="B44" t="s">
        <v>66</v>
      </c>
      <c r="C44" s="12">
        <v>14</v>
      </c>
      <c r="D44" s="8">
        <v>1.76</v>
      </c>
      <c r="E44" s="12">
        <v>14</v>
      </c>
      <c r="F44" s="8">
        <v>2.34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62</v>
      </c>
      <c r="C45" s="12">
        <v>11</v>
      </c>
      <c r="D45" s="8">
        <v>1.38</v>
      </c>
      <c r="E45" s="12">
        <v>5</v>
      </c>
      <c r="F45" s="8">
        <v>0.84</v>
      </c>
      <c r="G45" s="12">
        <v>6</v>
      </c>
      <c r="H45" s="8">
        <v>3.06</v>
      </c>
      <c r="I45" s="12">
        <v>0</v>
      </c>
    </row>
    <row r="46" spans="2:9" ht="15" customHeight="1" x14ac:dyDescent="0.15">
      <c r="B46" t="s">
        <v>52</v>
      </c>
      <c r="C46" s="12">
        <v>10</v>
      </c>
      <c r="D46" s="8">
        <v>1.26</v>
      </c>
      <c r="E46" s="12">
        <v>7</v>
      </c>
      <c r="F46" s="8">
        <v>1.17</v>
      </c>
      <c r="G46" s="12">
        <v>3</v>
      </c>
      <c r="H46" s="8">
        <v>1.53</v>
      </c>
      <c r="I46" s="12">
        <v>0</v>
      </c>
    </row>
    <row r="47" spans="2:9" ht="15" customHeight="1" x14ac:dyDescent="0.15">
      <c r="B47" t="s">
        <v>76</v>
      </c>
      <c r="C47" s="12">
        <v>10</v>
      </c>
      <c r="D47" s="8">
        <v>1.26</v>
      </c>
      <c r="E47" s="12">
        <v>6</v>
      </c>
      <c r="F47" s="8">
        <v>1</v>
      </c>
      <c r="G47" s="12">
        <v>4</v>
      </c>
      <c r="H47" s="8">
        <v>2.04</v>
      </c>
      <c r="I47" s="12">
        <v>0</v>
      </c>
    </row>
    <row r="48" spans="2:9" ht="15" customHeight="1" x14ac:dyDescent="0.15">
      <c r="B48" t="s">
        <v>82</v>
      </c>
      <c r="C48" s="12">
        <v>9</v>
      </c>
      <c r="D48" s="8">
        <v>1.1299999999999999</v>
      </c>
      <c r="E48" s="12">
        <v>1</v>
      </c>
      <c r="F48" s="8">
        <v>0.17</v>
      </c>
      <c r="G48" s="12">
        <v>7</v>
      </c>
      <c r="H48" s="8">
        <v>3.57</v>
      </c>
      <c r="I48" s="12">
        <v>1</v>
      </c>
    </row>
    <row r="51" spans="2:9" ht="33" customHeight="1" x14ac:dyDescent="0.15">
      <c r="B51" t="s">
        <v>242</v>
      </c>
      <c r="C51" s="10" t="s">
        <v>42</v>
      </c>
      <c r="D51" s="10" t="s">
        <v>43</v>
      </c>
      <c r="E51" s="10" t="s">
        <v>44</v>
      </c>
      <c r="F51" s="10" t="s">
        <v>45</v>
      </c>
      <c r="G51" s="10" t="s">
        <v>46</v>
      </c>
      <c r="H51" s="10" t="s">
        <v>47</v>
      </c>
      <c r="I51" s="10" t="s">
        <v>48</v>
      </c>
    </row>
    <row r="52" spans="2:9" ht="15" customHeight="1" x14ac:dyDescent="0.15">
      <c r="B52" t="s">
        <v>146</v>
      </c>
      <c r="C52" s="12">
        <v>52</v>
      </c>
      <c r="D52" s="8">
        <v>6.53</v>
      </c>
      <c r="E52" s="12">
        <v>52</v>
      </c>
      <c r="F52" s="8">
        <v>8.6999999999999993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147</v>
      </c>
      <c r="C53" s="12">
        <v>49</v>
      </c>
      <c r="D53" s="8">
        <v>6.16</v>
      </c>
      <c r="E53" s="12">
        <v>49</v>
      </c>
      <c r="F53" s="8">
        <v>8.19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143</v>
      </c>
      <c r="C54" s="12">
        <v>26</v>
      </c>
      <c r="D54" s="8">
        <v>3.27</v>
      </c>
      <c r="E54" s="12">
        <v>24</v>
      </c>
      <c r="F54" s="8">
        <v>4.01</v>
      </c>
      <c r="G54" s="12">
        <v>2</v>
      </c>
      <c r="H54" s="8">
        <v>1.02</v>
      </c>
      <c r="I54" s="12">
        <v>0</v>
      </c>
    </row>
    <row r="55" spans="2:9" ht="15" customHeight="1" x14ac:dyDescent="0.15">
      <c r="B55" t="s">
        <v>134</v>
      </c>
      <c r="C55" s="12">
        <v>23</v>
      </c>
      <c r="D55" s="8">
        <v>2.89</v>
      </c>
      <c r="E55" s="12">
        <v>18</v>
      </c>
      <c r="F55" s="8">
        <v>3.01</v>
      </c>
      <c r="G55" s="12">
        <v>5</v>
      </c>
      <c r="H55" s="8">
        <v>2.5499999999999998</v>
      </c>
      <c r="I55" s="12">
        <v>0</v>
      </c>
    </row>
    <row r="56" spans="2:9" ht="15" customHeight="1" x14ac:dyDescent="0.15">
      <c r="B56" t="s">
        <v>142</v>
      </c>
      <c r="C56" s="12">
        <v>21</v>
      </c>
      <c r="D56" s="8">
        <v>2.64</v>
      </c>
      <c r="E56" s="12">
        <v>19</v>
      </c>
      <c r="F56" s="8">
        <v>3.18</v>
      </c>
      <c r="G56" s="12">
        <v>2</v>
      </c>
      <c r="H56" s="8">
        <v>1.02</v>
      </c>
      <c r="I56" s="12">
        <v>0</v>
      </c>
    </row>
    <row r="57" spans="2:9" ht="15" customHeight="1" x14ac:dyDescent="0.15">
      <c r="B57" t="s">
        <v>169</v>
      </c>
      <c r="C57" s="12">
        <v>20</v>
      </c>
      <c r="D57" s="8">
        <v>2.5099999999999998</v>
      </c>
      <c r="E57" s="12">
        <v>11</v>
      </c>
      <c r="F57" s="8">
        <v>1.84</v>
      </c>
      <c r="G57" s="12">
        <v>9</v>
      </c>
      <c r="H57" s="8">
        <v>4.59</v>
      </c>
      <c r="I57" s="12">
        <v>0</v>
      </c>
    </row>
    <row r="58" spans="2:9" ht="15" customHeight="1" x14ac:dyDescent="0.15">
      <c r="B58" t="s">
        <v>131</v>
      </c>
      <c r="C58" s="12">
        <v>19</v>
      </c>
      <c r="D58" s="8">
        <v>2.39</v>
      </c>
      <c r="E58" s="12">
        <v>14</v>
      </c>
      <c r="F58" s="8">
        <v>2.34</v>
      </c>
      <c r="G58" s="12">
        <v>5</v>
      </c>
      <c r="H58" s="8">
        <v>2.5499999999999998</v>
      </c>
      <c r="I58" s="12">
        <v>0</v>
      </c>
    </row>
    <row r="59" spans="2:9" ht="15" customHeight="1" x14ac:dyDescent="0.15">
      <c r="B59" t="s">
        <v>160</v>
      </c>
      <c r="C59" s="12">
        <v>19</v>
      </c>
      <c r="D59" s="8">
        <v>2.39</v>
      </c>
      <c r="E59" s="12">
        <v>18</v>
      </c>
      <c r="F59" s="8">
        <v>3.01</v>
      </c>
      <c r="G59" s="12">
        <v>1</v>
      </c>
      <c r="H59" s="8">
        <v>0.51</v>
      </c>
      <c r="I59" s="12">
        <v>0</v>
      </c>
    </row>
    <row r="60" spans="2:9" ht="15" customHeight="1" x14ac:dyDescent="0.15">
      <c r="B60" t="s">
        <v>139</v>
      </c>
      <c r="C60" s="12">
        <v>17</v>
      </c>
      <c r="D60" s="8">
        <v>2.14</v>
      </c>
      <c r="E60" s="12">
        <v>9</v>
      </c>
      <c r="F60" s="8">
        <v>1.51</v>
      </c>
      <c r="G60" s="12">
        <v>8</v>
      </c>
      <c r="H60" s="8">
        <v>4.08</v>
      </c>
      <c r="I60" s="12">
        <v>0</v>
      </c>
    </row>
    <row r="61" spans="2:9" ht="15" customHeight="1" x14ac:dyDescent="0.15">
      <c r="B61" t="s">
        <v>140</v>
      </c>
      <c r="C61" s="12">
        <v>17</v>
      </c>
      <c r="D61" s="8">
        <v>2.14</v>
      </c>
      <c r="E61" s="12">
        <v>16</v>
      </c>
      <c r="F61" s="8">
        <v>2.68</v>
      </c>
      <c r="G61" s="12">
        <v>1</v>
      </c>
      <c r="H61" s="8">
        <v>0.51</v>
      </c>
      <c r="I61" s="12">
        <v>0</v>
      </c>
    </row>
    <row r="62" spans="2:9" ht="15" customHeight="1" x14ac:dyDescent="0.15">
      <c r="B62" t="s">
        <v>132</v>
      </c>
      <c r="C62" s="12">
        <v>15</v>
      </c>
      <c r="D62" s="8">
        <v>1.88</v>
      </c>
      <c r="E62" s="12">
        <v>13</v>
      </c>
      <c r="F62" s="8">
        <v>2.17</v>
      </c>
      <c r="G62" s="12">
        <v>2</v>
      </c>
      <c r="H62" s="8">
        <v>1.02</v>
      </c>
      <c r="I62" s="12">
        <v>0</v>
      </c>
    </row>
    <row r="63" spans="2:9" ht="15" customHeight="1" x14ac:dyDescent="0.15">
      <c r="B63" t="s">
        <v>148</v>
      </c>
      <c r="C63" s="12">
        <v>15</v>
      </c>
      <c r="D63" s="8">
        <v>1.88</v>
      </c>
      <c r="E63" s="12">
        <v>13</v>
      </c>
      <c r="F63" s="8">
        <v>2.17</v>
      </c>
      <c r="G63" s="12">
        <v>2</v>
      </c>
      <c r="H63" s="8">
        <v>1.02</v>
      </c>
      <c r="I63" s="12">
        <v>0</v>
      </c>
    </row>
    <row r="64" spans="2:9" ht="15" customHeight="1" x14ac:dyDescent="0.15">
      <c r="B64" t="s">
        <v>152</v>
      </c>
      <c r="C64" s="12">
        <v>13</v>
      </c>
      <c r="D64" s="8">
        <v>1.63</v>
      </c>
      <c r="E64" s="12">
        <v>8</v>
      </c>
      <c r="F64" s="8">
        <v>1.34</v>
      </c>
      <c r="G64" s="12">
        <v>5</v>
      </c>
      <c r="H64" s="8">
        <v>2.5499999999999998</v>
      </c>
      <c r="I64" s="12">
        <v>0</v>
      </c>
    </row>
    <row r="65" spans="2:9" ht="15" customHeight="1" x14ac:dyDescent="0.15">
      <c r="B65" t="s">
        <v>144</v>
      </c>
      <c r="C65" s="12">
        <v>13</v>
      </c>
      <c r="D65" s="8">
        <v>1.63</v>
      </c>
      <c r="E65" s="12">
        <v>13</v>
      </c>
      <c r="F65" s="8">
        <v>2.17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149</v>
      </c>
      <c r="C66" s="12">
        <v>13</v>
      </c>
      <c r="D66" s="8">
        <v>1.63</v>
      </c>
      <c r="E66" s="12">
        <v>13</v>
      </c>
      <c r="F66" s="8">
        <v>2.17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161</v>
      </c>
      <c r="C67" s="12">
        <v>12</v>
      </c>
      <c r="D67" s="8">
        <v>1.51</v>
      </c>
      <c r="E67" s="12">
        <v>12</v>
      </c>
      <c r="F67" s="8">
        <v>2.0099999999999998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153</v>
      </c>
      <c r="C68" s="12">
        <v>12</v>
      </c>
      <c r="D68" s="8">
        <v>1.51</v>
      </c>
      <c r="E68" s="12">
        <v>9</v>
      </c>
      <c r="F68" s="8">
        <v>1.51</v>
      </c>
      <c r="G68" s="12">
        <v>3</v>
      </c>
      <c r="H68" s="8">
        <v>1.53</v>
      </c>
      <c r="I68" s="12">
        <v>0</v>
      </c>
    </row>
    <row r="69" spans="2:9" ht="15" customHeight="1" x14ac:dyDescent="0.15">
      <c r="B69" t="s">
        <v>141</v>
      </c>
      <c r="C69" s="12">
        <v>12</v>
      </c>
      <c r="D69" s="8">
        <v>1.51</v>
      </c>
      <c r="E69" s="12">
        <v>12</v>
      </c>
      <c r="F69" s="8">
        <v>2.0099999999999998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145</v>
      </c>
      <c r="C70" s="12">
        <v>12</v>
      </c>
      <c r="D70" s="8">
        <v>1.51</v>
      </c>
      <c r="E70" s="12">
        <v>8</v>
      </c>
      <c r="F70" s="8">
        <v>1.34</v>
      </c>
      <c r="G70" s="12">
        <v>4</v>
      </c>
      <c r="H70" s="8">
        <v>2.04</v>
      </c>
      <c r="I70" s="12">
        <v>0</v>
      </c>
    </row>
    <row r="71" spans="2:9" ht="15" customHeight="1" x14ac:dyDescent="0.15">
      <c r="B71" t="s">
        <v>156</v>
      </c>
      <c r="C71" s="12">
        <v>11</v>
      </c>
      <c r="D71" s="8">
        <v>1.38</v>
      </c>
      <c r="E71" s="12">
        <v>11</v>
      </c>
      <c r="F71" s="8">
        <v>1.84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170</v>
      </c>
      <c r="C72" s="12">
        <v>11</v>
      </c>
      <c r="D72" s="8">
        <v>1.38</v>
      </c>
      <c r="E72" s="12">
        <v>5</v>
      </c>
      <c r="F72" s="8">
        <v>0.84</v>
      </c>
      <c r="G72" s="12">
        <v>6</v>
      </c>
      <c r="H72" s="8">
        <v>3.06</v>
      </c>
      <c r="I72" s="12">
        <v>0</v>
      </c>
    </row>
    <row r="73" spans="2:9" ht="15" customHeight="1" x14ac:dyDescent="0.15">
      <c r="B73" t="s">
        <v>171</v>
      </c>
      <c r="C73" s="12">
        <v>11</v>
      </c>
      <c r="D73" s="8">
        <v>1.38</v>
      </c>
      <c r="E73" s="12">
        <v>8</v>
      </c>
      <c r="F73" s="8">
        <v>1.34</v>
      </c>
      <c r="G73" s="12">
        <v>3</v>
      </c>
      <c r="H73" s="8">
        <v>1.53</v>
      </c>
      <c r="I73" s="12">
        <v>0</v>
      </c>
    </row>
    <row r="74" spans="2:9" ht="15" customHeight="1" x14ac:dyDescent="0.15">
      <c r="B74" t="s">
        <v>137</v>
      </c>
      <c r="C74" s="12">
        <v>11</v>
      </c>
      <c r="D74" s="8">
        <v>1.38</v>
      </c>
      <c r="E74" s="12">
        <v>8</v>
      </c>
      <c r="F74" s="8">
        <v>1.34</v>
      </c>
      <c r="G74" s="12">
        <v>3</v>
      </c>
      <c r="H74" s="8">
        <v>1.53</v>
      </c>
      <c r="I74" s="12">
        <v>0</v>
      </c>
    </row>
    <row r="75" spans="2:9" ht="15" customHeight="1" x14ac:dyDescent="0.15">
      <c r="B75" t="s">
        <v>138</v>
      </c>
      <c r="C75" s="12">
        <v>11</v>
      </c>
      <c r="D75" s="8">
        <v>1.38</v>
      </c>
      <c r="E75" s="12">
        <v>5</v>
      </c>
      <c r="F75" s="8">
        <v>0.84</v>
      </c>
      <c r="G75" s="12">
        <v>6</v>
      </c>
      <c r="H75" s="8">
        <v>3.06</v>
      </c>
      <c r="I75" s="12">
        <v>0</v>
      </c>
    </row>
    <row r="77" spans="2:9" ht="15" customHeight="1" x14ac:dyDescent="0.15">
      <c r="B77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293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1</v>
      </c>
      <c r="D5" s="8">
        <v>0.1</v>
      </c>
      <c r="E5" s="12">
        <v>0</v>
      </c>
      <c r="F5" s="8">
        <v>0</v>
      </c>
      <c r="G5" s="12">
        <v>1</v>
      </c>
      <c r="H5" s="8">
        <v>0.38</v>
      </c>
      <c r="I5" s="12">
        <v>0</v>
      </c>
    </row>
    <row r="6" spans="2:9" ht="15" customHeight="1" x14ac:dyDescent="0.15">
      <c r="B6" t="s">
        <v>27</v>
      </c>
      <c r="C6" s="12">
        <v>116</v>
      </c>
      <c r="D6" s="8">
        <v>11.92</v>
      </c>
      <c r="E6" s="12">
        <v>80</v>
      </c>
      <c r="F6" s="8">
        <v>11.33</v>
      </c>
      <c r="G6" s="12">
        <v>36</v>
      </c>
      <c r="H6" s="8">
        <v>13.74</v>
      </c>
      <c r="I6" s="12">
        <v>0</v>
      </c>
    </row>
    <row r="7" spans="2:9" ht="15" customHeight="1" x14ac:dyDescent="0.15">
      <c r="B7" t="s">
        <v>28</v>
      </c>
      <c r="C7" s="12">
        <v>80</v>
      </c>
      <c r="D7" s="8">
        <v>8.2200000000000006</v>
      </c>
      <c r="E7" s="12">
        <v>56</v>
      </c>
      <c r="F7" s="8">
        <v>7.93</v>
      </c>
      <c r="G7" s="12">
        <v>24</v>
      </c>
      <c r="H7" s="8">
        <v>9.16</v>
      </c>
      <c r="I7" s="12">
        <v>0</v>
      </c>
    </row>
    <row r="8" spans="2:9" ht="15" customHeight="1" x14ac:dyDescent="0.15">
      <c r="B8" t="s">
        <v>29</v>
      </c>
      <c r="C8" s="12">
        <v>1</v>
      </c>
      <c r="D8" s="8">
        <v>0.1</v>
      </c>
      <c r="E8" s="12">
        <v>0</v>
      </c>
      <c r="F8" s="8">
        <v>0</v>
      </c>
      <c r="G8" s="12">
        <v>1</v>
      </c>
      <c r="H8" s="8">
        <v>0.38</v>
      </c>
      <c r="I8" s="12">
        <v>0</v>
      </c>
    </row>
    <row r="9" spans="2:9" ht="15" customHeight="1" x14ac:dyDescent="0.15">
      <c r="B9" t="s">
        <v>30</v>
      </c>
      <c r="C9" s="12">
        <v>4</v>
      </c>
      <c r="D9" s="8">
        <v>0.41</v>
      </c>
      <c r="E9" s="12">
        <v>0</v>
      </c>
      <c r="F9" s="8">
        <v>0</v>
      </c>
      <c r="G9" s="12">
        <v>3</v>
      </c>
      <c r="H9" s="8">
        <v>1.1499999999999999</v>
      </c>
      <c r="I9" s="12">
        <v>1</v>
      </c>
    </row>
    <row r="10" spans="2:9" ht="15" customHeight="1" x14ac:dyDescent="0.15">
      <c r="B10" t="s">
        <v>31</v>
      </c>
      <c r="C10" s="12">
        <v>8</v>
      </c>
      <c r="D10" s="8">
        <v>0.82</v>
      </c>
      <c r="E10" s="12">
        <v>3</v>
      </c>
      <c r="F10" s="8">
        <v>0.42</v>
      </c>
      <c r="G10" s="12">
        <v>4</v>
      </c>
      <c r="H10" s="8">
        <v>1.53</v>
      </c>
      <c r="I10" s="12">
        <v>1</v>
      </c>
    </row>
    <row r="11" spans="2:9" ht="15" customHeight="1" x14ac:dyDescent="0.15">
      <c r="B11" t="s">
        <v>32</v>
      </c>
      <c r="C11" s="12">
        <v>246</v>
      </c>
      <c r="D11" s="8">
        <v>25.28</v>
      </c>
      <c r="E11" s="12">
        <v>145</v>
      </c>
      <c r="F11" s="8">
        <v>20.54</v>
      </c>
      <c r="G11" s="12">
        <v>101</v>
      </c>
      <c r="H11" s="8">
        <v>38.549999999999997</v>
      </c>
      <c r="I11" s="12">
        <v>0</v>
      </c>
    </row>
    <row r="12" spans="2:9" ht="15" customHeight="1" x14ac:dyDescent="0.15">
      <c r="B12" t="s">
        <v>33</v>
      </c>
      <c r="C12" s="12">
        <v>4</v>
      </c>
      <c r="D12" s="8">
        <v>0.41</v>
      </c>
      <c r="E12" s="12">
        <v>3</v>
      </c>
      <c r="F12" s="8">
        <v>0.42</v>
      </c>
      <c r="G12" s="12">
        <v>1</v>
      </c>
      <c r="H12" s="8">
        <v>0.38</v>
      </c>
      <c r="I12" s="12">
        <v>0</v>
      </c>
    </row>
    <row r="13" spans="2:9" ht="15" customHeight="1" x14ac:dyDescent="0.15">
      <c r="B13" t="s">
        <v>34</v>
      </c>
      <c r="C13" s="12">
        <v>38</v>
      </c>
      <c r="D13" s="8">
        <v>3.91</v>
      </c>
      <c r="E13" s="12">
        <v>17</v>
      </c>
      <c r="F13" s="8">
        <v>2.41</v>
      </c>
      <c r="G13" s="12">
        <v>21</v>
      </c>
      <c r="H13" s="8">
        <v>8.02</v>
      </c>
      <c r="I13" s="12">
        <v>0</v>
      </c>
    </row>
    <row r="14" spans="2:9" ht="15" customHeight="1" x14ac:dyDescent="0.15">
      <c r="B14" t="s">
        <v>35</v>
      </c>
      <c r="C14" s="12">
        <v>30</v>
      </c>
      <c r="D14" s="8">
        <v>3.08</v>
      </c>
      <c r="E14" s="12">
        <v>22</v>
      </c>
      <c r="F14" s="8">
        <v>3.12</v>
      </c>
      <c r="G14" s="12">
        <v>7</v>
      </c>
      <c r="H14" s="8">
        <v>2.67</v>
      </c>
      <c r="I14" s="12">
        <v>1</v>
      </c>
    </row>
    <row r="15" spans="2:9" ht="15" customHeight="1" x14ac:dyDescent="0.15">
      <c r="B15" t="s">
        <v>36</v>
      </c>
      <c r="C15" s="12">
        <v>181</v>
      </c>
      <c r="D15" s="8">
        <v>18.600000000000001</v>
      </c>
      <c r="E15" s="12">
        <v>155</v>
      </c>
      <c r="F15" s="8">
        <v>21.95</v>
      </c>
      <c r="G15" s="12">
        <v>26</v>
      </c>
      <c r="H15" s="8">
        <v>9.92</v>
      </c>
      <c r="I15" s="12">
        <v>0</v>
      </c>
    </row>
    <row r="16" spans="2:9" ht="15" customHeight="1" x14ac:dyDescent="0.15">
      <c r="B16" t="s">
        <v>37</v>
      </c>
      <c r="C16" s="12">
        <v>195</v>
      </c>
      <c r="D16" s="8">
        <v>20.04</v>
      </c>
      <c r="E16" s="12">
        <v>181</v>
      </c>
      <c r="F16" s="8">
        <v>25.64</v>
      </c>
      <c r="G16" s="12">
        <v>14</v>
      </c>
      <c r="H16" s="8">
        <v>5.34</v>
      </c>
      <c r="I16" s="12">
        <v>0</v>
      </c>
    </row>
    <row r="17" spans="2:9" ht="15" customHeight="1" x14ac:dyDescent="0.15">
      <c r="B17" t="s">
        <v>38</v>
      </c>
      <c r="C17" s="12">
        <v>14</v>
      </c>
      <c r="D17" s="8">
        <v>1.44</v>
      </c>
      <c r="E17" s="12">
        <v>9</v>
      </c>
      <c r="F17" s="8">
        <v>1.27</v>
      </c>
      <c r="G17" s="12">
        <v>4</v>
      </c>
      <c r="H17" s="8">
        <v>1.53</v>
      </c>
      <c r="I17" s="12">
        <v>1</v>
      </c>
    </row>
    <row r="18" spans="2:9" ht="15" customHeight="1" x14ac:dyDescent="0.15">
      <c r="B18" t="s">
        <v>39</v>
      </c>
      <c r="C18" s="12">
        <v>26</v>
      </c>
      <c r="D18" s="8">
        <v>2.67</v>
      </c>
      <c r="E18" s="12">
        <v>16</v>
      </c>
      <c r="F18" s="8">
        <v>2.27</v>
      </c>
      <c r="G18" s="12">
        <v>10</v>
      </c>
      <c r="H18" s="8">
        <v>3.82</v>
      </c>
      <c r="I18" s="12">
        <v>0</v>
      </c>
    </row>
    <row r="19" spans="2:9" ht="15" customHeight="1" x14ac:dyDescent="0.15">
      <c r="B19" t="s">
        <v>40</v>
      </c>
      <c r="C19" s="12">
        <v>29</v>
      </c>
      <c r="D19" s="8">
        <v>2.98</v>
      </c>
      <c r="E19" s="12">
        <v>19</v>
      </c>
      <c r="F19" s="8">
        <v>2.69</v>
      </c>
      <c r="G19" s="12">
        <v>9</v>
      </c>
      <c r="H19" s="8">
        <v>3.44</v>
      </c>
      <c r="I19" s="12">
        <v>1</v>
      </c>
    </row>
    <row r="20" spans="2:9" ht="15" customHeight="1" x14ac:dyDescent="0.15">
      <c r="B20" s="9" t="s">
        <v>232</v>
      </c>
      <c r="C20" s="12">
        <f>SUM(LTBL_05215[総数／事業所数])</f>
        <v>973</v>
      </c>
      <c r="E20" s="12">
        <f>SUBTOTAL(109,LTBL_05215[個人／事業所数])</f>
        <v>706</v>
      </c>
      <c r="G20" s="12">
        <f>SUBTOTAL(109,LTBL_05215[法人／事業所数])</f>
        <v>262</v>
      </c>
      <c r="I20" s="12">
        <f>SUBTOTAL(109,LTBL_05215[法人以外の団体／事業所数])</f>
        <v>5</v>
      </c>
    </row>
    <row r="21" spans="2:9" ht="15" customHeight="1" x14ac:dyDescent="0.15">
      <c r="E21" s="11">
        <f>LTBL_05215[[#Totals],[個人／事業所数]]/LTBL_05215[[#Totals],[総数／事業所数]]</f>
        <v>0.72559095580678312</v>
      </c>
      <c r="G21" s="11">
        <f>LTBL_05215[[#Totals],[法人／事業所数]]/LTBL_05215[[#Totals],[総数／事業所数]]</f>
        <v>0.26927029804727648</v>
      </c>
      <c r="I21" s="11">
        <f>LTBL_05215[[#Totals],[法人以外の団体／事業所数]]/LTBL_05215[[#Totals],[総数／事業所数]]</f>
        <v>5.1387461459403904E-3</v>
      </c>
    </row>
    <row r="23" spans="2:9" ht="33" customHeight="1" x14ac:dyDescent="0.15">
      <c r="B23" t="s">
        <v>231</v>
      </c>
      <c r="C23" s="10" t="s">
        <v>42</v>
      </c>
      <c r="D23" s="10" t="s">
        <v>273</v>
      </c>
      <c r="E23" s="10" t="s">
        <v>44</v>
      </c>
      <c r="F23" s="10" t="s">
        <v>258</v>
      </c>
      <c r="G23" s="10" t="s">
        <v>46</v>
      </c>
      <c r="H23" s="10" t="s">
        <v>253</v>
      </c>
      <c r="I23" s="10" t="s">
        <v>48</v>
      </c>
    </row>
    <row r="24" spans="2:9" ht="15" customHeight="1" x14ac:dyDescent="0.15">
      <c r="B24" t="s">
        <v>234</v>
      </c>
      <c r="C24">
        <v>16</v>
      </c>
      <c r="D24" t="s">
        <v>233</v>
      </c>
      <c r="E24">
        <v>0</v>
      </c>
      <c r="F24" t="s">
        <v>235</v>
      </c>
      <c r="G24">
        <v>16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1</v>
      </c>
      <c r="D25" t="s">
        <v>233</v>
      </c>
      <c r="E25">
        <v>0</v>
      </c>
      <c r="F25" t="s">
        <v>235</v>
      </c>
      <c r="G25">
        <v>1</v>
      </c>
      <c r="H25" t="s">
        <v>236</v>
      </c>
      <c r="I25">
        <v>0</v>
      </c>
    </row>
    <row r="28" spans="2:9" ht="33" customHeight="1" x14ac:dyDescent="0.15">
      <c r="B28" t="s">
        <v>285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175</v>
      </c>
      <c r="D29" s="8">
        <v>17.989999999999998</v>
      </c>
      <c r="E29" s="12">
        <v>170</v>
      </c>
      <c r="F29" s="8">
        <v>24.08</v>
      </c>
      <c r="G29" s="12">
        <v>5</v>
      </c>
      <c r="H29" s="8">
        <v>1.91</v>
      </c>
      <c r="I29" s="12">
        <v>0</v>
      </c>
    </row>
    <row r="30" spans="2:9" ht="15" customHeight="1" x14ac:dyDescent="0.15">
      <c r="B30" t="s">
        <v>63</v>
      </c>
      <c r="C30" s="12">
        <v>137</v>
      </c>
      <c r="D30" s="8">
        <v>14.08</v>
      </c>
      <c r="E30" s="12">
        <v>125</v>
      </c>
      <c r="F30" s="8">
        <v>17.71</v>
      </c>
      <c r="G30" s="12">
        <v>12</v>
      </c>
      <c r="H30" s="8">
        <v>4.58</v>
      </c>
      <c r="I30" s="12">
        <v>0</v>
      </c>
    </row>
    <row r="31" spans="2:9" ht="15" customHeight="1" x14ac:dyDescent="0.15">
      <c r="B31" t="s">
        <v>57</v>
      </c>
      <c r="C31" s="12">
        <v>86</v>
      </c>
      <c r="D31" s="8">
        <v>8.84</v>
      </c>
      <c r="E31" s="12">
        <v>53</v>
      </c>
      <c r="F31" s="8">
        <v>7.51</v>
      </c>
      <c r="G31" s="12">
        <v>33</v>
      </c>
      <c r="H31" s="8">
        <v>12.6</v>
      </c>
      <c r="I31" s="12">
        <v>0</v>
      </c>
    </row>
    <row r="32" spans="2:9" ht="15" customHeight="1" x14ac:dyDescent="0.15">
      <c r="B32" t="s">
        <v>59</v>
      </c>
      <c r="C32" s="12">
        <v>79</v>
      </c>
      <c r="D32" s="8">
        <v>8.1199999999999992</v>
      </c>
      <c r="E32" s="12">
        <v>46</v>
      </c>
      <c r="F32" s="8">
        <v>6.52</v>
      </c>
      <c r="G32" s="12">
        <v>33</v>
      </c>
      <c r="H32" s="8">
        <v>12.6</v>
      </c>
      <c r="I32" s="12">
        <v>0</v>
      </c>
    </row>
    <row r="33" spans="2:9" ht="15" customHeight="1" x14ac:dyDescent="0.15">
      <c r="B33" t="s">
        <v>50</v>
      </c>
      <c r="C33" s="12">
        <v>55</v>
      </c>
      <c r="D33" s="8">
        <v>5.65</v>
      </c>
      <c r="E33" s="12">
        <v>45</v>
      </c>
      <c r="F33" s="8">
        <v>6.37</v>
      </c>
      <c r="G33" s="12">
        <v>10</v>
      </c>
      <c r="H33" s="8">
        <v>3.82</v>
      </c>
      <c r="I33" s="12">
        <v>0</v>
      </c>
    </row>
    <row r="34" spans="2:9" ht="15" customHeight="1" x14ac:dyDescent="0.15">
      <c r="B34" t="s">
        <v>49</v>
      </c>
      <c r="C34" s="12">
        <v>38</v>
      </c>
      <c r="D34" s="8">
        <v>3.91</v>
      </c>
      <c r="E34" s="12">
        <v>21</v>
      </c>
      <c r="F34" s="8">
        <v>2.97</v>
      </c>
      <c r="G34" s="12">
        <v>17</v>
      </c>
      <c r="H34" s="8">
        <v>6.49</v>
      </c>
      <c r="I34" s="12">
        <v>0</v>
      </c>
    </row>
    <row r="35" spans="2:9" ht="15" customHeight="1" x14ac:dyDescent="0.15">
      <c r="B35" t="s">
        <v>76</v>
      </c>
      <c r="C35" s="12">
        <v>36</v>
      </c>
      <c r="D35" s="8">
        <v>3.7</v>
      </c>
      <c r="E35" s="12">
        <v>27</v>
      </c>
      <c r="F35" s="8">
        <v>3.82</v>
      </c>
      <c r="G35" s="12">
        <v>9</v>
      </c>
      <c r="H35" s="8">
        <v>3.44</v>
      </c>
      <c r="I35" s="12">
        <v>0</v>
      </c>
    </row>
    <row r="36" spans="2:9" ht="15" customHeight="1" x14ac:dyDescent="0.15">
      <c r="B36" t="s">
        <v>56</v>
      </c>
      <c r="C36" s="12">
        <v>33</v>
      </c>
      <c r="D36" s="8">
        <v>3.39</v>
      </c>
      <c r="E36" s="12">
        <v>22</v>
      </c>
      <c r="F36" s="8">
        <v>3.12</v>
      </c>
      <c r="G36" s="12">
        <v>11</v>
      </c>
      <c r="H36" s="8">
        <v>4.2</v>
      </c>
      <c r="I36" s="12">
        <v>0</v>
      </c>
    </row>
    <row r="37" spans="2:9" ht="15" customHeight="1" x14ac:dyDescent="0.15">
      <c r="B37" t="s">
        <v>71</v>
      </c>
      <c r="C37" s="12">
        <v>27</v>
      </c>
      <c r="D37" s="8">
        <v>2.77</v>
      </c>
      <c r="E37" s="12">
        <v>18</v>
      </c>
      <c r="F37" s="8">
        <v>2.5499999999999998</v>
      </c>
      <c r="G37" s="12">
        <v>9</v>
      </c>
      <c r="H37" s="8">
        <v>3.44</v>
      </c>
      <c r="I37" s="12">
        <v>0</v>
      </c>
    </row>
    <row r="38" spans="2:9" ht="15" customHeight="1" x14ac:dyDescent="0.15">
      <c r="B38" t="s">
        <v>51</v>
      </c>
      <c r="C38" s="12">
        <v>23</v>
      </c>
      <c r="D38" s="8">
        <v>2.36</v>
      </c>
      <c r="E38" s="12">
        <v>14</v>
      </c>
      <c r="F38" s="8">
        <v>1.98</v>
      </c>
      <c r="G38" s="12">
        <v>9</v>
      </c>
      <c r="H38" s="8">
        <v>3.44</v>
      </c>
      <c r="I38" s="12">
        <v>0</v>
      </c>
    </row>
    <row r="39" spans="2:9" ht="15" customHeight="1" x14ac:dyDescent="0.15">
      <c r="B39" t="s">
        <v>60</v>
      </c>
      <c r="C39" s="12">
        <v>23</v>
      </c>
      <c r="D39" s="8">
        <v>2.36</v>
      </c>
      <c r="E39" s="12">
        <v>14</v>
      </c>
      <c r="F39" s="8">
        <v>1.98</v>
      </c>
      <c r="G39" s="12">
        <v>9</v>
      </c>
      <c r="H39" s="8">
        <v>3.44</v>
      </c>
      <c r="I39" s="12">
        <v>0</v>
      </c>
    </row>
    <row r="40" spans="2:9" ht="15" customHeight="1" x14ac:dyDescent="0.15">
      <c r="B40" t="s">
        <v>58</v>
      </c>
      <c r="C40" s="12">
        <v>21</v>
      </c>
      <c r="D40" s="8">
        <v>2.16</v>
      </c>
      <c r="E40" s="12">
        <v>16</v>
      </c>
      <c r="F40" s="8">
        <v>2.27</v>
      </c>
      <c r="G40" s="12">
        <v>5</v>
      </c>
      <c r="H40" s="8">
        <v>1.91</v>
      </c>
      <c r="I40" s="12">
        <v>0</v>
      </c>
    </row>
    <row r="41" spans="2:9" ht="15" customHeight="1" x14ac:dyDescent="0.15">
      <c r="B41" t="s">
        <v>66</v>
      </c>
      <c r="C41" s="12">
        <v>20</v>
      </c>
      <c r="D41" s="8">
        <v>2.06</v>
      </c>
      <c r="E41" s="12">
        <v>16</v>
      </c>
      <c r="F41" s="8">
        <v>2.27</v>
      </c>
      <c r="G41" s="12">
        <v>4</v>
      </c>
      <c r="H41" s="8">
        <v>1.53</v>
      </c>
      <c r="I41" s="12">
        <v>0</v>
      </c>
    </row>
    <row r="42" spans="2:9" ht="15" customHeight="1" x14ac:dyDescent="0.15">
      <c r="B42" t="s">
        <v>52</v>
      </c>
      <c r="C42" s="12">
        <v>17</v>
      </c>
      <c r="D42" s="8">
        <v>1.75</v>
      </c>
      <c r="E42" s="12">
        <v>13</v>
      </c>
      <c r="F42" s="8">
        <v>1.84</v>
      </c>
      <c r="G42" s="12">
        <v>4</v>
      </c>
      <c r="H42" s="8">
        <v>1.53</v>
      </c>
      <c r="I42" s="12">
        <v>0</v>
      </c>
    </row>
    <row r="43" spans="2:9" ht="15" customHeight="1" x14ac:dyDescent="0.15">
      <c r="B43" t="s">
        <v>62</v>
      </c>
      <c r="C43" s="12">
        <v>17</v>
      </c>
      <c r="D43" s="8">
        <v>1.75</v>
      </c>
      <c r="E43" s="12">
        <v>10</v>
      </c>
      <c r="F43" s="8">
        <v>1.42</v>
      </c>
      <c r="G43" s="12">
        <v>7</v>
      </c>
      <c r="H43" s="8">
        <v>2.67</v>
      </c>
      <c r="I43" s="12">
        <v>0</v>
      </c>
    </row>
    <row r="44" spans="2:9" ht="15" customHeight="1" x14ac:dyDescent="0.15">
      <c r="B44" t="s">
        <v>70</v>
      </c>
      <c r="C44" s="12">
        <v>17</v>
      </c>
      <c r="D44" s="8">
        <v>1.75</v>
      </c>
      <c r="E44" s="12">
        <v>11</v>
      </c>
      <c r="F44" s="8">
        <v>1.56</v>
      </c>
      <c r="G44" s="12">
        <v>6</v>
      </c>
      <c r="H44" s="8">
        <v>2.29</v>
      </c>
      <c r="I44" s="12">
        <v>0</v>
      </c>
    </row>
    <row r="45" spans="2:9" ht="15" customHeight="1" x14ac:dyDescent="0.15">
      <c r="B45" t="s">
        <v>68</v>
      </c>
      <c r="C45" s="12">
        <v>16</v>
      </c>
      <c r="D45" s="8">
        <v>1.64</v>
      </c>
      <c r="E45" s="12">
        <v>13</v>
      </c>
      <c r="F45" s="8">
        <v>1.84</v>
      </c>
      <c r="G45" s="12">
        <v>3</v>
      </c>
      <c r="H45" s="8">
        <v>1.1499999999999999</v>
      </c>
      <c r="I45" s="12">
        <v>0</v>
      </c>
    </row>
    <row r="46" spans="2:9" ht="15" customHeight="1" x14ac:dyDescent="0.15">
      <c r="B46" t="s">
        <v>65</v>
      </c>
      <c r="C46" s="12">
        <v>14</v>
      </c>
      <c r="D46" s="8">
        <v>1.44</v>
      </c>
      <c r="E46" s="12">
        <v>9</v>
      </c>
      <c r="F46" s="8">
        <v>1.27</v>
      </c>
      <c r="G46" s="12">
        <v>4</v>
      </c>
      <c r="H46" s="8">
        <v>1.53</v>
      </c>
      <c r="I46" s="12">
        <v>1</v>
      </c>
    </row>
    <row r="47" spans="2:9" ht="15" customHeight="1" x14ac:dyDescent="0.15">
      <c r="B47" t="s">
        <v>61</v>
      </c>
      <c r="C47" s="12">
        <v>13</v>
      </c>
      <c r="D47" s="8">
        <v>1.34</v>
      </c>
      <c r="E47" s="12">
        <v>12</v>
      </c>
      <c r="F47" s="8">
        <v>1.7</v>
      </c>
      <c r="G47" s="12">
        <v>0</v>
      </c>
      <c r="H47" s="8">
        <v>0</v>
      </c>
      <c r="I47" s="12">
        <v>1</v>
      </c>
    </row>
    <row r="48" spans="2:9" ht="15" customHeight="1" x14ac:dyDescent="0.15">
      <c r="B48" t="s">
        <v>84</v>
      </c>
      <c r="C48" s="12">
        <v>12</v>
      </c>
      <c r="D48" s="8">
        <v>1.23</v>
      </c>
      <c r="E48" s="12">
        <v>3</v>
      </c>
      <c r="F48" s="8">
        <v>0.42</v>
      </c>
      <c r="G48" s="12">
        <v>9</v>
      </c>
      <c r="H48" s="8">
        <v>3.44</v>
      </c>
      <c r="I48" s="12">
        <v>0</v>
      </c>
    </row>
    <row r="51" spans="2:9" ht="33" customHeight="1" x14ac:dyDescent="0.15">
      <c r="B51" t="s">
        <v>242</v>
      </c>
      <c r="C51" s="10" t="s">
        <v>42</v>
      </c>
      <c r="D51" s="10" t="s">
        <v>43</v>
      </c>
      <c r="E51" s="10" t="s">
        <v>44</v>
      </c>
      <c r="F51" s="10" t="s">
        <v>45</v>
      </c>
      <c r="G51" s="10" t="s">
        <v>46</v>
      </c>
      <c r="H51" s="10" t="s">
        <v>47</v>
      </c>
      <c r="I51" s="10" t="s">
        <v>48</v>
      </c>
    </row>
    <row r="52" spans="2:9" ht="15" customHeight="1" x14ac:dyDescent="0.15">
      <c r="B52" t="s">
        <v>146</v>
      </c>
      <c r="C52" s="12">
        <v>88</v>
      </c>
      <c r="D52" s="8">
        <v>9.0399999999999991</v>
      </c>
      <c r="E52" s="12">
        <v>87</v>
      </c>
      <c r="F52" s="8">
        <v>12.32</v>
      </c>
      <c r="G52" s="12">
        <v>1</v>
      </c>
      <c r="H52" s="8">
        <v>0.38</v>
      </c>
      <c r="I52" s="12">
        <v>0</v>
      </c>
    </row>
    <row r="53" spans="2:9" ht="15" customHeight="1" x14ac:dyDescent="0.15">
      <c r="B53" t="s">
        <v>147</v>
      </c>
      <c r="C53" s="12">
        <v>71</v>
      </c>
      <c r="D53" s="8">
        <v>7.3</v>
      </c>
      <c r="E53" s="12">
        <v>71</v>
      </c>
      <c r="F53" s="8">
        <v>10.06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144</v>
      </c>
      <c r="C54" s="12">
        <v>38</v>
      </c>
      <c r="D54" s="8">
        <v>3.91</v>
      </c>
      <c r="E54" s="12">
        <v>38</v>
      </c>
      <c r="F54" s="8">
        <v>5.38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173</v>
      </c>
      <c r="C55" s="12">
        <v>31</v>
      </c>
      <c r="D55" s="8">
        <v>3.19</v>
      </c>
      <c r="E55" s="12">
        <v>23</v>
      </c>
      <c r="F55" s="8">
        <v>3.26</v>
      </c>
      <c r="G55" s="12">
        <v>8</v>
      </c>
      <c r="H55" s="8">
        <v>3.05</v>
      </c>
      <c r="I55" s="12">
        <v>0</v>
      </c>
    </row>
    <row r="56" spans="2:9" ht="15" customHeight="1" x14ac:dyDescent="0.15">
      <c r="B56" t="s">
        <v>135</v>
      </c>
      <c r="C56" s="12">
        <v>27</v>
      </c>
      <c r="D56" s="8">
        <v>2.77</v>
      </c>
      <c r="E56" s="12">
        <v>14</v>
      </c>
      <c r="F56" s="8">
        <v>1.98</v>
      </c>
      <c r="G56" s="12">
        <v>13</v>
      </c>
      <c r="H56" s="8">
        <v>4.96</v>
      </c>
      <c r="I56" s="12">
        <v>0</v>
      </c>
    </row>
    <row r="57" spans="2:9" ht="15" customHeight="1" x14ac:dyDescent="0.15">
      <c r="B57" t="s">
        <v>139</v>
      </c>
      <c r="C57" s="12">
        <v>27</v>
      </c>
      <c r="D57" s="8">
        <v>2.77</v>
      </c>
      <c r="E57" s="12">
        <v>17</v>
      </c>
      <c r="F57" s="8">
        <v>2.41</v>
      </c>
      <c r="G57" s="12">
        <v>10</v>
      </c>
      <c r="H57" s="8">
        <v>3.82</v>
      </c>
      <c r="I57" s="12">
        <v>0</v>
      </c>
    </row>
    <row r="58" spans="2:9" ht="15" customHeight="1" x14ac:dyDescent="0.15">
      <c r="B58" t="s">
        <v>142</v>
      </c>
      <c r="C58" s="12">
        <v>27</v>
      </c>
      <c r="D58" s="8">
        <v>2.77</v>
      </c>
      <c r="E58" s="12">
        <v>25</v>
      </c>
      <c r="F58" s="8">
        <v>3.54</v>
      </c>
      <c r="G58" s="12">
        <v>2</v>
      </c>
      <c r="H58" s="8">
        <v>0.76</v>
      </c>
      <c r="I58" s="12">
        <v>0</v>
      </c>
    </row>
    <row r="59" spans="2:9" ht="15" customHeight="1" x14ac:dyDescent="0.15">
      <c r="B59" t="s">
        <v>136</v>
      </c>
      <c r="C59" s="12">
        <v>24</v>
      </c>
      <c r="D59" s="8">
        <v>2.4700000000000002</v>
      </c>
      <c r="E59" s="12">
        <v>13</v>
      </c>
      <c r="F59" s="8">
        <v>1.84</v>
      </c>
      <c r="G59" s="12">
        <v>11</v>
      </c>
      <c r="H59" s="8">
        <v>4.2</v>
      </c>
      <c r="I59" s="12">
        <v>0</v>
      </c>
    </row>
    <row r="60" spans="2:9" ht="15" customHeight="1" x14ac:dyDescent="0.15">
      <c r="B60" t="s">
        <v>141</v>
      </c>
      <c r="C60" s="12">
        <v>23</v>
      </c>
      <c r="D60" s="8">
        <v>2.36</v>
      </c>
      <c r="E60" s="12">
        <v>20</v>
      </c>
      <c r="F60" s="8">
        <v>2.83</v>
      </c>
      <c r="G60" s="12">
        <v>3</v>
      </c>
      <c r="H60" s="8">
        <v>1.1499999999999999</v>
      </c>
      <c r="I60" s="12">
        <v>0</v>
      </c>
    </row>
    <row r="61" spans="2:9" ht="15" customHeight="1" x14ac:dyDescent="0.15">
      <c r="B61" t="s">
        <v>131</v>
      </c>
      <c r="C61" s="12">
        <v>22</v>
      </c>
      <c r="D61" s="8">
        <v>2.2599999999999998</v>
      </c>
      <c r="E61" s="12">
        <v>15</v>
      </c>
      <c r="F61" s="8">
        <v>2.12</v>
      </c>
      <c r="G61" s="12">
        <v>7</v>
      </c>
      <c r="H61" s="8">
        <v>2.67</v>
      </c>
      <c r="I61" s="12">
        <v>0</v>
      </c>
    </row>
    <row r="62" spans="2:9" ht="15" customHeight="1" x14ac:dyDescent="0.15">
      <c r="B62" t="s">
        <v>143</v>
      </c>
      <c r="C62" s="12">
        <v>22</v>
      </c>
      <c r="D62" s="8">
        <v>2.2599999999999998</v>
      </c>
      <c r="E62" s="12">
        <v>21</v>
      </c>
      <c r="F62" s="8">
        <v>2.97</v>
      </c>
      <c r="G62" s="12">
        <v>1</v>
      </c>
      <c r="H62" s="8">
        <v>0.38</v>
      </c>
      <c r="I62" s="12">
        <v>0</v>
      </c>
    </row>
    <row r="63" spans="2:9" ht="15" customHeight="1" x14ac:dyDescent="0.15">
      <c r="B63" t="s">
        <v>172</v>
      </c>
      <c r="C63" s="12">
        <v>19</v>
      </c>
      <c r="D63" s="8">
        <v>1.95</v>
      </c>
      <c r="E63" s="12">
        <v>14</v>
      </c>
      <c r="F63" s="8">
        <v>1.98</v>
      </c>
      <c r="G63" s="12">
        <v>5</v>
      </c>
      <c r="H63" s="8">
        <v>1.91</v>
      </c>
      <c r="I63" s="12">
        <v>0</v>
      </c>
    </row>
    <row r="64" spans="2:9" ht="15" customHeight="1" x14ac:dyDescent="0.15">
      <c r="B64" t="s">
        <v>133</v>
      </c>
      <c r="C64" s="12">
        <v>18</v>
      </c>
      <c r="D64" s="8">
        <v>1.85</v>
      </c>
      <c r="E64" s="12">
        <v>12</v>
      </c>
      <c r="F64" s="8">
        <v>1.7</v>
      </c>
      <c r="G64" s="12">
        <v>6</v>
      </c>
      <c r="H64" s="8">
        <v>2.29</v>
      </c>
      <c r="I64" s="12">
        <v>0</v>
      </c>
    </row>
    <row r="65" spans="2:9" ht="15" customHeight="1" x14ac:dyDescent="0.15">
      <c r="B65" t="s">
        <v>134</v>
      </c>
      <c r="C65" s="12">
        <v>18</v>
      </c>
      <c r="D65" s="8">
        <v>1.85</v>
      </c>
      <c r="E65" s="12">
        <v>14</v>
      </c>
      <c r="F65" s="8">
        <v>1.98</v>
      </c>
      <c r="G65" s="12">
        <v>4</v>
      </c>
      <c r="H65" s="8">
        <v>1.53</v>
      </c>
      <c r="I65" s="12">
        <v>0</v>
      </c>
    </row>
    <row r="66" spans="2:9" ht="15" customHeight="1" x14ac:dyDescent="0.15">
      <c r="B66" t="s">
        <v>157</v>
      </c>
      <c r="C66" s="12">
        <v>18</v>
      </c>
      <c r="D66" s="8">
        <v>1.85</v>
      </c>
      <c r="E66" s="12">
        <v>4</v>
      </c>
      <c r="F66" s="8">
        <v>0.56999999999999995</v>
      </c>
      <c r="G66" s="12">
        <v>14</v>
      </c>
      <c r="H66" s="8">
        <v>5.34</v>
      </c>
      <c r="I66" s="12">
        <v>0</v>
      </c>
    </row>
    <row r="67" spans="2:9" ht="15" customHeight="1" x14ac:dyDescent="0.15">
      <c r="B67" t="s">
        <v>156</v>
      </c>
      <c r="C67" s="12">
        <v>16</v>
      </c>
      <c r="D67" s="8">
        <v>1.64</v>
      </c>
      <c r="E67" s="12">
        <v>15</v>
      </c>
      <c r="F67" s="8">
        <v>2.12</v>
      </c>
      <c r="G67" s="12">
        <v>1</v>
      </c>
      <c r="H67" s="8">
        <v>0.38</v>
      </c>
      <c r="I67" s="12">
        <v>0</v>
      </c>
    </row>
    <row r="68" spans="2:9" ht="15" customHeight="1" x14ac:dyDescent="0.15">
      <c r="B68" t="s">
        <v>150</v>
      </c>
      <c r="C68" s="12">
        <v>16</v>
      </c>
      <c r="D68" s="8">
        <v>1.64</v>
      </c>
      <c r="E68" s="12">
        <v>13</v>
      </c>
      <c r="F68" s="8">
        <v>1.84</v>
      </c>
      <c r="G68" s="12">
        <v>3</v>
      </c>
      <c r="H68" s="8">
        <v>1.1499999999999999</v>
      </c>
      <c r="I68" s="12">
        <v>0</v>
      </c>
    </row>
    <row r="69" spans="2:9" ht="15" customHeight="1" x14ac:dyDescent="0.15">
      <c r="B69" t="s">
        <v>140</v>
      </c>
      <c r="C69" s="12">
        <v>15</v>
      </c>
      <c r="D69" s="8">
        <v>1.54</v>
      </c>
      <c r="E69" s="12">
        <v>11</v>
      </c>
      <c r="F69" s="8">
        <v>1.56</v>
      </c>
      <c r="G69" s="12">
        <v>4</v>
      </c>
      <c r="H69" s="8">
        <v>1.53</v>
      </c>
      <c r="I69" s="12">
        <v>0</v>
      </c>
    </row>
    <row r="70" spans="2:9" ht="15" customHeight="1" x14ac:dyDescent="0.15">
      <c r="B70" t="s">
        <v>145</v>
      </c>
      <c r="C70" s="12">
        <v>15</v>
      </c>
      <c r="D70" s="8">
        <v>1.54</v>
      </c>
      <c r="E70" s="12">
        <v>11</v>
      </c>
      <c r="F70" s="8">
        <v>1.56</v>
      </c>
      <c r="G70" s="12">
        <v>4</v>
      </c>
      <c r="H70" s="8">
        <v>1.53</v>
      </c>
      <c r="I70" s="12">
        <v>0</v>
      </c>
    </row>
    <row r="71" spans="2:9" ht="15" customHeight="1" x14ac:dyDescent="0.15">
      <c r="B71" t="s">
        <v>149</v>
      </c>
      <c r="C71" s="12">
        <v>15</v>
      </c>
      <c r="D71" s="8">
        <v>1.54</v>
      </c>
      <c r="E71" s="12">
        <v>12</v>
      </c>
      <c r="F71" s="8">
        <v>1.7</v>
      </c>
      <c r="G71" s="12">
        <v>3</v>
      </c>
      <c r="H71" s="8">
        <v>1.1499999999999999</v>
      </c>
      <c r="I71" s="12">
        <v>0</v>
      </c>
    </row>
    <row r="73" spans="2:9" ht="15" customHeight="1" x14ac:dyDescent="0.15">
      <c r="B73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294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20</v>
      </c>
      <c r="D6" s="8">
        <v>13.51</v>
      </c>
      <c r="E6" s="12">
        <v>9</v>
      </c>
      <c r="F6" s="8">
        <v>9.18</v>
      </c>
      <c r="G6" s="12">
        <v>11</v>
      </c>
      <c r="H6" s="8">
        <v>22.45</v>
      </c>
      <c r="I6" s="12">
        <v>0</v>
      </c>
    </row>
    <row r="7" spans="2:9" ht="15" customHeight="1" x14ac:dyDescent="0.15">
      <c r="B7" t="s">
        <v>28</v>
      </c>
      <c r="C7" s="12">
        <v>4</v>
      </c>
      <c r="D7" s="8">
        <v>2.7</v>
      </c>
      <c r="E7" s="12">
        <v>0</v>
      </c>
      <c r="F7" s="8">
        <v>0</v>
      </c>
      <c r="G7" s="12">
        <v>4</v>
      </c>
      <c r="H7" s="8">
        <v>8.16</v>
      </c>
      <c r="I7" s="12">
        <v>0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1</v>
      </c>
      <c r="D9" s="8">
        <v>0.68</v>
      </c>
      <c r="E9" s="12">
        <v>1</v>
      </c>
      <c r="F9" s="8">
        <v>1.02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31</v>
      </c>
      <c r="C10" s="12">
        <v>2</v>
      </c>
      <c r="D10" s="8">
        <v>1.35</v>
      </c>
      <c r="E10" s="12">
        <v>0</v>
      </c>
      <c r="F10" s="8">
        <v>0</v>
      </c>
      <c r="G10" s="12">
        <v>2</v>
      </c>
      <c r="H10" s="8">
        <v>4.08</v>
      </c>
      <c r="I10" s="12">
        <v>0</v>
      </c>
    </row>
    <row r="11" spans="2:9" ht="15" customHeight="1" x14ac:dyDescent="0.15">
      <c r="B11" t="s">
        <v>32</v>
      </c>
      <c r="C11" s="12">
        <v>45</v>
      </c>
      <c r="D11" s="8">
        <v>30.41</v>
      </c>
      <c r="E11" s="12">
        <v>30</v>
      </c>
      <c r="F11" s="8">
        <v>30.61</v>
      </c>
      <c r="G11" s="12">
        <v>14</v>
      </c>
      <c r="H11" s="8">
        <v>28.57</v>
      </c>
      <c r="I11" s="12">
        <v>1</v>
      </c>
    </row>
    <row r="12" spans="2:9" ht="15" customHeight="1" x14ac:dyDescent="0.15">
      <c r="B12" t="s">
        <v>33</v>
      </c>
      <c r="C12" s="12">
        <v>2</v>
      </c>
      <c r="D12" s="8">
        <v>1.35</v>
      </c>
      <c r="E12" s="12">
        <v>1</v>
      </c>
      <c r="F12" s="8">
        <v>1.02</v>
      </c>
      <c r="G12" s="12">
        <v>1</v>
      </c>
      <c r="H12" s="8">
        <v>2.04</v>
      </c>
      <c r="I12" s="12">
        <v>0</v>
      </c>
    </row>
    <row r="13" spans="2:9" ht="15" customHeight="1" x14ac:dyDescent="0.15">
      <c r="B13" t="s">
        <v>34</v>
      </c>
      <c r="C13" s="12">
        <v>7</v>
      </c>
      <c r="D13" s="8">
        <v>4.7300000000000004</v>
      </c>
      <c r="E13" s="12">
        <v>6</v>
      </c>
      <c r="F13" s="8">
        <v>6.12</v>
      </c>
      <c r="G13" s="12">
        <v>1</v>
      </c>
      <c r="H13" s="8">
        <v>2.04</v>
      </c>
      <c r="I13" s="12">
        <v>0</v>
      </c>
    </row>
    <row r="14" spans="2:9" ht="15" customHeight="1" x14ac:dyDescent="0.15">
      <c r="B14" t="s">
        <v>35</v>
      </c>
      <c r="C14" s="12">
        <v>3</v>
      </c>
      <c r="D14" s="8">
        <v>2.0299999999999998</v>
      </c>
      <c r="E14" s="12">
        <v>1</v>
      </c>
      <c r="F14" s="8">
        <v>1.02</v>
      </c>
      <c r="G14" s="12">
        <v>2</v>
      </c>
      <c r="H14" s="8">
        <v>4.08</v>
      </c>
      <c r="I14" s="12">
        <v>0</v>
      </c>
    </row>
    <row r="15" spans="2:9" ht="15" customHeight="1" x14ac:dyDescent="0.15">
      <c r="B15" t="s">
        <v>36</v>
      </c>
      <c r="C15" s="12">
        <v>22</v>
      </c>
      <c r="D15" s="8">
        <v>14.86</v>
      </c>
      <c r="E15" s="12">
        <v>19</v>
      </c>
      <c r="F15" s="8">
        <v>19.39</v>
      </c>
      <c r="G15" s="12">
        <v>3</v>
      </c>
      <c r="H15" s="8">
        <v>6.12</v>
      </c>
      <c r="I15" s="12">
        <v>0</v>
      </c>
    </row>
    <row r="16" spans="2:9" ht="15" customHeight="1" x14ac:dyDescent="0.15">
      <c r="B16" t="s">
        <v>37</v>
      </c>
      <c r="C16" s="12">
        <v>26</v>
      </c>
      <c r="D16" s="8">
        <v>17.57</v>
      </c>
      <c r="E16" s="12">
        <v>25</v>
      </c>
      <c r="F16" s="8">
        <v>25.51</v>
      </c>
      <c r="G16" s="12">
        <v>1</v>
      </c>
      <c r="H16" s="8">
        <v>2.04</v>
      </c>
      <c r="I16" s="12">
        <v>0</v>
      </c>
    </row>
    <row r="17" spans="2:9" ht="15" customHeight="1" x14ac:dyDescent="0.15">
      <c r="B17" t="s">
        <v>38</v>
      </c>
      <c r="C17" s="12">
        <v>4</v>
      </c>
      <c r="D17" s="8">
        <v>2.7</v>
      </c>
      <c r="E17" s="12">
        <v>4</v>
      </c>
      <c r="F17" s="8">
        <v>4.08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39</v>
      </c>
      <c r="C18" s="12">
        <v>5</v>
      </c>
      <c r="D18" s="8">
        <v>3.38</v>
      </c>
      <c r="E18" s="12">
        <v>2</v>
      </c>
      <c r="F18" s="8">
        <v>2.04</v>
      </c>
      <c r="G18" s="12">
        <v>3</v>
      </c>
      <c r="H18" s="8">
        <v>6.12</v>
      </c>
      <c r="I18" s="12">
        <v>0</v>
      </c>
    </row>
    <row r="19" spans="2:9" ht="15" customHeight="1" x14ac:dyDescent="0.15">
      <c r="B19" t="s">
        <v>40</v>
      </c>
      <c r="C19" s="12">
        <v>7</v>
      </c>
      <c r="D19" s="8">
        <v>4.7300000000000004</v>
      </c>
      <c r="E19" s="12">
        <v>0</v>
      </c>
      <c r="F19" s="8">
        <v>0</v>
      </c>
      <c r="G19" s="12">
        <v>7</v>
      </c>
      <c r="H19" s="8">
        <v>14.29</v>
      </c>
      <c r="I19" s="12">
        <v>0</v>
      </c>
    </row>
    <row r="20" spans="2:9" ht="15" customHeight="1" x14ac:dyDescent="0.15">
      <c r="B20" s="9" t="s">
        <v>232</v>
      </c>
      <c r="C20" s="12">
        <f>SUM(LTBL_05303[総数／事業所数])</f>
        <v>148</v>
      </c>
      <c r="E20" s="12">
        <f>SUBTOTAL(109,LTBL_05303[個人／事業所数])</f>
        <v>98</v>
      </c>
      <c r="G20" s="12">
        <f>SUBTOTAL(109,LTBL_05303[法人／事業所数])</f>
        <v>49</v>
      </c>
      <c r="I20" s="12">
        <f>SUBTOTAL(109,LTBL_05303[法人以外の団体／事業所数])</f>
        <v>1</v>
      </c>
    </row>
    <row r="21" spans="2:9" ht="15" customHeight="1" x14ac:dyDescent="0.15">
      <c r="E21" s="11">
        <f>LTBL_05303[[#Totals],[個人／事業所数]]/LTBL_05303[[#Totals],[総数／事業所数]]</f>
        <v>0.66216216216216217</v>
      </c>
      <c r="G21" s="11">
        <f>LTBL_05303[[#Totals],[法人／事業所数]]/LTBL_05303[[#Totals],[総数／事業所数]]</f>
        <v>0.33108108108108109</v>
      </c>
      <c r="I21" s="11">
        <f>LTBL_05303[[#Totals],[法人以外の団体／事業所数]]/LTBL_05303[[#Totals],[総数／事業所数]]</f>
        <v>6.7567567567567571E-3</v>
      </c>
    </row>
    <row r="23" spans="2:9" ht="33" customHeight="1" x14ac:dyDescent="0.15">
      <c r="B23" t="s">
        <v>231</v>
      </c>
      <c r="C23" s="10" t="s">
        <v>42</v>
      </c>
      <c r="D23" s="10" t="s">
        <v>295</v>
      </c>
      <c r="E23" s="10" t="s">
        <v>44</v>
      </c>
      <c r="F23" s="10" t="s">
        <v>296</v>
      </c>
      <c r="G23" s="10" t="s">
        <v>46</v>
      </c>
      <c r="H23" s="10" t="s">
        <v>297</v>
      </c>
      <c r="I23" s="10" t="s">
        <v>48</v>
      </c>
    </row>
    <row r="24" spans="2:9" ht="15" customHeight="1" x14ac:dyDescent="0.15">
      <c r="B24" t="s">
        <v>234</v>
      </c>
      <c r="C24">
        <v>3</v>
      </c>
      <c r="D24" t="s">
        <v>233</v>
      </c>
      <c r="E24">
        <v>0</v>
      </c>
      <c r="F24" t="s">
        <v>235</v>
      </c>
      <c r="G24">
        <v>3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0</v>
      </c>
      <c r="D25" t="s">
        <v>233</v>
      </c>
      <c r="E25">
        <v>0</v>
      </c>
      <c r="F25" t="s">
        <v>235</v>
      </c>
      <c r="G25">
        <v>0</v>
      </c>
      <c r="H25" t="s">
        <v>236</v>
      </c>
      <c r="I25">
        <v>0</v>
      </c>
    </row>
    <row r="28" spans="2:9" ht="33" customHeight="1" x14ac:dyDescent="0.15">
      <c r="B28" t="s">
        <v>248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26</v>
      </c>
      <c r="D29" s="8">
        <v>17.57</v>
      </c>
      <c r="E29" s="12">
        <v>25</v>
      </c>
      <c r="F29" s="8">
        <v>25.51</v>
      </c>
      <c r="G29" s="12">
        <v>1</v>
      </c>
      <c r="H29" s="8">
        <v>2.04</v>
      </c>
      <c r="I29" s="12">
        <v>0</v>
      </c>
    </row>
    <row r="30" spans="2:9" ht="15" customHeight="1" x14ac:dyDescent="0.15">
      <c r="B30" t="s">
        <v>57</v>
      </c>
      <c r="C30" s="12">
        <v>17</v>
      </c>
      <c r="D30" s="8">
        <v>11.49</v>
      </c>
      <c r="E30" s="12">
        <v>14</v>
      </c>
      <c r="F30" s="8">
        <v>14.29</v>
      </c>
      <c r="G30" s="12">
        <v>2</v>
      </c>
      <c r="H30" s="8">
        <v>4.08</v>
      </c>
      <c r="I30" s="12">
        <v>1</v>
      </c>
    </row>
    <row r="31" spans="2:9" ht="15" customHeight="1" x14ac:dyDescent="0.15">
      <c r="B31" t="s">
        <v>63</v>
      </c>
      <c r="C31" s="12">
        <v>14</v>
      </c>
      <c r="D31" s="8">
        <v>9.4600000000000009</v>
      </c>
      <c r="E31" s="12">
        <v>12</v>
      </c>
      <c r="F31" s="8">
        <v>12.24</v>
      </c>
      <c r="G31" s="12">
        <v>2</v>
      </c>
      <c r="H31" s="8">
        <v>4.08</v>
      </c>
      <c r="I31" s="12">
        <v>0</v>
      </c>
    </row>
    <row r="32" spans="2:9" ht="15" customHeight="1" x14ac:dyDescent="0.15">
      <c r="B32" t="s">
        <v>59</v>
      </c>
      <c r="C32" s="12">
        <v>10</v>
      </c>
      <c r="D32" s="8">
        <v>6.76</v>
      </c>
      <c r="E32" s="12">
        <v>4</v>
      </c>
      <c r="F32" s="8">
        <v>4.08</v>
      </c>
      <c r="G32" s="12">
        <v>6</v>
      </c>
      <c r="H32" s="8">
        <v>12.24</v>
      </c>
      <c r="I32" s="12">
        <v>0</v>
      </c>
    </row>
    <row r="33" spans="2:9" ht="15" customHeight="1" x14ac:dyDescent="0.15">
      <c r="B33" t="s">
        <v>58</v>
      </c>
      <c r="C33" s="12">
        <v>9</v>
      </c>
      <c r="D33" s="8">
        <v>6.08</v>
      </c>
      <c r="E33" s="12">
        <v>8</v>
      </c>
      <c r="F33" s="8">
        <v>8.16</v>
      </c>
      <c r="G33" s="12">
        <v>1</v>
      </c>
      <c r="H33" s="8">
        <v>2.04</v>
      </c>
      <c r="I33" s="12">
        <v>0</v>
      </c>
    </row>
    <row r="34" spans="2:9" ht="15" customHeight="1" x14ac:dyDescent="0.15">
      <c r="B34" t="s">
        <v>50</v>
      </c>
      <c r="C34" s="12">
        <v>8</v>
      </c>
      <c r="D34" s="8">
        <v>5.41</v>
      </c>
      <c r="E34" s="12">
        <v>4</v>
      </c>
      <c r="F34" s="8">
        <v>4.08</v>
      </c>
      <c r="G34" s="12">
        <v>4</v>
      </c>
      <c r="H34" s="8">
        <v>8.16</v>
      </c>
      <c r="I34" s="12">
        <v>0</v>
      </c>
    </row>
    <row r="35" spans="2:9" ht="15" customHeight="1" x14ac:dyDescent="0.15">
      <c r="B35" t="s">
        <v>49</v>
      </c>
      <c r="C35" s="12">
        <v>6</v>
      </c>
      <c r="D35" s="8">
        <v>4.05</v>
      </c>
      <c r="E35" s="12">
        <v>4</v>
      </c>
      <c r="F35" s="8">
        <v>4.08</v>
      </c>
      <c r="G35" s="12">
        <v>2</v>
      </c>
      <c r="H35" s="8">
        <v>4.08</v>
      </c>
      <c r="I35" s="12">
        <v>0</v>
      </c>
    </row>
    <row r="36" spans="2:9" ht="15" customHeight="1" x14ac:dyDescent="0.15">
      <c r="B36" t="s">
        <v>51</v>
      </c>
      <c r="C36" s="12">
        <v>6</v>
      </c>
      <c r="D36" s="8">
        <v>4.05</v>
      </c>
      <c r="E36" s="12">
        <v>1</v>
      </c>
      <c r="F36" s="8">
        <v>1.02</v>
      </c>
      <c r="G36" s="12">
        <v>5</v>
      </c>
      <c r="H36" s="8">
        <v>10.199999999999999</v>
      </c>
      <c r="I36" s="12">
        <v>0</v>
      </c>
    </row>
    <row r="37" spans="2:9" ht="15" customHeight="1" x14ac:dyDescent="0.15">
      <c r="B37" t="s">
        <v>56</v>
      </c>
      <c r="C37" s="12">
        <v>6</v>
      </c>
      <c r="D37" s="8">
        <v>4.05</v>
      </c>
      <c r="E37" s="12">
        <v>4</v>
      </c>
      <c r="F37" s="8">
        <v>4.08</v>
      </c>
      <c r="G37" s="12">
        <v>2</v>
      </c>
      <c r="H37" s="8">
        <v>4.08</v>
      </c>
      <c r="I37" s="12">
        <v>0</v>
      </c>
    </row>
    <row r="38" spans="2:9" ht="15" customHeight="1" x14ac:dyDescent="0.15">
      <c r="B38" t="s">
        <v>60</v>
      </c>
      <c r="C38" s="12">
        <v>6</v>
      </c>
      <c r="D38" s="8">
        <v>4.05</v>
      </c>
      <c r="E38" s="12">
        <v>5</v>
      </c>
      <c r="F38" s="8">
        <v>5.0999999999999996</v>
      </c>
      <c r="G38" s="12">
        <v>1</v>
      </c>
      <c r="H38" s="8">
        <v>2.04</v>
      </c>
      <c r="I38" s="12">
        <v>0</v>
      </c>
    </row>
    <row r="39" spans="2:9" ht="15" customHeight="1" x14ac:dyDescent="0.15">
      <c r="B39" t="s">
        <v>76</v>
      </c>
      <c r="C39" s="12">
        <v>6</v>
      </c>
      <c r="D39" s="8">
        <v>4.05</v>
      </c>
      <c r="E39" s="12">
        <v>5</v>
      </c>
      <c r="F39" s="8">
        <v>5.0999999999999996</v>
      </c>
      <c r="G39" s="12">
        <v>1</v>
      </c>
      <c r="H39" s="8">
        <v>2.04</v>
      </c>
      <c r="I39" s="12">
        <v>0</v>
      </c>
    </row>
    <row r="40" spans="2:9" ht="15" customHeight="1" x14ac:dyDescent="0.15">
      <c r="B40" t="s">
        <v>65</v>
      </c>
      <c r="C40" s="12">
        <v>4</v>
      </c>
      <c r="D40" s="8">
        <v>2.7</v>
      </c>
      <c r="E40" s="12">
        <v>4</v>
      </c>
      <c r="F40" s="8">
        <v>4.08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67</v>
      </c>
      <c r="C41" s="12">
        <v>3</v>
      </c>
      <c r="D41" s="8">
        <v>2.0299999999999998</v>
      </c>
      <c r="E41" s="12">
        <v>0</v>
      </c>
      <c r="F41" s="8">
        <v>0</v>
      </c>
      <c r="G41" s="12">
        <v>3</v>
      </c>
      <c r="H41" s="8">
        <v>6.12</v>
      </c>
      <c r="I41" s="12">
        <v>0</v>
      </c>
    </row>
    <row r="42" spans="2:9" ht="15" customHeight="1" x14ac:dyDescent="0.15">
      <c r="B42" t="s">
        <v>52</v>
      </c>
      <c r="C42" s="12">
        <v>2</v>
      </c>
      <c r="D42" s="8">
        <v>1.35</v>
      </c>
      <c r="E42" s="12">
        <v>0</v>
      </c>
      <c r="F42" s="8">
        <v>0</v>
      </c>
      <c r="G42" s="12">
        <v>2</v>
      </c>
      <c r="H42" s="8">
        <v>4.08</v>
      </c>
      <c r="I42" s="12">
        <v>0</v>
      </c>
    </row>
    <row r="43" spans="2:9" ht="15" customHeight="1" x14ac:dyDescent="0.15">
      <c r="B43" t="s">
        <v>74</v>
      </c>
      <c r="C43" s="12">
        <v>2</v>
      </c>
      <c r="D43" s="8">
        <v>1.35</v>
      </c>
      <c r="E43" s="12">
        <v>0</v>
      </c>
      <c r="F43" s="8">
        <v>0</v>
      </c>
      <c r="G43" s="12">
        <v>2</v>
      </c>
      <c r="H43" s="8">
        <v>4.08</v>
      </c>
      <c r="I43" s="12">
        <v>0</v>
      </c>
    </row>
    <row r="44" spans="2:9" ht="15" customHeight="1" x14ac:dyDescent="0.15">
      <c r="B44" t="s">
        <v>72</v>
      </c>
      <c r="C44" s="12">
        <v>2</v>
      </c>
      <c r="D44" s="8">
        <v>1.35</v>
      </c>
      <c r="E44" s="12">
        <v>1</v>
      </c>
      <c r="F44" s="8">
        <v>1.02</v>
      </c>
      <c r="G44" s="12">
        <v>1</v>
      </c>
      <c r="H44" s="8">
        <v>2.04</v>
      </c>
      <c r="I44" s="12">
        <v>0</v>
      </c>
    </row>
    <row r="45" spans="2:9" ht="15" customHeight="1" x14ac:dyDescent="0.15">
      <c r="B45" t="s">
        <v>77</v>
      </c>
      <c r="C45" s="12">
        <v>2</v>
      </c>
      <c r="D45" s="8">
        <v>1.35</v>
      </c>
      <c r="E45" s="12">
        <v>2</v>
      </c>
      <c r="F45" s="8">
        <v>2.04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66</v>
      </c>
      <c r="C46" s="12">
        <v>2</v>
      </c>
      <c r="D46" s="8">
        <v>1.35</v>
      </c>
      <c r="E46" s="12">
        <v>2</v>
      </c>
      <c r="F46" s="8">
        <v>2.04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68</v>
      </c>
      <c r="C47" s="12">
        <v>2</v>
      </c>
      <c r="D47" s="8">
        <v>1.35</v>
      </c>
      <c r="E47" s="12">
        <v>0</v>
      </c>
      <c r="F47" s="8">
        <v>0</v>
      </c>
      <c r="G47" s="12">
        <v>2</v>
      </c>
      <c r="H47" s="8">
        <v>4.08</v>
      </c>
      <c r="I47" s="12">
        <v>0</v>
      </c>
    </row>
    <row r="48" spans="2:9" ht="15" customHeight="1" x14ac:dyDescent="0.15">
      <c r="B48" t="s">
        <v>82</v>
      </c>
      <c r="C48" s="12">
        <v>2</v>
      </c>
      <c r="D48" s="8">
        <v>1.35</v>
      </c>
      <c r="E48" s="12">
        <v>0</v>
      </c>
      <c r="F48" s="8">
        <v>0</v>
      </c>
      <c r="G48" s="12">
        <v>2</v>
      </c>
      <c r="H48" s="8">
        <v>4.08</v>
      </c>
      <c r="I48" s="12">
        <v>0</v>
      </c>
    </row>
    <row r="51" spans="2:9" ht="33" customHeight="1" x14ac:dyDescent="0.15">
      <c r="B51" t="s">
        <v>298</v>
      </c>
      <c r="C51" s="10" t="s">
        <v>42</v>
      </c>
      <c r="D51" s="10" t="s">
        <v>43</v>
      </c>
      <c r="E51" s="10" t="s">
        <v>44</v>
      </c>
      <c r="F51" s="10" t="s">
        <v>45</v>
      </c>
      <c r="G51" s="10" t="s">
        <v>46</v>
      </c>
      <c r="H51" s="10" t="s">
        <v>47</v>
      </c>
      <c r="I51" s="10" t="s">
        <v>48</v>
      </c>
    </row>
    <row r="52" spans="2:9" ht="15" customHeight="1" x14ac:dyDescent="0.15">
      <c r="B52" t="s">
        <v>147</v>
      </c>
      <c r="C52" s="12">
        <v>13</v>
      </c>
      <c r="D52" s="8">
        <v>8.7799999999999994</v>
      </c>
      <c r="E52" s="12">
        <v>13</v>
      </c>
      <c r="F52" s="8">
        <v>13.27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146</v>
      </c>
      <c r="C53" s="12">
        <v>12</v>
      </c>
      <c r="D53" s="8">
        <v>8.11</v>
      </c>
      <c r="E53" s="12">
        <v>12</v>
      </c>
      <c r="F53" s="8">
        <v>12.24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153</v>
      </c>
      <c r="C54" s="12">
        <v>7</v>
      </c>
      <c r="D54" s="8">
        <v>4.7300000000000004</v>
      </c>
      <c r="E54" s="12">
        <v>7</v>
      </c>
      <c r="F54" s="8">
        <v>7.14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136</v>
      </c>
      <c r="C55" s="12">
        <v>6</v>
      </c>
      <c r="D55" s="8">
        <v>4.05</v>
      </c>
      <c r="E55" s="12">
        <v>3</v>
      </c>
      <c r="F55" s="8">
        <v>3.06</v>
      </c>
      <c r="G55" s="12">
        <v>2</v>
      </c>
      <c r="H55" s="8">
        <v>4.08</v>
      </c>
      <c r="I55" s="12">
        <v>1</v>
      </c>
    </row>
    <row r="56" spans="2:9" ht="15" customHeight="1" x14ac:dyDescent="0.15">
      <c r="B56" t="s">
        <v>152</v>
      </c>
      <c r="C56" s="12">
        <v>5</v>
      </c>
      <c r="D56" s="8">
        <v>3.38</v>
      </c>
      <c r="E56" s="12">
        <v>1</v>
      </c>
      <c r="F56" s="8">
        <v>1.02</v>
      </c>
      <c r="G56" s="12">
        <v>4</v>
      </c>
      <c r="H56" s="8">
        <v>8.16</v>
      </c>
      <c r="I56" s="12">
        <v>0</v>
      </c>
    </row>
    <row r="57" spans="2:9" ht="15" customHeight="1" x14ac:dyDescent="0.15">
      <c r="B57" t="s">
        <v>139</v>
      </c>
      <c r="C57" s="12">
        <v>5</v>
      </c>
      <c r="D57" s="8">
        <v>3.38</v>
      </c>
      <c r="E57" s="12">
        <v>3</v>
      </c>
      <c r="F57" s="8">
        <v>3.06</v>
      </c>
      <c r="G57" s="12">
        <v>2</v>
      </c>
      <c r="H57" s="8">
        <v>4.08</v>
      </c>
      <c r="I57" s="12">
        <v>0</v>
      </c>
    </row>
    <row r="58" spans="2:9" ht="15" customHeight="1" x14ac:dyDescent="0.15">
      <c r="B58" t="s">
        <v>140</v>
      </c>
      <c r="C58" s="12">
        <v>5</v>
      </c>
      <c r="D58" s="8">
        <v>3.38</v>
      </c>
      <c r="E58" s="12">
        <v>5</v>
      </c>
      <c r="F58" s="8">
        <v>5.0999999999999996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173</v>
      </c>
      <c r="C59" s="12">
        <v>5</v>
      </c>
      <c r="D59" s="8">
        <v>3.38</v>
      </c>
      <c r="E59" s="12">
        <v>5</v>
      </c>
      <c r="F59" s="8">
        <v>5.0999999999999996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144</v>
      </c>
      <c r="C60" s="12">
        <v>5</v>
      </c>
      <c r="D60" s="8">
        <v>3.38</v>
      </c>
      <c r="E60" s="12">
        <v>5</v>
      </c>
      <c r="F60" s="8">
        <v>5.0999999999999996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174</v>
      </c>
      <c r="C61" s="12">
        <v>4</v>
      </c>
      <c r="D61" s="8">
        <v>2.7</v>
      </c>
      <c r="E61" s="12">
        <v>4</v>
      </c>
      <c r="F61" s="8">
        <v>4.08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134</v>
      </c>
      <c r="C62" s="12">
        <v>4</v>
      </c>
      <c r="D62" s="8">
        <v>2.7</v>
      </c>
      <c r="E62" s="12">
        <v>4</v>
      </c>
      <c r="F62" s="8">
        <v>4.08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135</v>
      </c>
      <c r="C63" s="12">
        <v>4</v>
      </c>
      <c r="D63" s="8">
        <v>2.7</v>
      </c>
      <c r="E63" s="12">
        <v>4</v>
      </c>
      <c r="F63" s="8">
        <v>4.08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142</v>
      </c>
      <c r="C64" s="12">
        <v>4</v>
      </c>
      <c r="D64" s="8">
        <v>2.7</v>
      </c>
      <c r="E64" s="12">
        <v>2</v>
      </c>
      <c r="F64" s="8">
        <v>2.04</v>
      </c>
      <c r="G64" s="12">
        <v>2</v>
      </c>
      <c r="H64" s="8">
        <v>4.08</v>
      </c>
      <c r="I64" s="12">
        <v>0</v>
      </c>
    </row>
    <row r="65" spans="2:9" ht="15" customHeight="1" x14ac:dyDescent="0.15">
      <c r="B65" t="s">
        <v>176</v>
      </c>
      <c r="C65" s="12">
        <v>3</v>
      </c>
      <c r="D65" s="8">
        <v>2.0299999999999998</v>
      </c>
      <c r="E65" s="12">
        <v>1</v>
      </c>
      <c r="F65" s="8">
        <v>1.02</v>
      </c>
      <c r="G65" s="12">
        <v>2</v>
      </c>
      <c r="H65" s="8">
        <v>4.08</v>
      </c>
      <c r="I65" s="12">
        <v>0</v>
      </c>
    </row>
    <row r="66" spans="2:9" ht="15" customHeight="1" x14ac:dyDescent="0.15">
      <c r="B66" t="s">
        <v>157</v>
      </c>
      <c r="C66" s="12">
        <v>3</v>
      </c>
      <c r="D66" s="8">
        <v>2.0299999999999998</v>
      </c>
      <c r="E66" s="12">
        <v>0</v>
      </c>
      <c r="F66" s="8">
        <v>0</v>
      </c>
      <c r="G66" s="12">
        <v>3</v>
      </c>
      <c r="H66" s="8">
        <v>6.12</v>
      </c>
      <c r="I66" s="12">
        <v>0</v>
      </c>
    </row>
    <row r="67" spans="2:9" ht="15" customHeight="1" x14ac:dyDescent="0.15">
      <c r="B67" t="s">
        <v>177</v>
      </c>
      <c r="C67" s="12">
        <v>3</v>
      </c>
      <c r="D67" s="8">
        <v>2.0299999999999998</v>
      </c>
      <c r="E67" s="12">
        <v>0</v>
      </c>
      <c r="F67" s="8">
        <v>0</v>
      </c>
      <c r="G67" s="12">
        <v>3</v>
      </c>
      <c r="H67" s="8">
        <v>6.12</v>
      </c>
      <c r="I67" s="12">
        <v>0</v>
      </c>
    </row>
    <row r="68" spans="2:9" ht="15" customHeight="1" x14ac:dyDescent="0.15">
      <c r="B68" t="s">
        <v>175</v>
      </c>
      <c r="C68" s="12">
        <v>2</v>
      </c>
      <c r="D68" s="8">
        <v>1.35</v>
      </c>
      <c r="E68" s="12">
        <v>1</v>
      </c>
      <c r="F68" s="8">
        <v>1.02</v>
      </c>
      <c r="G68" s="12">
        <v>1</v>
      </c>
      <c r="H68" s="8">
        <v>2.04</v>
      </c>
      <c r="I68" s="12">
        <v>0</v>
      </c>
    </row>
    <row r="69" spans="2:9" ht="15" customHeight="1" x14ac:dyDescent="0.15">
      <c r="B69" t="s">
        <v>137</v>
      </c>
      <c r="C69" s="12">
        <v>2</v>
      </c>
      <c r="D69" s="8">
        <v>1.35</v>
      </c>
      <c r="E69" s="12">
        <v>1</v>
      </c>
      <c r="F69" s="8">
        <v>1.02</v>
      </c>
      <c r="G69" s="12">
        <v>1</v>
      </c>
      <c r="H69" s="8">
        <v>2.04</v>
      </c>
      <c r="I69" s="12">
        <v>0</v>
      </c>
    </row>
    <row r="70" spans="2:9" ht="15" customHeight="1" x14ac:dyDescent="0.15">
      <c r="B70" t="s">
        <v>158</v>
      </c>
      <c r="C70" s="12">
        <v>2</v>
      </c>
      <c r="D70" s="8">
        <v>1.35</v>
      </c>
      <c r="E70" s="12">
        <v>1</v>
      </c>
      <c r="F70" s="8">
        <v>1.02</v>
      </c>
      <c r="G70" s="12">
        <v>1</v>
      </c>
      <c r="H70" s="8">
        <v>2.04</v>
      </c>
      <c r="I70" s="12">
        <v>0</v>
      </c>
    </row>
    <row r="71" spans="2:9" ht="15" customHeight="1" x14ac:dyDescent="0.15">
      <c r="B71" t="s">
        <v>143</v>
      </c>
      <c r="C71" s="12">
        <v>2</v>
      </c>
      <c r="D71" s="8">
        <v>1.35</v>
      </c>
      <c r="E71" s="12">
        <v>2</v>
      </c>
      <c r="F71" s="8">
        <v>2.04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162</v>
      </c>
      <c r="C72" s="12">
        <v>2</v>
      </c>
      <c r="D72" s="8">
        <v>1.35</v>
      </c>
      <c r="E72" s="12">
        <v>2</v>
      </c>
      <c r="F72" s="8">
        <v>2.04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166</v>
      </c>
      <c r="C73" s="12">
        <v>2</v>
      </c>
      <c r="D73" s="8">
        <v>1.35</v>
      </c>
      <c r="E73" s="12">
        <v>2</v>
      </c>
      <c r="F73" s="8">
        <v>2.04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148</v>
      </c>
      <c r="C74" s="12">
        <v>2</v>
      </c>
      <c r="D74" s="8">
        <v>1.35</v>
      </c>
      <c r="E74" s="12">
        <v>2</v>
      </c>
      <c r="F74" s="8">
        <v>2.04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150</v>
      </c>
      <c r="C75" s="12">
        <v>2</v>
      </c>
      <c r="D75" s="8">
        <v>1.35</v>
      </c>
      <c r="E75" s="12">
        <v>0</v>
      </c>
      <c r="F75" s="8">
        <v>0</v>
      </c>
      <c r="G75" s="12">
        <v>2</v>
      </c>
      <c r="H75" s="8">
        <v>4.08</v>
      </c>
      <c r="I75" s="12">
        <v>0</v>
      </c>
    </row>
    <row r="77" spans="2:9" ht="15" customHeight="1" x14ac:dyDescent="0.15">
      <c r="B77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417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41</v>
      </c>
      <c r="B1" s="7" t="s">
        <v>42</v>
      </c>
      <c r="C1" s="7" t="s">
        <v>43</v>
      </c>
      <c r="D1" s="7" t="s">
        <v>44</v>
      </c>
      <c r="E1" s="7" t="s">
        <v>45</v>
      </c>
      <c r="F1" s="7" t="s">
        <v>46</v>
      </c>
      <c r="G1" s="7" t="s">
        <v>47</v>
      </c>
      <c r="H1" s="7" t="s">
        <v>48</v>
      </c>
    </row>
    <row r="2" spans="1:8" x14ac:dyDescent="0.15">
      <c r="A2" s="1" t="s">
        <v>0</v>
      </c>
      <c r="B2" s="4">
        <v>29816</v>
      </c>
      <c r="C2" s="5">
        <v>100</v>
      </c>
      <c r="D2" s="4">
        <v>19916</v>
      </c>
      <c r="E2" s="5">
        <v>100.00000000000001</v>
      </c>
      <c r="F2" s="4">
        <v>9820</v>
      </c>
      <c r="G2" s="5">
        <v>99.98</v>
      </c>
      <c r="H2" s="4">
        <v>80</v>
      </c>
    </row>
    <row r="3" spans="1:8" x14ac:dyDescent="0.15">
      <c r="A3" s="2" t="s">
        <v>26</v>
      </c>
      <c r="B3" s="4">
        <v>18</v>
      </c>
      <c r="C3" s="5">
        <v>0.06</v>
      </c>
      <c r="D3" s="4">
        <v>0</v>
      </c>
      <c r="E3" s="5">
        <v>0</v>
      </c>
      <c r="F3" s="4">
        <v>18</v>
      </c>
      <c r="G3" s="5">
        <v>0.18</v>
      </c>
      <c r="H3" s="4">
        <v>0</v>
      </c>
    </row>
    <row r="4" spans="1:8" x14ac:dyDescent="0.15">
      <c r="A4" s="2" t="s">
        <v>27</v>
      </c>
      <c r="B4" s="4">
        <v>4161</v>
      </c>
      <c r="C4" s="5">
        <v>13.96</v>
      </c>
      <c r="D4" s="4">
        <v>2285</v>
      </c>
      <c r="E4" s="5">
        <v>11.47</v>
      </c>
      <c r="F4" s="4">
        <v>1876</v>
      </c>
      <c r="G4" s="5">
        <v>19.100000000000001</v>
      </c>
      <c r="H4" s="4">
        <v>0</v>
      </c>
    </row>
    <row r="5" spans="1:8" x14ac:dyDescent="0.15">
      <c r="A5" s="2" t="s">
        <v>28</v>
      </c>
      <c r="B5" s="4">
        <v>2185</v>
      </c>
      <c r="C5" s="5">
        <v>7.33</v>
      </c>
      <c r="D5" s="4">
        <v>1227</v>
      </c>
      <c r="E5" s="5">
        <v>6.16</v>
      </c>
      <c r="F5" s="4">
        <v>951</v>
      </c>
      <c r="G5" s="5">
        <v>9.68</v>
      </c>
      <c r="H5" s="4">
        <v>7</v>
      </c>
    </row>
    <row r="6" spans="1:8" x14ac:dyDescent="0.15">
      <c r="A6" s="2" t="s">
        <v>29</v>
      </c>
      <c r="B6" s="4">
        <v>19</v>
      </c>
      <c r="C6" s="5">
        <v>0.06</v>
      </c>
      <c r="D6" s="4">
        <v>0</v>
      </c>
      <c r="E6" s="5">
        <v>0</v>
      </c>
      <c r="F6" s="4">
        <v>18</v>
      </c>
      <c r="G6" s="5">
        <v>0.18</v>
      </c>
      <c r="H6" s="4">
        <v>1</v>
      </c>
    </row>
    <row r="7" spans="1:8" x14ac:dyDescent="0.15">
      <c r="A7" s="2" t="s">
        <v>30</v>
      </c>
      <c r="B7" s="4">
        <v>175</v>
      </c>
      <c r="C7" s="5">
        <v>0.59</v>
      </c>
      <c r="D7" s="4">
        <v>22</v>
      </c>
      <c r="E7" s="5">
        <v>0.11</v>
      </c>
      <c r="F7" s="4">
        <v>150</v>
      </c>
      <c r="G7" s="5">
        <v>1.53</v>
      </c>
      <c r="H7" s="4">
        <v>3</v>
      </c>
    </row>
    <row r="8" spans="1:8" x14ac:dyDescent="0.15">
      <c r="A8" s="2" t="s">
        <v>31</v>
      </c>
      <c r="B8" s="4">
        <v>251</v>
      </c>
      <c r="C8" s="5">
        <v>0.84</v>
      </c>
      <c r="D8" s="4">
        <v>98</v>
      </c>
      <c r="E8" s="5">
        <v>0.49</v>
      </c>
      <c r="F8" s="4">
        <v>147</v>
      </c>
      <c r="G8" s="5">
        <v>1.5</v>
      </c>
      <c r="H8" s="4">
        <v>6</v>
      </c>
    </row>
    <row r="9" spans="1:8" x14ac:dyDescent="0.15">
      <c r="A9" s="2" t="s">
        <v>32</v>
      </c>
      <c r="B9" s="4">
        <v>8105</v>
      </c>
      <c r="C9" s="5">
        <v>27.18</v>
      </c>
      <c r="D9" s="4">
        <v>4737</v>
      </c>
      <c r="E9" s="5">
        <v>23.78</v>
      </c>
      <c r="F9" s="4">
        <v>3349</v>
      </c>
      <c r="G9" s="5">
        <v>34.1</v>
      </c>
      <c r="H9" s="4">
        <v>19</v>
      </c>
    </row>
    <row r="10" spans="1:8" x14ac:dyDescent="0.15">
      <c r="A10" s="2" t="s">
        <v>33</v>
      </c>
      <c r="B10" s="4">
        <v>236</v>
      </c>
      <c r="C10" s="5">
        <v>0.79</v>
      </c>
      <c r="D10" s="4">
        <v>69</v>
      </c>
      <c r="E10" s="5">
        <v>0.35</v>
      </c>
      <c r="F10" s="4">
        <v>167</v>
      </c>
      <c r="G10" s="5">
        <v>1.7</v>
      </c>
      <c r="H10" s="4">
        <v>0</v>
      </c>
    </row>
    <row r="11" spans="1:8" x14ac:dyDescent="0.15">
      <c r="A11" s="2" t="s">
        <v>34</v>
      </c>
      <c r="B11" s="4">
        <v>1416</v>
      </c>
      <c r="C11" s="5">
        <v>4.75</v>
      </c>
      <c r="D11" s="4">
        <v>752</v>
      </c>
      <c r="E11" s="5">
        <v>3.78</v>
      </c>
      <c r="F11" s="4">
        <v>659</v>
      </c>
      <c r="G11" s="5">
        <v>6.71</v>
      </c>
      <c r="H11" s="4">
        <v>5</v>
      </c>
    </row>
    <row r="12" spans="1:8" x14ac:dyDescent="0.15">
      <c r="A12" s="2" t="s">
        <v>35</v>
      </c>
      <c r="B12" s="4">
        <v>1131</v>
      </c>
      <c r="C12" s="5">
        <v>3.79</v>
      </c>
      <c r="D12" s="4">
        <v>742</v>
      </c>
      <c r="E12" s="5">
        <v>3.73</v>
      </c>
      <c r="F12" s="4">
        <v>387</v>
      </c>
      <c r="G12" s="5">
        <v>3.94</v>
      </c>
      <c r="H12" s="4">
        <v>2</v>
      </c>
    </row>
    <row r="13" spans="1:8" x14ac:dyDescent="0.15">
      <c r="A13" s="2" t="s">
        <v>36</v>
      </c>
      <c r="B13" s="4">
        <v>3931</v>
      </c>
      <c r="C13" s="5">
        <v>13.18</v>
      </c>
      <c r="D13" s="4">
        <v>3378</v>
      </c>
      <c r="E13" s="5">
        <v>16.96</v>
      </c>
      <c r="F13" s="4">
        <v>551</v>
      </c>
      <c r="G13" s="5">
        <v>5.61</v>
      </c>
      <c r="H13" s="4">
        <v>2</v>
      </c>
    </row>
    <row r="14" spans="1:8" x14ac:dyDescent="0.15">
      <c r="A14" s="2" t="s">
        <v>37</v>
      </c>
      <c r="B14" s="4">
        <v>5127</v>
      </c>
      <c r="C14" s="5">
        <v>17.2</v>
      </c>
      <c r="D14" s="4">
        <v>4554</v>
      </c>
      <c r="E14" s="5">
        <v>22.87</v>
      </c>
      <c r="F14" s="4">
        <v>569</v>
      </c>
      <c r="G14" s="5">
        <v>5.79</v>
      </c>
      <c r="H14" s="4">
        <v>4</v>
      </c>
    </row>
    <row r="15" spans="1:8" x14ac:dyDescent="0.15">
      <c r="A15" s="2" t="s">
        <v>38</v>
      </c>
      <c r="B15" s="4">
        <v>853</v>
      </c>
      <c r="C15" s="5">
        <v>2.86</v>
      </c>
      <c r="D15" s="4">
        <v>735</v>
      </c>
      <c r="E15" s="5">
        <v>3.69</v>
      </c>
      <c r="F15" s="4">
        <v>112</v>
      </c>
      <c r="G15" s="5">
        <v>1.1399999999999999</v>
      </c>
      <c r="H15" s="4">
        <v>6</v>
      </c>
    </row>
    <row r="16" spans="1:8" x14ac:dyDescent="0.15">
      <c r="A16" s="2" t="s">
        <v>39</v>
      </c>
      <c r="B16" s="4">
        <v>1132</v>
      </c>
      <c r="C16" s="5">
        <v>3.8</v>
      </c>
      <c r="D16" s="4">
        <v>699</v>
      </c>
      <c r="E16" s="5">
        <v>3.51</v>
      </c>
      <c r="F16" s="4">
        <v>427</v>
      </c>
      <c r="G16" s="5">
        <v>4.3499999999999996</v>
      </c>
      <c r="H16" s="4">
        <v>6</v>
      </c>
    </row>
    <row r="17" spans="1:8" x14ac:dyDescent="0.15">
      <c r="A17" s="2" t="s">
        <v>40</v>
      </c>
      <c r="B17" s="4">
        <v>1076</v>
      </c>
      <c r="C17" s="5">
        <v>3.61</v>
      </c>
      <c r="D17" s="4">
        <v>618</v>
      </c>
      <c r="E17" s="5">
        <v>3.1</v>
      </c>
      <c r="F17" s="4">
        <v>439</v>
      </c>
      <c r="G17" s="5">
        <v>4.47</v>
      </c>
      <c r="H17" s="4">
        <v>19</v>
      </c>
    </row>
    <row r="18" spans="1:8" x14ac:dyDescent="0.15">
      <c r="A18" s="1" t="s">
        <v>1</v>
      </c>
      <c r="B18" s="4">
        <v>8599</v>
      </c>
      <c r="C18" s="5">
        <v>99.99</v>
      </c>
      <c r="D18" s="4">
        <v>4775</v>
      </c>
      <c r="E18" s="5">
        <v>100</v>
      </c>
      <c r="F18" s="4">
        <v>3808</v>
      </c>
      <c r="G18" s="5">
        <v>99.999999999999986</v>
      </c>
      <c r="H18" s="4">
        <v>16</v>
      </c>
    </row>
    <row r="19" spans="1:8" x14ac:dyDescent="0.15">
      <c r="A19" s="2" t="s">
        <v>26</v>
      </c>
      <c r="B19" s="4">
        <v>2</v>
      </c>
      <c r="C19" s="5">
        <v>0.02</v>
      </c>
      <c r="D19" s="4">
        <v>0</v>
      </c>
      <c r="E19" s="5">
        <v>0</v>
      </c>
      <c r="F19" s="4">
        <v>2</v>
      </c>
      <c r="G19" s="5">
        <v>0.05</v>
      </c>
      <c r="H19" s="4">
        <v>0</v>
      </c>
    </row>
    <row r="20" spans="1:8" x14ac:dyDescent="0.15">
      <c r="A20" s="2" t="s">
        <v>27</v>
      </c>
      <c r="B20" s="4">
        <v>1087</v>
      </c>
      <c r="C20" s="5">
        <v>12.64</v>
      </c>
      <c r="D20" s="4">
        <v>344</v>
      </c>
      <c r="E20" s="5">
        <v>7.2</v>
      </c>
      <c r="F20" s="4">
        <v>743</v>
      </c>
      <c r="G20" s="5">
        <v>19.510000000000002</v>
      </c>
      <c r="H20" s="4">
        <v>0</v>
      </c>
    </row>
    <row r="21" spans="1:8" x14ac:dyDescent="0.15">
      <c r="A21" s="2" t="s">
        <v>28</v>
      </c>
      <c r="B21" s="4">
        <v>340</v>
      </c>
      <c r="C21" s="5">
        <v>3.95</v>
      </c>
      <c r="D21" s="4">
        <v>132</v>
      </c>
      <c r="E21" s="5">
        <v>2.76</v>
      </c>
      <c r="F21" s="4">
        <v>207</v>
      </c>
      <c r="G21" s="5">
        <v>5.44</v>
      </c>
      <c r="H21" s="4">
        <v>1</v>
      </c>
    </row>
    <row r="22" spans="1:8" x14ac:dyDescent="0.15">
      <c r="A22" s="2" t="s">
        <v>29</v>
      </c>
      <c r="B22" s="4">
        <v>5</v>
      </c>
      <c r="C22" s="5">
        <v>0.06</v>
      </c>
      <c r="D22" s="4">
        <v>0</v>
      </c>
      <c r="E22" s="5">
        <v>0</v>
      </c>
      <c r="F22" s="4">
        <v>5</v>
      </c>
      <c r="G22" s="5">
        <v>0.13</v>
      </c>
      <c r="H22" s="4">
        <v>0</v>
      </c>
    </row>
    <row r="23" spans="1:8" x14ac:dyDescent="0.15">
      <c r="A23" s="2" t="s">
        <v>30</v>
      </c>
      <c r="B23" s="4">
        <v>83</v>
      </c>
      <c r="C23" s="5">
        <v>0.97</v>
      </c>
      <c r="D23" s="4">
        <v>6</v>
      </c>
      <c r="E23" s="5">
        <v>0.13</v>
      </c>
      <c r="F23" s="4">
        <v>77</v>
      </c>
      <c r="G23" s="5">
        <v>2.02</v>
      </c>
      <c r="H23" s="4">
        <v>0</v>
      </c>
    </row>
    <row r="24" spans="1:8" x14ac:dyDescent="0.15">
      <c r="A24" s="2" t="s">
        <v>31</v>
      </c>
      <c r="B24" s="4">
        <v>95</v>
      </c>
      <c r="C24" s="5">
        <v>1.1000000000000001</v>
      </c>
      <c r="D24" s="4">
        <v>43</v>
      </c>
      <c r="E24" s="5">
        <v>0.9</v>
      </c>
      <c r="F24" s="4">
        <v>51</v>
      </c>
      <c r="G24" s="5">
        <v>1.34</v>
      </c>
      <c r="H24" s="4">
        <v>1</v>
      </c>
    </row>
    <row r="25" spans="1:8" x14ac:dyDescent="0.15">
      <c r="A25" s="2" t="s">
        <v>32</v>
      </c>
      <c r="B25" s="4">
        <v>2249</v>
      </c>
      <c r="C25" s="5">
        <v>26.15</v>
      </c>
      <c r="D25" s="4">
        <v>945</v>
      </c>
      <c r="E25" s="5">
        <v>19.79</v>
      </c>
      <c r="F25" s="4">
        <v>1303</v>
      </c>
      <c r="G25" s="5">
        <v>34.22</v>
      </c>
      <c r="H25" s="4">
        <v>1</v>
      </c>
    </row>
    <row r="26" spans="1:8" x14ac:dyDescent="0.15">
      <c r="A26" s="2" t="s">
        <v>33</v>
      </c>
      <c r="B26" s="4">
        <v>87</v>
      </c>
      <c r="C26" s="5">
        <v>1.01</v>
      </c>
      <c r="D26" s="4">
        <v>17</v>
      </c>
      <c r="E26" s="5">
        <v>0.36</v>
      </c>
      <c r="F26" s="4">
        <v>70</v>
      </c>
      <c r="G26" s="5">
        <v>1.84</v>
      </c>
      <c r="H26" s="4">
        <v>0</v>
      </c>
    </row>
    <row r="27" spans="1:8" x14ac:dyDescent="0.15">
      <c r="A27" s="2" t="s">
        <v>34</v>
      </c>
      <c r="B27" s="4">
        <v>627</v>
      </c>
      <c r="C27" s="5">
        <v>7.29</v>
      </c>
      <c r="D27" s="4">
        <v>292</v>
      </c>
      <c r="E27" s="5">
        <v>6.12</v>
      </c>
      <c r="F27" s="4">
        <v>334</v>
      </c>
      <c r="G27" s="5">
        <v>8.77</v>
      </c>
      <c r="H27" s="4">
        <v>1</v>
      </c>
    </row>
    <row r="28" spans="1:8" x14ac:dyDescent="0.15">
      <c r="A28" s="2" t="s">
        <v>35</v>
      </c>
      <c r="B28" s="4">
        <v>491</v>
      </c>
      <c r="C28" s="5">
        <v>5.71</v>
      </c>
      <c r="D28" s="4">
        <v>282</v>
      </c>
      <c r="E28" s="5">
        <v>5.91</v>
      </c>
      <c r="F28" s="4">
        <v>208</v>
      </c>
      <c r="G28" s="5">
        <v>5.46</v>
      </c>
      <c r="H28" s="4">
        <v>1</v>
      </c>
    </row>
    <row r="29" spans="1:8" x14ac:dyDescent="0.15">
      <c r="A29" s="2" t="s">
        <v>36</v>
      </c>
      <c r="B29" s="4">
        <v>1170</v>
      </c>
      <c r="C29" s="5">
        <v>13.61</v>
      </c>
      <c r="D29" s="4">
        <v>974</v>
      </c>
      <c r="E29" s="5">
        <v>20.399999999999999</v>
      </c>
      <c r="F29" s="4">
        <v>196</v>
      </c>
      <c r="G29" s="5">
        <v>5.15</v>
      </c>
      <c r="H29" s="4">
        <v>0</v>
      </c>
    </row>
    <row r="30" spans="1:8" x14ac:dyDescent="0.15">
      <c r="A30" s="2" t="s">
        <v>37</v>
      </c>
      <c r="B30" s="4">
        <v>1338</v>
      </c>
      <c r="C30" s="5">
        <v>15.56</v>
      </c>
      <c r="D30" s="4">
        <v>1115</v>
      </c>
      <c r="E30" s="5">
        <v>23.35</v>
      </c>
      <c r="F30" s="4">
        <v>223</v>
      </c>
      <c r="G30" s="5">
        <v>5.86</v>
      </c>
      <c r="H30" s="4">
        <v>0</v>
      </c>
    </row>
    <row r="31" spans="1:8" x14ac:dyDescent="0.15">
      <c r="A31" s="2" t="s">
        <v>38</v>
      </c>
      <c r="B31" s="4">
        <v>361</v>
      </c>
      <c r="C31" s="5">
        <v>4.2</v>
      </c>
      <c r="D31" s="4">
        <v>313</v>
      </c>
      <c r="E31" s="5">
        <v>6.55</v>
      </c>
      <c r="F31" s="4">
        <v>46</v>
      </c>
      <c r="G31" s="5">
        <v>1.21</v>
      </c>
      <c r="H31" s="4">
        <v>2</v>
      </c>
    </row>
    <row r="32" spans="1:8" x14ac:dyDescent="0.15">
      <c r="A32" s="2" t="s">
        <v>39</v>
      </c>
      <c r="B32" s="4">
        <v>359</v>
      </c>
      <c r="C32" s="5">
        <v>4.17</v>
      </c>
      <c r="D32" s="4">
        <v>205</v>
      </c>
      <c r="E32" s="5">
        <v>4.29</v>
      </c>
      <c r="F32" s="4">
        <v>149</v>
      </c>
      <c r="G32" s="5">
        <v>3.91</v>
      </c>
      <c r="H32" s="4">
        <v>5</v>
      </c>
    </row>
    <row r="33" spans="1:8" x14ac:dyDescent="0.15">
      <c r="A33" s="2" t="s">
        <v>40</v>
      </c>
      <c r="B33" s="4">
        <v>305</v>
      </c>
      <c r="C33" s="5">
        <v>3.55</v>
      </c>
      <c r="D33" s="4">
        <v>107</v>
      </c>
      <c r="E33" s="5">
        <v>2.2400000000000002</v>
      </c>
      <c r="F33" s="4">
        <v>194</v>
      </c>
      <c r="G33" s="5">
        <v>5.09</v>
      </c>
      <c r="H33" s="4">
        <v>4</v>
      </c>
    </row>
    <row r="34" spans="1:8" x14ac:dyDescent="0.15">
      <c r="A34" s="1" t="s">
        <v>2</v>
      </c>
      <c r="B34" s="4">
        <v>1836</v>
      </c>
      <c r="C34" s="5">
        <v>99.999999999999972</v>
      </c>
      <c r="D34" s="4">
        <v>1245</v>
      </c>
      <c r="E34" s="5">
        <v>100</v>
      </c>
      <c r="F34" s="4">
        <v>580</v>
      </c>
      <c r="G34" s="5">
        <v>100.01</v>
      </c>
      <c r="H34" s="4">
        <v>11</v>
      </c>
    </row>
    <row r="35" spans="1:8" x14ac:dyDescent="0.15">
      <c r="A35" s="2" t="s">
        <v>26</v>
      </c>
      <c r="B35" s="4">
        <v>1</v>
      </c>
      <c r="C35" s="5">
        <v>0.05</v>
      </c>
      <c r="D35" s="4">
        <v>0</v>
      </c>
      <c r="E35" s="5">
        <v>0</v>
      </c>
      <c r="F35" s="4">
        <v>1</v>
      </c>
      <c r="G35" s="5">
        <v>0.17</v>
      </c>
      <c r="H35" s="4">
        <v>0</v>
      </c>
    </row>
    <row r="36" spans="1:8" x14ac:dyDescent="0.15">
      <c r="A36" s="2" t="s">
        <v>27</v>
      </c>
      <c r="B36" s="4">
        <v>155</v>
      </c>
      <c r="C36" s="5">
        <v>8.44</v>
      </c>
      <c r="D36" s="4">
        <v>78</v>
      </c>
      <c r="E36" s="5">
        <v>6.27</v>
      </c>
      <c r="F36" s="4">
        <v>77</v>
      </c>
      <c r="G36" s="5">
        <v>13.28</v>
      </c>
      <c r="H36" s="4">
        <v>0</v>
      </c>
    </row>
    <row r="37" spans="1:8" x14ac:dyDescent="0.15">
      <c r="A37" s="2" t="s">
        <v>28</v>
      </c>
      <c r="B37" s="4">
        <v>170</v>
      </c>
      <c r="C37" s="5">
        <v>9.26</v>
      </c>
      <c r="D37" s="4">
        <v>86</v>
      </c>
      <c r="E37" s="5">
        <v>6.91</v>
      </c>
      <c r="F37" s="4">
        <v>84</v>
      </c>
      <c r="G37" s="5">
        <v>14.48</v>
      </c>
      <c r="H37" s="4">
        <v>0</v>
      </c>
    </row>
    <row r="38" spans="1:8" x14ac:dyDescent="0.15">
      <c r="A38" s="2" t="s">
        <v>29</v>
      </c>
      <c r="B38" s="4">
        <v>4</v>
      </c>
      <c r="C38" s="5">
        <v>0.22</v>
      </c>
      <c r="D38" s="4">
        <v>0</v>
      </c>
      <c r="E38" s="5">
        <v>0</v>
      </c>
      <c r="F38" s="4">
        <v>3</v>
      </c>
      <c r="G38" s="5">
        <v>0.52</v>
      </c>
      <c r="H38" s="4">
        <v>1</v>
      </c>
    </row>
    <row r="39" spans="1:8" x14ac:dyDescent="0.15">
      <c r="A39" s="2" t="s">
        <v>30</v>
      </c>
      <c r="B39" s="4">
        <v>9</v>
      </c>
      <c r="C39" s="5">
        <v>0.49</v>
      </c>
      <c r="D39" s="4">
        <v>0</v>
      </c>
      <c r="E39" s="5">
        <v>0</v>
      </c>
      <c r="F39" s="4">
        <v>9</v>
      </c>
      <c r="G39" s="5">
        <v>1.55</v>
      </c>
      <c r="H39" s="4">
        <v>0</v>
      </c>
    </row>
    <row r="40" spans="1:8" x14ac:dyDescent="0.15">
      <c r="A40" s="2" t="s">
        <v>31</v>
      </c>
      <c r="B40" s="4">
        <v>9</v>
      </c>
      <c r="C40" s="5">
        <v>0.49</v>
      </c>
      <c r="D40" s="4">
        <v>2</v>
      </c>
      <c r="E40" s="5">
        <v>0.16</v>
      </c>
      <c r="F40" s="4">
        <v>7</v>
      </c>
      <c r="G40" s="5">
        <v>1.21</v>
      </c>
      <c r="H40" s="4">
        <v>0</v>
      </c>
    </row>
    <row r="41" spans="1:8" x14ac:dyDescent="0.15">
      <c r="A41" s="2" t="s">
        <v>32</v>
      </c>
      <c r="B41" s="4">
        <v>485</v>
      </c>
      <c r="C41" s="5">
        <v>26.42</v>
      </c>
      <c r="D41" s="4">
        <v>279</v>
      </c>
      <c r="E41" s="5">
        <v>22.41</v>
      </c>
      <c r="F41" s="4">
        <v>203</v>
      </c>
      <c r="G41" s="5">
        <v>35</v>
      </c>
      <c r="H41" s="4">
        <v>3</v>
      </c>
    </row>
    <row r="42" spans="1:8" x14ac:dyDescent="0.15">
      <c r="A42" s="2" t="s">
        <v>33</v>
      </c>
      <c r="B42" s="4">
        <v>22</v>
      </c>
      <c r="C42" s="5">
        <v>1.2</v>
      </c>
      <c r="D42" s="4">
        <v>5</v>
      </c>
      <c r="E42" s="5">
        <v>0.4</v>
      </c>
      <c r="F42" s="4">
        <v>17</v>
      </c>
      <c r="G42" s="5">
        <v>2.93</v>
      </c>
      <c r="H42" s="4">
        <v>0</v>
      </c>
    </row>
    <row r="43" spans="1:8" x14ac:dyDescent="0.15">
      <c r="A43" s="2" t="s">
        <v>34</v>
      </c>
      <c r="B43" s="4">
        <v>76</v>
      </c>
      <c r="C43" s="5">
        <v>4.1399999999999997</v>
      </c>
      <c r="D43" s="4">
        <v>31</v>
      </c>
      <c r="E43" s="5">
        <v>2.4900000000000002</v>
      </c>
      <c r="F43" s="4">
        <v>44</v>
      </c>
      <c r="G43" s="5">
        <v>7.59</v>
      </c>
      <c r="H43" s="4">
        <v>1</v>
      </c>
    </row>
    <row r="44" spans="1:8" x14ac:dyDescent="0.15">
      <c r="A44" s="2" t="s">
        <v>35</v>
      </c>
      <c r="B44" s="4">
        <v>79</v>
      </c>
      <c r="C44" s="5">
        <v>4.3</v>
      </c>
      <c r="D44" s="4">
        <v>67</v>
      </c>
      <c r="E44" s="5">
        <v>5.38</v>
      </c>
      <c r="F44" s="4">
        <v>12</v>
      </c>
      <c r="G44" s="5">
        <v>2.0699999999999998</v>
      </c>
      <c r="H44" s="4">
        <v>0</v>
      </c>
    </row>
    <row r="45" spans="1:8" x14ac:dyDescent="0.15">
      <c r="A45" s="2" t="s">
        <v>36</v>
      </c>
      <c r="B45" s="4">
        <v>319</v>
      </c>
      <c r="C45" s="5">
        <v>17.37</v>
      </c>
      <c r="D45" s="4">
        <v>282</v>
      </c>
      <c r="E45" s="5">
        <v>22.65</v>
      </c>
      <c r="F45" s="4">
        <v>37</v>
      </c>
      <c r="G45" s="5">
        <v>6.38</v>
      </c>
      <c r="H45" s="4">
        <v>0</v>
      </c>
    </row>
    <row r="46" spans="1:8" x14ac:dyDescent="0.15">
      <c r="A46" s="2" t="s">
        <v>37</v>
      </c>
      <c r="B46" s="4">
        <v>299</v>
      </c>
      <c r="C46" s="5">
        <v>16.29</v>
      </c>
      <c r="D46" s="4">
        <v>261</v>
      </c>
      <c r="E46" s="5">
        <v>20.96</v>
      </c>
      <c r="F46" s="4">
        <v>38</v>
      </c>
      <c r="G46" s="5">
        <v>6.55</v>
      </c>
      <c r="H46" s="4">
        <v>0</v>
      </c>
    </row>
    <row r="47" spans="1:8" x14ac:dyDescent="0.15">
      <c r="A47" s="2" t="s">
        <v>38</v>
      </c>
      <c r="B47" s="4">
        <v>59</v>
      </c>
      <c r="C47" s="5">
        <v>3.21</v>
      </c>
      <c r="D47" s="4">
        <v>51</v>
      </c>
      <c r="E47" s="5">
        <v>4.0999999999999996</v>
      </c>
      <c r="F47" s="4">
        <v>8</v>
      </c>
      <c r="G47" s="5">
        <v>1.38</v>
      </c>
      <c r="H47" s="4">
        <v>0</v>
      </c>
    </row>
    <row r="48" spans="1:8" x14ac:dyDescent="0.15">
      <c r="A48" s="2" t="s">
        <v>39</v>
      </c>
      <c r="B48" s="4">
        <v>87</v>
      </c>
      <c r="C48" s="5">
        <v>4.74</v>
      </c>
      <c r="D48" s="4">
        <v>62</v>
      </c>
      <c r="E48" s="5">
        <v>4.9800000000000004</v>
      </c>
      <c r="F48" s="4">
        <v>24</v>
      </c>
      <c r="G48" s="5">
        <v>4.1399999999999997</v>
      </c>
      <c r="H48" s="4">
        <v>1</v>
      </c>
    </row>
    <row r="49" spans="1:8" x14ac:dyDescent="0.15">
      <c r="A49" s="2" t="s">
        <v>40</v>
      </c>
      <c r="B49" s="4">
        <v>62</v>
      </c>
      <c r="C49" s="5">
        <v>3.38</v>
      </c>
      <c r="D49" s="4">
        <v>41</v>
      </c>
      <c r="E49" s="5">
        <v>3.29</v>
      </c>
      <c r="F49" s="4">
        <v>16</v>
      </c>
      <c r="G49" s="5">
        <v>2.76</v>
      </c>
      <c r="H49" s="4">
        <v>5</v>
      </c>
    </row>
    <row r="50" spans="1:8" x14ac:dyDescent="0.15">
      <c r="A50" s="1" t="s">
        <v>3</v>
      </c>
      <c r="B50" s="4">
        <v>2834</v>
      </c>
      <c r="C50" s="5">
        <v>100.02</v>
      </c>
      <c r="D50" s="4">
        <v>2052</v>
      </c>
      <c r="E50" s="5">
        <v>100.00999999999999</v>
      </c>
      <c r="F50" s="4">
        <v>776</v>
      </c>
      <c r="G50" s="5">
        <v>100.00000000000001</v>
      </c>
      <c r="H50" s="4">
        <v>6</v>
      </c>
    </row>
    <row r="51" spans="1:8" x14ac:dyDescent="0.15">
      <c r="A51" s="2" t="s">
        <v>26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27</v>
      </c>
      <c r="B52" s="4">
        <v>422</v>
      </c>
      <c r="C52" s="5">
        <v>14.89</v>
      </c>
      <c r="D52" s="4">
        <v>274</v>
      </c>
      <c r="E52" s="5">
        <v>13.35</v>
      </c>
      <c r="F52" s="4">
        <v>148</v>
      </c>
      <c r="G52" s="5">
        <v>19.07</v>
      </c>
      <c r="H52" s="4">
        <v>0</v>
      </c>
    </row>
    <row r="53" spans="1:8" x14ac:dyDescent="0.15">
      <c r="A53" s="2" t="s">
        <v>28</v>
      </c>
      <c r="B53" s="4">
        <v>229</v>
      </c>
      <c r="C53" s="5">
        <v>8.08</v>
      </c>
      <c r="D53" s="4">
        <v>131</v>
      </c>
      <c r="E53" s="5">
        <v>6.38</v>
      </c>
      <c r="F53" s="4">
        <v>96</v>
      </c>
      <c r="G53" s="5">
        <v>12.37</v>
      </c>
      <c r="H53" s="4">
        <v>2</v>
      </c>
    </row>
    <row r="54" spans="1:8" x14ac:dyDescent="0.15">
      <c r="A54" s="2" t="s">
        <v>29</v>
      </c>
      <c r="B54" s="4">
        <v>1</v>
      </c>
      <c r="C54" s="5">
        <v>0.04</v>
      </c>
      <c r="D54" s="4">
        <v>0</v>
      </c>
      <c r="E54" s="5">
        <v>0</v>
      </c>
      <c r="F54" s="4">
        <v>1</v>
      </c>
      <c r="G54" s="5">
        <v>0.13</v>
      </c>
      <c r="H54" s="4">
        <v>0</v>
      </c>
    </row>
    <row r="55" spans="1:8" x14ac:dyDescent="0.15">
      <c r="A55" s="2" t="s">
        <v>30</v>
      </c>
      <c r="B55" s="4">
        <v>14</v>
      </c>
      <c r="C55" s="5">
        <v>0.49</v>
      </c>
      <c r="D55" s="4">
        <v>3</v>
      </c>
      <c r="E55" s="5">
        <v>0.15</v>
      </c>
      <c r="F55" s="4">
        <v>11</v>
      </c>
      <c r="G55" s="5">
        <v>1.42</v>
      </c>
      <c r="H55" s="4">
        <v>0</v>
      </c>
    </row>
    <row r="56" spans="1:8" x14ac:dyDescent="0.15">
      <c r="A56" s="2" t="s">
        <v>31</v>
      </c>
      <c r="B56" s="4">
        <v>28</v>
      </c>
      <c r="C56" s="5">
        <v>0.99</v>
      </c>
      <c r="D56" s="4">
        <v>10</v>
      </c>
      <c r="E56" s="5">
        <v>0.49</v>
      </c>
      <c r="F56" s="4">
        <v>16</v>
      </c>
      <c r="G56" s="5">
        <v>2.06</v>
      </c>
      <c r="H56" s="4">
        <v>2</v>
      </c>
    </row>
    <row r="57" spans="1:8" x14ac:dyDescent="0.15">
      <c r="A57" s="2" t="s">
        <v>32</v>
      </c>
      <c r="B57" s="4">
        <v>834</v>
      </c>
      <c r="C57" s="5">
        <v>29.43</v>
      </c>
      <c r="D57" s="4">
        <v>553</v>
      </c>
      <c r="E57" s="5">
        <v>26.95</v>
      </c>
      <c r="F57" s="4">
        <v>280</v>
      </c>
      <c r="G57" s="5">
        <v>36.08</v>
      </c>
      <c r="H57" s="4">
        <v>1</v>
      </c>
    </row>
    <row r="58" spans="1:8" x14ac:dyDescent="0.15">
      <c r="A58" s="2" t="s">
        <v>33</v>
      </c>
      <c r="B58" s="4">
        <v>17</v>
      </c>
      <c r="C58" s="5">
        <v>0.6</v>
      </c>
      <c r="D58" s="4">
        <v>4</v>
      </c>
      <c r="E58" s="5">
        <v>0.19</v>
      </c>
      <c r="F58" s="4">
        <v>13</v>
      </c>
      <c r="G58" s="5">
        <v>1.68</v>
      </c>
      <c r="H58" s="4">
        <v>0</v>
      </c>
    </row>
    <row r="59" spans="1:8" x14ac:dyDescent="0.15">
      <c r="A59" s="2" t="s">
        <v>34</v>
      </c>
      <c r="B59" s="4">
        <v>77</v>
      </c>
      <c r="C59" s="5">
        <v>2.72</v>
      </c>
      <c r="D59" s="4">
        <v>39</v>
      </c>
      <c r="E59" s="5">
        <v>1.9</v>
      </c>
      <c r="F59" s="4">
        <v>38</v>
      </c>
      <c r="G59" s="5">
        <v>4.9000000000000004</v>
      </c>
      <c r="H59" s="4">
        <v>0</v>
      </c>
    </row>
    <row r="60" spans="1:8" x14ac:dyDescent="0.15">
      <c r="A60" s="2" t="s">
        <v>35</v>
      </c>
      <c r="B60" s="4">
        <v>94</v>
      </c>
      <c r="C60" s="5">
        <v>3.32</v>
      </c>
      <c r="D60" s="4">
        <v>70</v>
      </c>
      <c r="E60" s="5">
        <v>3.41</v>
      </c>
      <c r="F60" s="4">
        <v>24</v>
      </c>
      <c r="G60" s="5">
        <v>3.09</v>
      </c>
      <c r="H60" s="4">
        <v>0</v>
      </c>
    </row>
    <row r="61" spans="1:8" x14ac:dyDescent="0.15">
      <c r="A61" s="2" t="s">
        <v>36</v>
      </c>
      <c r="B61" s="4">
        <v>355</v>
      </c>
      <c r="C61" s="5">
        <v>12.53</v>
      </c>
      <c r="D61" s="4">
        <v>301</v>
      </c>
      <c r="E61" s="5">
        <v>14.67</v>
      </c>
      <c r="F61" s="4">
        <v>54</v>
      </c>
      <c r="G61" s="5">
        <v>6.96</v>
      </c>
      <c r="H61" s="4">
        <v>0</v>
      </c>
    </row>
    <row r="62" spans="1:8" x14ac:dyDescent="0.15">
      <c r="A62" s="2" t="s">
        <v>37</v>
      </c>
      <c r="B62" s="4">
        <v>527</v>
      </c>
      <c r="C62" s="5">
        <v>18.600000000000001</v>
      </c>
      <c r="D62" s="4">
        <v>500</v>
      </c>
      <c r="E62" s="5">
        <v>24.37</v>
      </c>
      <c r="F62" s="4">
        <v>27</v>
      </c>
      <c r="G62" s="5">
        <v>3.48</v>
      </c>
      <c r="H62" s="4">
        <v>0</v>
      </c>
    </row>
    <row r="63" spans="1:8" x14ac:dyDescent="0.15">
      <c r="A63" s="2" t="s">
        <v>38</v>
      </c>
      <c r="B63" s="4">
        <v>51</v>
      </c>
      <c r="C63" s="5">
        <v>1.8</v>
      </c>
      <c r="D63" s="4">
        <v>43</v>
      </c>
      <c r="E63" s="5">
        <v>2.1</v>
      </c>
      <c r="F63" s="4">
        <v>8</v>
      </c>
      <c r="G63" s="5">
        <v>1.03</v>
      </c>
      <c r="H63" s="4">
        <v>0</v>
      </c>
    </row>
    <row r="64" spans="1:8" x14ac:dyDescent="0.15">
      <c r="A64" s="2" t="s">
        <v>39</v>
      </c>
      <c r="B64" s="4">
        <v>90</v>
      </c>
      <c r="C64" s="5">
        <v>3.18</v>
      </c>
      <c r="D64" s="4">
        <v>65</v>
      </c>
      <c r="E64" s="5">
        <v>3.17</v>
      </c>
      <c r="F64" s="4">
        <v>25</v>
      </c>
      <c r="G64" s="5">
        <v>3.22</v>
      </c>
      <c r="H64" s="4">
        <v>0</v>
      </c>
    </row>
    <row r="65" spans="1:8" x14ac:dyDescent="0.15">
      <c r="A65" s="2" t="s">
        <v>40</v>
      </c>
      <c r="B65" s="4">
        <v>95</v>
      </c>
      <c r="C65" s="5">
        <v>3.35</v>
      </c>
      <c r="D65" s="4">
        <v>59</v>
      </c>
      <c r="E65" s="5">
        <v>2.88</v>
      </c>
      <c r="F65" s="4">
        <v>35</v>
      </c>
      <c r="G65" s="5">
        <v>4.51</v>
      </c>
      <c r="H65" s="4">
        <v>1</v>
      </c>
    </row>
    <row r="66" spans="1:8" x14ac:dyDescent="0.15">
      <c r="A66" s="1" t="s">
        <v>4</v>
      </c>
      <c r="B66" s="4">
        <v>2036</v>
      </c>
      <c r="C66" s="5">
        <v>100.00000000000001</v>
      </c>
      <c r="D66" s="4">
        <v>1287</v>
      </c>
      <c r="E66" s="5">
        <v>100.01</v>
      </c>
      <c r="F66" s="4">
        <v>744</v>
      </c>
      <c r="G66" s="5">
        <v>99.97</v>
      </c>
      <c r="H66" s="4">
        <v>5</v>
      </c>
    </row>
    <row r="67" spans="1:8" x14ac:dyDescent="0.15">
      <c r="A67" s="2" t="s">
        <v>26</v>
      </c>
      <c r="B67" s="4">
        <v>1</v>
      </c>
      <c r="C67" s="5">
        <v>0.05</v>
      </c>
      <c r="D67" s="4">
        <v>0</v>
      </c>
      <c r="E67" s="5">
        <v>0</v>
      </c>
      <c r="F67" s="4">
        <v>1</v>
      </c>
      <c r="G67" s="5">
        <v>0.13</v>
      </c>
      <c r="H67" s="4">
        <v>0</v>
      </c>
    </row>
    <row r="68" spans="1:8" x14ac:dyDescent="0.15">
      <c r="A68" s="2" t="s">
        <v>27</v>
      </c>
      <c r="B68" s="4">
        <v>239</v>
      </c>
      <c r="C68" s="5">
        <v>11.74</v>
      </c>
      <c r="D68" s="4">
        <v>121</v>
      </c>
      <c r="E68" s="5">
        <v>9.4</v>
      </c>
      <c r="F68" s="4">
        <v>118</v>
      </c>
      <c r="G68" s="5">
        <v>15.86</v>
      </c>
      <c r="H68" s="4">
        <v>0</v>
      </c>
    </row>
    <row r="69" spans="1:8" x14ac:dyDescent="0.15">
      <c r="A69" s="2" t="s">
        <v>28</v>
      </c>
      <c r="B69" s="4">
        <v>130</v>
      </c>
      <c r="C69" s="5">
        <v>6.39</v>
      </c>
      <c r="D69" s="4">
        <v>63</v>
      </c>
      <c r="E69" s="5">
        <v>4.9000000000000004</v>
      </c>
      <c r="F69" s="4">
        <v>67</v>
      </c>
      <c r="G69" s="5">
        <v>9.01</v>
      </c>
      <c r="H69" s="4">
        <v>0</v>
      </c>
    </row>
    <row r="70" spans="1:8" x14ac:dyDescent="0.15">
      <c r="A70" s="2" t="s">
        <v>29</v>
      </c>
      <c r="B70" s="4">
        <v>1</v>
      </c>
      <c r="C70" s="5">
        <v>0.05</v>
      </c>
      <c r="D70" s="4">
        <v>0</v>
      </c>
      <c r="E70" s="5">
        <v>0</v>
      </c>
      <c r="F70" s="4">
        <v>1</v>
      </c>
      <c r="G70" s="5">
        <v>0.13</v>
      </c>
      <c r="H70" s="4">
        <v>0</v>
      </c>
    </row>
    <row r="71" spans="1:8" x14ac:dyDescent="0.15">
      <c r="A71" s="2" t="s">
        <v>30</v>
      </c>
      <c r="B71" s="4">
        <v>13</v>
      </c>
      <c r="C71" s="5">
        <v>0.64</v>
      </c>
      <c r="D71" s="4">
        <v>1</v>
      </c>
      <c r="E71" s="5">
        <v>0.08</v>
      </c>
      <c r="F71" s="4">
        <v>11</v>
      </c>
      <c r="G71" s="5">
        <v>1.48</v>
      </c>
      <c r="H71" s="4">
        <v>1</v>
      </c>
    </row>
    <row r="72" spans="1:8" x14ac:dyDescent="0.15">
      <c r="A72" s="2" t="s">
        <v>31</v>
      </c>
      <c r="B72" s="4">
        <v>12</v>
      </c>
      <c r="C72" s="5">
        <v>0.59</v>
      </c>
      <c r="D72" s="4">
        <v>2</v>
      </c>
      <c r="E72" s="5">
        <v>0.16</v>
      </c>
      <c r="F72" s="4">
        <v>10</v>
      </c>
      <c r="G72" s="5">
        <v>1.34</v>
      </c>
      <c r="H72" s="4">
        <v>0</v>
      </c>
    </row>
    <row r="73" spans="1:8" x14ac:dyDescent="0.15">
      <c r="A73" s="2" t="s">
        <v>32</v>
      </c>
      <c r="B73" s="4">
        <v>561</v>
      </c>
      <c r="C73" s="5">
        <v>27.55</v>
      </c>
      <c r="D73" s="4">
        <v>290</v>
      </c>
      <c r="E73" s="5">
        <v>22.53</v>
      </c>
      <c r="F73" s="4">
        <v>270</v>
      </c>
      <c r="G73" s="5">
        <v>36.29</v>
      </c>
      <c r="H73" s="4">
        <v>1</v>
      </c>
    </row>
    <row r="74" spans="1:8" x14ac:dyDescent="0.15">
      <c r="A74" s="2" t="s">
        <v>33</v>
      </c>
      <c r="B74" s="4">
        <v>29</v>
      </c>
      <c r="C74" s="5">
        <v>1.42</v>
      </c>
      <c r="D74" s="4">
        <v>8</v>
      </c>
      <c r="E74" s="5">
        <v>0.62</v>
      </c>
      <c r="F74" s="4">
        <v>21</v>
      </c>
      <c r="G74" s="5">
        <v>2.82</v>
      </c>
      <c r="H74" s="4">
        <v>0</v>
      </c>
    </row>
    <row r="75" spans="1:8" x14ac:dyDescent="0.15">
      <c r="A75" s="2" t="s">
        <v>34</v>
      </c>
      <c r="B75" s="4">
        <v>152</v>
      </c>
      <c r="C75" s="5">
        <v>7.47</v>
      </c>
      <c r="D75" s="4">
        <v>97</v>
      </c>
      <c r="E75" s="5">
        <v>7.54</v>
      </c>
      <c r="F75" s="4">
        <v>55</v>
      </c>
      <c r="G75" s="5">
        <v>7.39</v>
      </c>
      <c r="H75" s="4">
        <v>0</v>
      </c>
    </row>
    <row r="76" spans="1:8" x14ac:dyDescent="0.15">
      <c r="A76" s="2" t="s">
        <v>35</v>
      </c>
      <c r="B76" s="4">
        <v>65</v>
      </c>
      <c r="C76" s="5">
        <v>3.19</v>
      </c>
      <c r="D76" s="4">
        <v>44</v>
      </c>
      <c r="E76" s="5">
        <v>3.42</v>
      </c>
      <c r="F76" s="4">
        <v>21</v>
      </c>
      <c r="G76" s="5">
        <v>2.82</v>
      </c>
      <c r="H76" s="4">
        <v>0</v>
      </c>
    </row>
    <row r="77" spans="1:8" x14ac:dyDescent="0.15">
      <c r="A77" s="2" t="s">
        <v>36</v>
      </c>
      <c r="B77" s="4">
        <v>272</v>
      </c>
      <c r="C77" s="5">
        <v>13.36</v>
      </c>
      <c r="D77" s="4">
        <v>226</v>
      </c>
      <c r="E77" s="5">
        <v>17.559999999999999</v>
      </c>
      <c r="F77" s="4">
        <v>46</v>
      </c>
      <c r="G77" s="5">
        <v>6.18</v>
      </c>
      <c r="H77" s="4">
        <v>0</v>
      </c>
    </row>
    <row r="78" spans="1:8" x14ac:dyDescent="0.15">
      <c r="A78" s="2" t="s">
        <v>37</v>
      </c>
      <c r="B78" s="4">
        <v>340</v>
      </c>
      <c r="C78" s="5">
        <v>16.7</v>
      </c>
      <c r="D78" s="4">
        <v>290</v>
      </c>
      <c r="E78" s="5">
        <v>22.53</v>
      </c>
      <c r="F78" s="4">
        <v>48</v>
      </c>
      <c r="G78" s="5">
        <v>6.45</v>
      </c>
      <c r="H78" s="4">
        <v>2</v>
      </c>
    </row>
    <row r="79" spans="1:8" x14ac:dyDescent="0.15">
      <c r="A79" s="2" t="s">
        <v>38</v>
      </c>
      <c r="B79" s="4">
        <v>54</v>
      </c>
      <c r="C79" s="5">
        <v>2.65</v>
      </c>
      <c r="D79" s="4">
        <v>44</v>
      </c>
      <c r="E79" s="5">
        <v>3.42</v>
      </c>
      <c r="F79" s="4">
        <v>10</v>
      </c>
      <c r="G79" s="5">
        <v>1.34</v>
      </c>
      <c r="H79" s="4">
        <v>0</v>
      </c>
    </row>
    <row r="80" spans="1:8" x14ac:dyDescent="0.15">
      <c r="A80" s="2" t="s">
        <v>39</v>
      </c>
      <c r="B80" s="4">
        <v>78</v>
      </c>
      <c r="C80" s="5">
        <v>3.83</v>
      </c>
      <c r="D80" s="4">
        <v>48</v>
      </c>
      <c r="E80" s="5">
        <v>3.73</v>
      </c>
      <c r="F80" s="4">
        <v>30</v>
      </c>
      <c r="G80" s="5">
        <v>4.03</v>
      </c>
      <c r="H80" s="4">
        <v>0</v>
      </c>
    </row>
    <row r="81" spans="1:8" x14ac:dyDescent="0.15">
      <c r="A81" s="2" t="s">
        <v>40</v>
      </c>
      <c r="B81" s="4">
        <v>89</v>
      </c>
      <c r="C81" s="5">
        <v>4.37</v>
      </c>
      <c r="D81" s="4">
        <v>53</v>
      </c>
      <c r="E81" s="5">
        <v>4.12</v>
      </c>
      <c r="F81" s="4">
        <v>35</v>
      </c>
      <c r="G81" s="5">
        <v>4.7</v>
      </c>
      <c r="H81" s="4">
        <v>1</v>
      </c>
    </row>
    <row r="82" spans="1:8" x14ac:dyDescent="0.15">
      <c r="A82" s="1" t="s">
        <v>5</v>
      </c>
      <c r="B82" s="4">
        <v>793</v>
      </c>
      <c r="C82" s="5">
        <v>99.990000000000009</v>
      </c>
      <c r="D82" s="4">
        <v>576</v>
      </c>
      <c r="E82" s="5">
        <v>99.99</v>
      </c>
      <c r="F82" s="4">
        <v>216</v>
      </c>
      <c r="G82" s="5">
        <v>100.01</v>
      </c>
      <c r="H82" s="4">
        <v>1</v>
      </c>
    </row>
    <row r="83" spans="1:8" x14ac:dyDescent="0.15">
      <c r="A83" s="2" t="s">
        <v>26</v>
      </c>
      <c r="B83" s="4">
        <v>2</v>
      </c>
      <c r="C83" s="5">
        <v>0.25</v>
      </c>
      <c r="D83" s="4">
        <v>0</v>
      </c>
      <c r="E83" s="5">
        <v>0</v>
      </c>
      <c r="F83" s="4">
        <v>2</v>
      </c>
      <c r="G83" s="5">
        <v>0.93</v>
      </c>
      <c r="H83" s="4">
        <v>0</v>
      </c>
    </row>
    <row r="84" spans="1:8" x14ac:dyDescent="0.15">
      <c r="A84" s="2" t="s">
        <v>27</v>
      </c>
      <c r="B84" s="4">
        <v>143</v>
      </c>
      <c r="C84" s="5">
        <v>18.03</v>
      </c>
      <c r="D84" s="4">
        <v>93</v>
      </c>
      <c r="E84" s="5">
        <v>16.149999999999999</v>
      </c>
      <c r="F84" s="4">
        <v>50</v>
      </c>
      <c r="G84" s="5">
        <v>23.15</v>
      </c>
      <c r="H84" s="4">
        <v>0</v>
      </c>
    </row>
    <row r="85" spans="1:8" x14ac:dyDescent="0.15">
      <c r="A85" s="2" t="s">
        <v>28</v>
      </c>
      <c r="B85" s="4">
        <v>47</v>
      </c>
      <c r="C85" s="5">
        <v>5.93</v>
      </c>
      <c r="D85" s="4">
        <v>28</v>
      </c>
      <c r="E85" s="5">
        <v>4.8600000000000003</v>
      </c>
      <c r="F85" s="4">
        <v>18</v>
      </c>
      <c r="G85" s="5">
        <v>8.33</v>
      </c>
      <c r="H85" s="4">
        <v>1</v>
      </c>
    </row>
    <row r="86" spans="1:8" x14ac:dyDescent="0.15">
      <c r="A86" s="2" t="s">
        <v>29</v>
      </c>
      <c r="B86" s="4">
        <v>2</v>
      </c>
      <c r="C86" s="5">
        <v>0.25</v>
      </c>
      <c r="D86" s="4">
        <v>0</v>
      </c>
      <c r="E86" s="5">
        <v>0</v>
      </c>
      <c r="F86" s="4">
        <v>2</v>
      </c>
      <c r="G86" s="5">
        <v>0.93</v>
      </c>
      <c r="H86" s="4">
        <v>0</v>
      </c>
    </row>
    <row r="87" spans="1:8" x14ac:dyDescent="0.15">
      <c r="A87" s="2" t="s">
        <v>30</v>
      </c>
      <c r="B87" s="4">
        <v>2</v>
      </c>
      <c r="C87" s="5">
        <v>0.25</v>
      </c>
      <c r="D87" s="4">
        <v>1</v>
      </c>
      <c r="E87" s="5">
        <v>0.17</v>
      </c>
      <c r="F87" s="4">
        <v>1</v>
      </c>
      <c r="G87" s="5">
        <v>0.46</v>
      </c>
      <c r="H87" s="4">
        <v>0</v>
      </c>
    </row>
    <row r="88" spans="1:8" x14ac:dyDescent="0.15">
      <c r="A88" s="2" t="s">
        <v>31</v>
      </c>
      <c r="B88" s="4">
        <v>14</v>
      </c>
      <c r="C88" s="5">
        <v>1.77</v>
      </c>
      <c r="D88" s="4">
        <v>3</v>
      </c>
      <c r="E88" s="5">
        <v>0.52</v>
      </c>
      <c r="F88" s="4">
        <v>11</v>
      </c>
      <c r="G88" s="5">
        <v>5.09</v>
      </c>
      <c r="H88" s="4">
        <v>0</v>
      </c>
    </row>
    <row r="89" spans="1:8" x14ac:dyDescent="0.15">
      <c r="A89" s="2" t="s">
        <v>32</v>
      </c>
      <c r="B89" s="4">
        <v>238</v>
      </c>
      <c r="C89" s="5">
        <v>30.01</v>
      </c>
      <c r="D89" s="4">
        <v>160</v>
      </c>
      <c r="E89" s="5">
        <v>27.78</v>
      </c>
      <c r="F89" s="4">
        <v>78</v>
      </c>
      <c r="G89" s="5">
        <v>36.11</v>
      </c>
      <c r="H89" s="4">
        <v>0</v>
      </c>
    </row>
    <row r="90" spans="1:8" x14ac:dyDescent="0.15">
      <c r="A90" s="2" t="s">
        <v>33</v>
      </c>
      <c r="B90" s="4">
        <v>4</v>
      </c>
      <c r="C90" s="5">
        <v>0.5</v>
      </c>
      <c r="D90" s="4">
        <v>1</v>
      </c>
      <c r="E90" s="5">
        <v>0.17</v>
      </c>
      <c r="F90" s="4">
        <v>3</v>
      </c>
      <c r="G90" s="5">
        <v>1.39</v>
      </c>
      <c r="H90" s="4">
        <v>0</v>
      </c>
    </row>
    <row r="91" spans="1:8" x14ac:dyDescent="0.15">
      <c r="A91" s="2" t="s">
        <v>34</v>
      </c>
      <c r="B91" s="4">
        <v>10</v>
      </c>
      <c r="C91" s="5">
        <v>1.26</v>
      </c>
      <c r="D91" s="4">
        <v>4</v>
      </c>
      <c r="E91" s="5">
        <v>0.69</v>
      </c>
      <c r="F91" s="4">
        <v>6</v>
      </c>
      <c r="G91" s="5">
        <v>2.78</v>
      </c>
      <c r="H91" s="4">
        <v>0</v>
      </c>
    </row>
    <row r="92" spans="1:8" x14ac:dyDescent="0.15">
      <c r="A92" s="2" t="s">
        <v>35</v>
      </c>
      <c r="B92" s="4">
        <v>15</v>
      </c>
      <c r="C92" s="5">
        <v>1.89</v>
      </c>
      <c r="D92" s="4">
        <v>13</v>
      </c>
      <c r="E92" s="5">
        <v>2.2599999999999998</v>
      </c>
      <c r="F92" s="4">
        <v>2</v>
      </c>
      <c r="G92" s="5">
        <v>0.93</v>
      </c>
      <c r="H92" s="4">
        <v>0</v>
      </c>
    </row>
    <row r="93" spans="1:8" x14ac:dyDescent="0.15">
      <c r="A93" s="2" t="s">
        <v>36</v>
      </c>
      <c r="B93" s="4">
        <v>106</v>
      </c>
      <c r="C93" s="5">
        <v>13.37</v>
      </c>
      <c r="D93" s="4">
        <v>90</v>
      </c>
      <c r="E93" s="5">
        <v>15.63</v>
      </c>
      <c r="F93" s="4">
        <v>16</v>
      </c>
      <c r="G93" s="5">
        <v>7.41</v>
      </c>
      <c r="H93" s="4">
        <v>0</v>
      </c>
    </row>
    <row r="94" spans="1:8" x14ac:dyDescent="0.15">
      <c r="A94" s="2" t="s">
        <v>37</v>
      </c>
      <c r="B94" s="4">
        <v>153</v>
      </c>
      <c r="C94" s="5">
        <v>19.29</v>
      </c>
      <c r="D94" s="4">
        <v>139</v>
      </c>
      <c r="E94" s="5">
        <v>24.13</v>
      </c>
      <c r="F94" s="4">
        <v>14</v>
      </c>
      <c r="G94" s="5">
        <v>6.48</v>
      </c>
      <c r="H94" s="4">
        <v>0</v>
      </c>
    </row>
    <row r="95" spans="1:8" x14ac:dyDescent="0.15">
      <c r="A95" s="2" t="s">
        <v>38</v>
      </c>
      <c r="B95" s="4">
        <v>16</v>
      </c>
      <c r="C95" s="5">
        <v>2.02</v>
      </c>
      <c r="D95" s="4">
        <v>15</v>
      </c>
      <c r="E95" s="5">
        <v>2.6</v>
      </c>
      <c r="F95" s="4">
        <v>1</v>
      </c>
      <c r="G95" s="5">
        <v>0.46</v>
      </c>
      <c r="H95" s="4">
        <v>0</v>
      </c>
    </row>
    <row r="96" spans="1:8" x14ac:dyDescent="0.15">
      <c r="A96" s="2" t="s">
        <v>39</v>
      </c>
      <c r="B96" s="4">
        <v>23</v>
      </c>
      <c r="C96" s="5">
        <v>2.9</v>
      </c>
      <c r="D96" s="4">
        <v>14</v>
      </c>
      <c r="E96" s="5">
        <v>2.4300000000000002</v>
      </c>
      <c r="F96" s="4">
        <v>9</v>
      </c>
      <c r="G96" s="5">
        <v>4.17</v>
      </c>
      <c r="H96" s="4">
        <v>0</v>
      </c>
    </row>
    <row r="97" spans="1:8" x14ac:dyDescent="0.15">
      <c r="A97" s="2" t="s">
        <v>40</v>
      </c>
      <c r="B97" s="4">
        <v>18</v>
      </c>
      <c r="C97" s="5">
        <v>2.27</v>
      </c>
      <c r="D97" s="4">
        <v>15</v>
      </c>
      <c r="E97" s="5">
        <v>2.6</v>
      </c>
      <c r="F97" s="4">
        <v>3</v>
      </c>
      <c r="G97" s="5">
        <v>1.39</v>
      </c>
      <c r="H97" s="4">
        <v>0</v>
      </c>
    </row>
    <row r="98" spans="1:8" x14ac:dyDescent="0.15">
      <c r="A98" s="1" t="s">
        <v>6</v>
      </c>
      <c r="B98" s="4">
        <v>1664</v>
      </c>
      <c r="C98" s="5">
        <v>99.999999999999986</v>
      </c>
      <c r="D98" s="4">
        <v>1300</v>
      </c>
      <c r="E98" s="5">
        <v>100.00000000000001</v>
      </c>
      <c r="F98" s="4">
        <v>359</v>
      </c>
      <c r="G98" s="5">
        <v>100.00999999999999</v>
      </c>
      <c r="H98" s="4">
        <v>5</v>
      </c>
    </row>
    <row r="99" spans="1:8" x14ac:dyDescent="0.15">
      <c r="A99" s="2" t="s">
        <v>26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27</v>
      </c>
      <c r="B100" s="4">
        <v>202</v>
      </c>
      <c r="C100" s="5">
        <v>12.14</v>
      </c>
      <c r="D100" s="4">
        <v>144</v>
      </c>
      <c r="E100" s="5">
        <v>11.08</v>
      </c>
      <c r="F100" s="4">
        <v>58</v>
      </c>
      <c r="G100" s="5">
        <v>16.16</v>
      </c>
      <c r="H100" s="4">
        <v>0</v>
      </c>
    </row>
    <row r="101" spans="1:8" x14ac:dyDescent="0.15">
      <c r="A101" s="2" t="s">
        <v>28</v>
      </c>
      <c r="B101" s="4">
        <v>249</v>
      </c>
      <c r="C101" s="5">
        <v>14.96</v>
      </c>
      <c r="D101" s="4">
        <v>192</v>
      </c>
      <c r="E101" s="5">
        <v>14.77</v>
      </c>
      <c r="F101" s="4">
        <v>56</v>
      </c>
      <c r="G101" s="5">
        <v>15.6</v>
      </c>
      <c r="H101" s="4">
        <v>1</v>
      </c>
    </row>
    <row r="102" spans="1:8" x14ac:dyDescent="0.15">
      <c r="A102" s="2" t="s">
        <v>29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30</v>
      </c>
      <c r="B103" s="4">
        <v>6</v>
      </c>
      <c r="C103" s="5">
        <v>0.36</v>
      </c>
      <c r="D103" s="4">
        <v>2</v>
      </c>
      <c r="E103" s="5">
        <v>0.15</v>
      </c>
      <c r="F103" s="4">
        <v>4</v>
      </c>
      <c r="G103" s="5">
        <v>1.1100000000000001</v>
      </c>
      <c r="H103" s="4">
        <v>0</v>
      </c>
    </row>
    <row r="104" spans="1:8" x14ac:dyDescent="0.15">
      <c r="A104" s="2" t="s">
        <v>31</v>
      </c>
      <c r="B104" s="4">
        <v>6</v>
      </c>
      <c r="C104" s="5">
        <v>0.36</v>
      </c>
      <c r="D104" s="4">
        <v>1</v>
      </c>
      <c r="E104" s="5">
        <v>0.08</v>
      </c>
      <c r="F104" s="4">
        <v>5</v>
      </c>
      <c r="G104" s="5">
        <v>1.39</v>
      </c>
      <c r="H104" s="4">
        <v>0</v>
      </c>
    </row>
    <row r="105" spans="1:8" x14ac:dyDescent="0.15">
      <c r="A105" s="2" t="s">
        <v>32</v>
      </c>
      <c r="B105" s="4">
        <v>441</v>
      </c>
      <c r="C105" s="5">
        <v>26.5</v>
      </c>
      <c r="D105" s="4">
        <v>326</v>
      </c>
      <c r="E105" s="5">
        <v>25.08</v>
      </c>
      <c r="F105" s="4">
        <v>113</v>
      </c>
      <c r="G105" s="5">
        <v>31.48</v>
      </c>
      <c r="H105" s="4">
        <v>2</v>
      </c>
    </row>
    <row r="106" spans="1:8" x14ac:dyDescent="0.15">
      <c r="A106" s="2" t="s">
        <v>33</v>
      </c>
      <c r="B106" s="4">
        <v>7</v>
      </c>
      <c r="C106" s="5">
        <v>0.42</v>
      </c>
      <c r="D106" s="4">
        <v>2</v>
      </c>
      <c r="E106" s="5">
        <v>0.15</v>
      </c>
      <c r="F106" s="4">
        <v>5</v>
      </c>
      <c r="G106" s="5">
        <v>1.39</v>
      </c>
      <c r="H106" s="4">
        <v>0</v>
      </c>
    </row>
    <row r="107" spans="1:8" x14ac:dyDescent="0.15">
      <c r="A107" s="2" t="s">
        <v>34</v>
      </c>
      <c r="B107" s="4">
        <v>85</v>
      </c>
      <c r="C107" s="5">
        <v>5.1100000000000003</v>
      </c>
      <c r="D107" s="4">
        <v>64</v>
      </c>
      <c r="E107" s="5">
        <v>4.92</v>
      </c>
      <c r="F107" s="4">
        <v>21</v>
      </c>
      <c r="G107" s="5">
        <v>5.85</v>
      </c>
      <c r="H107" s="4">
        <v>0</v>
      </c>
    </row>
    <row r="108" spans="1:8" x14ac:dyDescent="0.15">
      <c r="A108" s="2" t="s">
        <v>35</v>
      </c>
      <c r="B108" s="4">
        <v>46</v>
      </c>
      <c r="C108" s="5">
        <v>2.76</v>
      </c>
      <c r="D108" s="4">
        <v>36</v>
      </c>
      <c r="E108" s="5">
        <v>2.77</v>
      </c>
      <c r="F108" s="4">
        <v>10</v>
      </c>
      <c r="G108" s="5">
        <v>2.79</v>
      </c>
      <c r="H108" s="4">
        <v>0</v>
      </c>
    </row>
    <row r="109" spans="1:8" x14ac:dyDescent="0.15">
      <c r="A109" s="2" t="s">
        <v>36</v>
      </c>
      <c r="B109" s="4">
        <v>211</v>
      </c>
      <c r="C109" s="5">
        <v>12.68</v>
      </c>
      <c r="D109" s="4">
        <v>188</v>
      </c>
      <c r="E109" s="5">
        <v>14.46</v>
      </c>
      <c r="F109" s="4">
        <v>23</v>
      </c>
      <c r="G109" s="5">
        <v>6.41</v>
      </c>
      <c r="H109" s="4">
        <v>0</v>
      </c>
    </row>
    <row r="110" spans="1:8" x14ac:dyDescent="0.15">
      <c r="A110" s="2" t="s">
        <v>37</v>
      </c>
      <c r="B110" s="4">
        <v>271</v>
      </c>
      <c r="C110" s="5">
        <v>16.29</v>
      </c>
      <c r="D110" s="4">
        <v>248</v>
      </c>
      <c r="E110" s="5">
        <v>19.079999999999998</v>
      </c>
      <c r="F110" s="4">
        <v>22</v>
      </c>
      <c r="G110" s="5">
        <v>6.13</v>
      </c>
      <c r="H110" s="4">
        <v>1</v>
      </c>
    </row>
    <row r="111" spans="1:8" x14ac:dyDescent="0.15">
      <c r="A111" s="2" t="s">
        <v>38</v>
      </c>
      <c r="B111" s="4">
        <v>31</v>
      </c>
      <c r="C111" s="5">
        <v>1.86</v>
      </c>
      <c r="D111" s="4">
        <v>28</v>
      </c>
      <c r="E111" s="5">
        <v>2.15</v>
      </c>
      <c r="F111" s="4">
        <v>3</v>
      </c>
      <c r="G111" s="5">
        <v>0.84</v>
      </c>
      <c r="H111" s="4">
        <v>0</v>
      </c>
    </row>
    <row r="112" spans="1:8" x14ac:dyDescent="0.15">
      <c r="A112" s="2" t="s">
        <v>39</v>
      </c>
      <c r="B112" s="4">
        <v>56</v>
      </c>
      <c r="C112" s="5">
        <v>3.37</v>
      </c>
      <c r="D112" s="4">
        <v>30</v>
      </c>
      <c r="E112" s="5">
        <v>2.31</v>
      </c>
      <c r="F112" s="4">
        <v>26</v>
      </c>
      <c r="G112" s="5">
        <v>7.24</v>
      </c>
      <c r="H112" s="4">
        <v>0</v>
      </c>
    </row>
    <row r="113" spans="1:8" x14ac:dyDescent="0.15">
      <c r="A113" s="2" t="s">
        <v>40</v>
      </c>
      <c r="B113" s="4">
        <v>53</v>
      </c>
      <c r="C113" s="5">
        <v>3.19</v>
      </c>
      <c r="D113" s="4">
        <v>39</v>
      </c>
      <c r="E113" s="5">
        <v>3</v>
      </c>
      <c r="F113" s="4">
        <v>13</v>
      </c>
      <c r="G113" s="5">
        <v>3.62</v>
      </c>
      <c r="H113" s="4">
        <v>1</v>
      </c>
    </row>
    <row r="114" spans="1:8" x14ac:dyDescent="0.15">
      <c r="A114" s="1" t="s">
        <v>7</v>
      </c>
      <c r="B114" s="4">
        <v>893</v>
      </c>
      <c r="C114" s="5">
        <v>100.01</v>
      </c>
      <c r="D114" s="4">
        <v>589</v>
      </c>
      <c r="E114" s="5">
        <v>100.01</v>
      </c>
      <c r="F114" s="4">
        <v>302</v>
      </c>
      <c r="G114" s="5">
        <v>100</v>
      </c>
      <c r="H114" s="4">
        <v>2</v>
      </c>
    </row>
    <row r="115" spans="1:8" x14ac:dyDescent="0.15">
      <c r="A115" s="2" t="s">
        <v>26</v>
      </c>
      <c r="B115" s="4">
        <v>1</v>
      </c>
      <c r="C115" s="5">
        <v>0.11</v>
      </c>
      <c r="D115" s="4">
        <v>0</v>
      </c>
      <c r="E115" s="5">
        <v>0</v>
      </c>
      <c r="F115" s="4">
        <v>1</v>
      </c>
      <c r="G115" s="5">
        <v>0.33</v>
      </c>
      <c r="H115" s="4">
        <v>0</v>
      </c>
    </row>
    <row r="116" spans="1:8" x14ac:dyDescent="0.15">
      <c r="A116" s="2" t="s">
        <v>27</v>
      </c>
      <c r="B116" s="4">
        <v>113</v>
      </c>
      <c r="C116" s="5">
        <v>12.65</v>
      </c>
      <c r="D116" s="4">
        <v>61</v>
      </c>
      <c r="E116" s="5">
        <v>10.36</v>
      </c>
      <c r="F116" s="4">
        <v>52</v>
      </c>
      <c r="G116" s="5">
        <v>17.22</v>
      </c>
      <c r="H116" s="4">
        <v>0</v>
      </c>
    </row>
    <row r="117" spans="1:8" x14ac:dyDescent="0.15">
      <c r="A117" s="2" t="s">
        <v>28</v>
      </c>
      <c r="B117" s="4">
        <v>69</v>
      </c>
      <c r="C117" s="5">
        <v>7.73</v>
      </c>
      <c r="D117" s="4">
        <v>32</v>
      </c>
      <c r="E117" s="5">
        <v>5.43</v>
      </c>
      <c r="F117" s="4">
        <v>37</v>
      </c>
      <c r="G117" s="5">
        <v>12.25</v>
      </c>
      <c r="H117" s="4">
        <v>0</v>
      </c>
    </row>
    <row r="118" spans="1:8" x14ac:dyDescent="0.15">
      <c r="A118" s="2" t="s">
        <v>29</v>
      </c>
      <c r="B118" s="4">
        <v>2</v>
      </c>
      <c r="C118" s="5">
        <v>0.22</v>
      </c>
      <c r="D118" s="4">
        <v>0</v>
      </c>
      <c r="E118" s="5">
        <v>0</v>
      </c>
      <c r="F118" s="4">
        <v>2</v>
      </c>
      <c r="G118" s="5">
        <v>0.66</v>
      </c>
      <c r="H118" s="4">
        <v>0</v>
      </c>
    </row>
    <row r="119" spans="1:8" x14ac:dyDescent="0.15">
      <c r="A119" s="2" t="s">
        <v>30</v>
      </c>
      <c r="B119" s="4">
        <v>3</v>
      </c>
      <c r="C119" s="5">
        <v>0.34</v>
      </c>
      <c r="D119" s="4">
        <v>0</v>
      </c>
      <c r="E119" s="5">
        <v>0</v>
      </c>
      <c r="F119" s="4">
        <v>3</v>
      </c>
      <c r="G119" s="5">
        <v>0.99</v>
      </c>
      <c r="H119" s="4">
        <v>0</v>
      </c>
    </row>
    <row r="120" spans="1:8" x14ac:dyDescent="0.15">
      <c r="A120" s="2" t="s">
        <v>31</v>
      </c>
      <c r="B120" s="4">
        <v>8</v>
      </c>
      <c r="C120" s="5">
        <v>0.9</v>
      </c>
      <c r="D120" s="4">
        <v>2</v>
      </c>
      <c r="E120" s="5">
        <v>0.34</v>
      </c>
      <c r="F120" s="4">
        <v>6</v>
      </c>
      <c r="G120" s="5">
        <v>1.99</v>
      </c>
      <c r="H120" s="4">
        <v>0</v>
      </c>
    </row>
    <row r="121" spans="1:8" x14ac:dyDescent="0.15">
      <c r="A121" s="2" t="s">
        <v>32</v>
      </c>
      <c r="B121" s="4">
        <v>261</v>
      </c>
      <c r="C121" s="5">
        <v>29.23</v>
      </c>
      <c r="D121" s="4">
        <v>155</v>
      </c>
      <c r="E121" s="5">
        <v>26.32</v>
      </c>
      <c r="F121" s="4">
        <v>105</v>
      </c>
      <c r="G121" s="5">
        <v>34.770000000000003</v>
      </c>
      <c r="H121" s="4">
        <v>1</v>
      </c>
    </row>
    <row r="122" spans="1:8" x14ac:dyDescent="0.15">
      <c r="A122" s="2" t="s">
        <v>33</v>
      </c>
      <c r="B122" s="4">
        <v>6</v>
      </c>
      <c r="C122" s="5">
        <v>0.67</v>
      </c>
      <c r="D122" s="4">
        <v>2</v>
      </c>
      <c r="E122" s="5">
        <v>0.34</v>
      </c>
      <c r="F122" s="4">
        <v>4</v>
      </c>
      <c r="G122" s="5">
        <v>1.32</v>
      </c>
      <c r="H122" s="4">
        <v>0</v>
      </c>
    </row>
    <row r="123" spans="1:8" x14ac:dyDescent="0.15">
      <c r="A123" s="2" t="s">
        <v>34</v>
      </c>
      <c r="B123" s="4">
        <v>56</v>
      </c>
      <c r="C123" s="5">
        <v>6.27</v>
      </c>
      <c r="D123" s="4">
        <v>40</v>
      </c>
      <c r="E123" s="5">
        <v>6.79</v>
      </c>
      <c r="F123" s="4">
        <v>16</v>
      </c>
      <c r="G123" s="5">
        <v>5.3</v>
      </c>
      <c r="H123" s="4">
        <v>0</v>
      </c>
    </row>
    <row r="124" spans="1:8" x14ac:dyDescent="0.15">
      <c r="A124" s="2" t="s">
        <v>35</v>
      </c>
      <c r="B124" s="4">
        <v>27</v>
      </c>
      <c r="C124" s="5">
        <v>3.02</v>
      </c>
      <c r="D124" s="4">
        <v>17</v>
      </c>
      <c r="E124" s="5">
        <v>2.89</v>
      </c>
      <c r="F124" s="4">
        <v>10</v>
      </c>
      <c r="G124" s="5">
        <v>3.31</v>
      </c>
      <c r="H124" s="4">
        <v>0</v>
      </c>
    </row>
    <row r="125" spans="1:8" x14ac:dyDescent="0.15">
      <c r="A125" s="2" t="s">
        <v>36</v>
      </c>
      <c r="B125" s="4">
        <v>111</v>
      </c>
      <c r="C125" s="5">
        <v>12.43</v>
      </c>
      <c r="D125" s="4">
        <v>94</v>
      </c>
      <c r="E125" s="5">
        <v>15.96</v>
      </c>
      <c r="F125" s="4">
        <v>17</v>
      </c>
      <c r="G125" s="5">
        <v>5.63</v>
      </c>
      <c r="H125" s="4">
        <v>0</v>
      </c>
    </row>
    <row r="126" spans="1:8" x14ac:dyDescent="0.15">
      <c r="A126" s="2" t="s">
        <v>37</v>
      </c>
      <c r="B126" s="4">
        <v>155</v>
      </c>
      <c r="C126" s="5">
        <v>17.36</v>
      </c>
      <c r="D126" s="4">
        <v>132</v>
      </c>
      <c r="E126" s="5">
        <v>22.41</v>
      </c>
      <c r="F126" s="4">
        <v>23</v>
      </c>
      <c r="G126" s="5">
        <v>7.62</v>
      </c>
      <c r="H126" s="4">
        <v>0</v>
      </c>
    </row>
    <row r="127" spans="1:8" x14ac:dyDescent="0.15">
      <c r="A127" s="2" t="s">
        <v>38</v>
      </c>
      <c r="B127" s="4">
        <v>18</v>
      </c>
      <c r="C127" s="5">
        <v>2.02</v>
      </c>
      <c r="D127" s="4">
        <v>11</v>
      </c>
      <c r="E127" s="5">
        <v>1.87</v>
      </c>
      <c r="F127" s="4">
        <v>6</v>
      </c>
      <c r="G127" s="5">
        <v>1.99</v>
      </c>
      <c r="H127" s="4">
        <v>1</v>
      </c>
    </row>
    <row r="128" spans="1:8" x14ac:dyDescent="0.15">
      <c r="A128" s="2" t="s">
        <v>39</v>
      </c>
      <c r="B128" s="4">
        <v>35</v>
      </c>
      <c r="C128" s="5">
        <v>3.92</v>
      </c>
      <c r="D128" s="4">
        <v>27</v>
      </c>
      <c r="E128" s="5">
        <v>4.58</v>
      </c>
      <c r="F128" s="4">
        <v>8</v>
      </c>
      <c r="G128" s="5">
        <v>2.65</v>
      </c>
      <c r="H128" s="4">
        <v>0</v>
      </c>
    </row>
    <row r="129" spans="1:8" x14ac:dyDescent="0.15">
      <c r="A129" s="2" t="s">
        <v>40</v>
      </c>
      <c r="B129" s="4">
        <v>28</v>
      </c>
      <c r="C129" s="5">
        <v>3.14</v>
      </c>
      <c r="D129" s="4">
        <v>16</v>
      </c>
      <c r="E129" s="5">
        <v>2.72</v>
      </c>
      <c r="F129" s="4">
        <v>12</v>
      </c>
      <c r="G129" s="5">
        <v>3.97</v>
      </c>
      <c r="H129" s="4">
        <v>0</v>
      </c>
    </row>
    <row r="130" spans="1:8" x14ac:dyDescent="0.15">
      <c r="A130" s="1" t="s">
        <v>8</v>
      </c>
      <c r="B130" s="4">
        <v>2392</v>
      </c>
      <c r="C130" s="5">
        <v>100.01</v>
      </c>
      <c r="D130" s="4">
        <v>1713</v>
      </c>
      <c r="E130" s="5">
        <v>100</v>
      </c>
      <c r="F130" s="4">
        <v>676</v>
      </c>
      <c r="G130" s="5">
        <v>100</v>
      </c>
      <c r="H130" s="4">
        <v>3</v>
      </c>
    </row>
    <row r="131" spans="1:8" x14ac:dyDescent="0.15">
      <c r="A131" s="2" t="s">
        <v>26</v>
      </c>
      <c r="B131" s="4">
        <v>2</v>
      </c>
      <c r="C131" s="5">
        <v>0.08</v>
      </c>
      <c r="D131" s="4">
        <v>0</v>
      </c>
      <c r="E131" s="5">
        <v>0</v>
      </c>
      <c r="F131" s="4">
        <v>2</v>
      </c>
      <c r="G131" s="5">
        <v>0.3</v>
      </c>
      <c r="H131" s="4">
        <v>0</v>
      </c>
    </row>
    <row r="132" spans="1:8" x14ac:dyDescent="0.15">
      <c r="A132" s="2" t="s">
        <v>27</v>
      </c>
      <c r="B132" s="4">
        <v>369</v>
      </c>
      <c r="C132" s="5">
        <v>15.43</v>
      </c>
      <c r="D132" s="4">
        <v>239</v>
      </c>
      <c r="E132" s="5">
        <v>13.95</v>
      </c>
      <c r="F132" s="4">
        <v>130</v>
      </c>
      <c r="G132" s="5">
        <v>19.23</v>
      </c>
      <c r="H132" s="4">
        <v>0</v>
      </c>
    </row>
    <row r="133" spans="1:8" x14ac:dyDescent="0.15">
      <c r="A133" s="2" t="s">
        <v>28</v>
      </c>
      <c r="B133" s="4">
        <v>183</v>
      </c>
      <c r="C133" s="5">
        <v>7.65</v>
      </c>
      <c r="D133" s="4">
        <v>106</v>
      </c>
      <c r="E133" s="5">
        <v>6.19</v>
      </c>
      <c r="F133" s="4">
        <v>77</v>
      </c>
      <c r="G133" s="5">
        <v>11.39</v>
      </c>
      <c r="H133" s="4">
        <v>0</v>
      </c>
    </row>
    <row r="134" spans="1:8" x14ac:dyDescent="0.15">
      <c r="A134" s="2" t="s">
        <v>29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30</v>
      </c>
      <c r="B135" s="4">
        <v>12</v>
      </c>
      <c r="C135" s="5">
        <v>0.5</v>
      </c>
      <c r="D135" s="4">
        <v>3</v>
      </c>
      <c r="E135" s="5">
        <v>0.18</v>
      </c>
      <c r="F135" s="4">
        <v>9</v>
      </c>
      <c r="G135" s="5">
        <v>1.33</v>
      </c>
      <c r="H135" s="4">
        <v>0</v>
      </c>
    </row>
    <row r="136" spans="1:8" x14ac:dyDescent="0.15">
      <c r="A136" s="2" t="s">
        <v>31</v>
      </c>
      <c r="B136" s="4">
        <v>12</v>
      </c>
      <c r="C136" s="5">
        <v>0.5</v>
      </c>
      <c r="D136" s="4">
        <v>4</v>
      </c>
      <c r="E136" s="5">
        <v>0.23</v>
      </c>
      <c r="F136" s="4">
        <v>8</v>
      </c>
      <c r="G136" s="5">
        <v>1.18</v>
      </c>
      <c r="H136" s="4">
        <v>0</v>
      </c>
    </row>
    <row r="137" spans="1:8" x14ac:dyDescent="0.15">
      <c r="A137" s="2" t="s">
        <v>32</v>
      </c>
      <c r="B137" s="4">
        <v>654</v>
      </c>
      <c r="C137" s="5">
        <v>27.34</v>
      </c>
      <c r="D137" s="4">
        <v>424</v>
      </c>
      <c r="E137" s="5">
        <v>24.75</v>
      </c>
      <c r="F137" s="4">
        <v>229</v>
      </c>
      <c r="G137" s="5">
        <v>33.880000000000003</v>
      </c>
      <c r="H137" s="4">
        <v>1</v>
      </c>
    </row>
    <row r="138" spans="1:8" x14ac:dyDescent="0.15">
      <c r="A138" s="2" t="s">
        <v>33</v>
      </c>
      <c r="B138" s="4">
        <v>20</v>
      </c>
      <c r="C138" s="5">
        <v>0.84</v>
      </c>
      <c r="D138" s="4">
        <v>7</v>
      </c>
      <c r="E138" s="5">
        <v>0.41</v>
      </c>
      <c r="F138" s="4">
        <v>13</v>
      </c>
      <c r="G138" s="5">
        <v>1.92</v>
      </c>
      <c r="H138" s="4">
        <v>0</v>
      </c>
    </row>
    <row r="139" spans="1:8" x14ac:dyDescent="0.15">
      <c r="A139" s="2" t="s">
        <v>34</v>
      </c>
      <c r="B139" s="4">
        <v>77</v>
      </c>
      <c r="C139" s="5">
        <v>3.22</v>
      </c>
      <c r="D139" s="4">
        <v>47</v>
      </c>
      <c r="E139" s="5">
        <v>2.74</v>
      </c>
      <c r="F139" s="4">
        <v>28</v>
      </c>
      <c r="G139" s="5">
        <v>4.1399999999999997</v>
      </c>
      <c r="H139" s="4">
        <v>2</v>
      </c>
    </row>
    <row r="140" spans="1:8" x14ac:dyDescent="0.15">
      <c r="A140" s="2" t="s">
        <v>35</v>
      </c>
      <c r="B140" s="4">
        <v>70</v>
      </c>
      <c r="C140" s="5">
        <v>2.93</v>
      </c>
      <c r="D140" s="4">
        <v>47</v>
      </c>
      <c r="E140" s="5">
        <v>2.74</v>
      </c>
      <c r="F140" s="4">
        <v>23</v>
      </c>
      <c r="G140" s="5">
        <v>3.4</v>
      </c>
      <c r="H140" s="4">
        <v>0</v>
      </c>
    </row>
    <row r="141" spans="1:8" x14ac:dyDescent="0.15">
      <c r="A141" s="2" t="s">
        <v>36</v>
      </c>
      <c r="B141" s="4">
        <v>338</v>
      </c>
      <c r="C141" s="5">
        <v>14.13</v>
      </c>
      <c r="D141" s="4">
        <v>308</v>
      </c>
      <c r="E141" s="5">
        <v>17.98</v>
      </c>
      <c r="F141" s="4">
        <v>30</v>
      </c>
      <c r="G141" s="5">
        <v>4.4400000000000004</v>
      </c>
      <c r="H141" s="4">
        <v>0</v>
      </c>
    </row>
    <row r="142" spans="1:8" x14ac:dyDescent="0.15">
      <c r="A142" s="2" t="s">
        <v>37</v>
      </c>
      <c r="B142" s="4">
        <v>403</v>
      </c>
      <c r="C142" s="5">
        <v>16.850000000000001</v>
      </c>
      <c r="D142" s="4">
        <v>360</v>
      </c>
      <c r="E142" s="5">
        <v>21.02</v>
      </c>
      <c r="F142" s="4">
        <v>43</v>
      </c>
      <c r="G142" s="5">
        <v>6.36</v>
      </c>
      <c r="H142" s="4">
        <v>0</v>
      </c>
    </row>
    <row r="143" spans="1:8" x14ac:dyDescent="0.15">
      <c r="A143" s="2" t="s">
        <v>38</v>
      </c>
      <c r="B143" s="4">
        <v>73</v>
      </c>
      <c r="C143" s="5">
        <v>3.05</v>
      </c>
      <c r="D143" s="4">
        <v>68</v>
      </c>
      <c r="E143" s="5">
        <v>3.97</v>
      </c>
      <c r="F143" s="4">
        <v>5</v>
      </c>
      <c r="G143" s="5">
        <v>0.74</v>
      </c>
      <c r="H143" s="4">
        <v>0</v>
      </c>
    </row>
    <row r="144" spans="1:8" x14ac:dyDescent="0.15">
      <c r="A144" s="2" t="s">
        <v>39</v>
      </c>
      <c r="B144" s="4">
        <v>82</v>
      </c>
      <c r="C144" s="5">
        <v>3.43</v>
      </c>
      <c r="D144" s="4">
        <v>38</v>
      </c>
      <c r="E144" s="5">
        <v>2.2200000000000002</v>
      </c>
      <c r="F144" s="4">
        <v>44</v>
      </c>
      <c r="G144" s="5">
        <v>6.51</v>
      </c>
      <c r="H144" s="4">
        <v>0</v>
      </c>
    </row>
    <row r="145" spans="1:8" x14ac:dyDescent="0.15">
      <c r="A145" s="2" t="s">
        <v>40</v>
      </c>
      <c r="B145" s="4">
        <v>97</v>
      </c>
      <c r="C145" s="5">
        <v>4.0599999999999996</v>
      </c>
      <c r="D145" s="4">
        <v>62</v>
      </c>
      <c r="E145" s="5">
        <v>3.62</v>
      </c>
      <c r="F145" s="4">
        <v>35</v>
      </c>
      <c r="G145" s="5">
        <v>5.18</v>
      </c>
      <c r="H145" s="4">
        <v>0</v>
      </c>
    </row>
    <row r="146" spans="1:8" x14ac:dyDescent="0.15">
      <c r="A146" s="1" t="s">
        <v>9</v>
      </c>
      <c r="B146" s="4">
        <v>753</v>
      </c>
      <c r="C146" s="5">
        <v>99.999999999999986</v>
      </c>
      <c r="D146" s="4">
        <v>547</v>
      </c>
      <c r="E146" s="5">
        <v>100</v>
      </c>
      <c r="F146" s="4">
        <v>206</v>
      </c>
      <c r="G146" s="5">
        <v>99.999999999999986</v>
      </c>
      <c r="H146" s="4">
        <v>0</v>
      </c>
    </row>
    <row r="147" spans="1:8" x14ac:dyDescent="0.15">
      <c r="A147" s="2" t="s">
        <v>26</v>
      </c>
      <c r="B147" s="4">
        <v>3</v>
      </c>
      <c r="C147" s="5">
        <v>0.4</v>
      </c>
      <c r="D147" s="4">
        <v>0</v>
      </c>
      <c r="E147" s="5">
        <v>0</v>
      </c>
      <c r="F147" s="4">
        <v>3</v>
      </c>
      <c r="G147" s="5">
        <v>1.46</v>
      </c>
      <c r="H147" s="4">
        <v>0</v>
      </c>
    </row>
    <row r="148" spans="1:8" x14ac:dyDescent="0.15">
      <c r="A148" s="2" t="s">
        <v>27</v>
      </c>
      <c r="B148" s="4">
        <v>161</v>
      </c>
      <c r="C148" s="5">
        <v>21.38</v>
      </c>
      <c r="D148" s="4">
        <v>87</v>
      </c>
      <c r="E148" s="5">
        <v>15.9</v>
      </c>
      <c r="F148" s="4">
        <v>74</v>
      </c>
      <c r="G148" s="5">
        <v>35.92</v>
      </c>
      <c r="H148" s="4">
        <v>0</v>
      </c>
    </row>
    <row r="149" spans="1:8" x14ac:dyDescent="0.15">
      <c r="A149" s="2" t="s">
        <v>28</v>
      </c>
      <c r="B149" s="4">
        <v>43</v>
      </c>
      <c r="C149" s="5">
        <v>5.71</v>
      </c>
      <c r="D149" s="4">
        <v>20</v>
      </c>
      <c r="E149" s="5">
        <v>3.66</v>
      </c>
      <c r="F149" s="4">
        <v>23</v>
      </c>
      <c r="G149" s="5">
        <v>11.17</v>
      </c>
      <c r="H149" s="4">
        <v>0</v>
      </c>
    </row>
    <row r="150" spans="1:8" x14ac:dyDescent="0.15">
      <c r="A150" s="2" t="s">
        <v>29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30</v>
      </c>
      <c r="B151" s="4">
        <v>0</v>
      </c>
      <c r="C151" s="5">
        <v>0</v>
      </c>
      <c r="D151" s="4">
        <v>0</v>
      </c>
      <c r="E151" s="5">
        <v>0</v>
      </c>
      <c r="F151" s="4">
        <v>0</v>
      </c>
      <c r="G151" s="5">
        <v>0</v>
      </c>
      <c r="H151" s="4">
        <v>0</v>
      </c>
    </row>
    <row r="152" spans="1:8" x14ac:dyDescent="0.15">
      <c r="A152" s="2" t="s">
        <v>31</v>
      </c>
      <c r="B152" s="4">
        <v>7</v>
      </c>
      <c r="C152" s="5">
        <v>0.93</v>
      </c>
      <c r="D152" s="4">
        <v>5</v>
      </c>
      <c r="E152" s="5">
        <v>0.91</v>
      </c>
      <c r="F152" s="4">
        <v>2</v>
      </c>
      <c r="G152" s="5">
        <v>0.97</v>
      </c>
      <c r="H152" s="4">
        <v>0</v>
      </c>
    </row>
    <row r="153" spans="1:8" x14ac:dyDescent="0.15">
      <c r="A153" s="2" t="s">
        <v>32</v>
      </c>
      <c r="B153" s="4">
        <v>185</v>
      </c>
      <c r="C153" s="5">
        <v>24.57</v>
      </c>
      <c r="D153" s="4">
        <v>133</v>
      </c>
      <c r="E153" s="5">
        <v>24.31</v>
      </c>
      <c r="F153" s="4">
        <v>52</v>
      </c>
      <c r="G153" s="5">
        <v>25.24</v>
      </c>
      <c r="H153" s="4">
        <v>0</v>
      </c>
    </row>
    <row r="154" spans="1:8" x14ac:dyDescent="0.15">
      <c r="A154" s="2" t="s">
        <v>33</v>
      </c>
      <c r="B154" s="4">
        <v>4</v>
      </c>
      <c r="C154" s="5">
        <v>0.53</v>
      </c>
      <c r="D154" s="4">
        <v>1</v>
      </c>
      <c r="E154" s="5">
        <v>0.18</v>
      </c>
      <c r="F154" s="4">
        <v>3</v>
      </c>
      <c r="G154" s="5">
        <v>1.46</v>
      </c>
      <c r="H154" s="4">
        <v>0</v>
      </c>
    </row>
    <row r="155" spans="1:8" x14ac:dyDescent="0.15">
      <c r="A155" s="2" t="s">
        <v>34</v>
      </c>
      <c r="B155" s="4">
        <v>23</v>
      </c>
      <c r="C155" s="5">
        <v>3.05</v>
      </c>
      <c r="D155" s="4">
        <v>17</v>
      </c>
      <c r="E155" s="5">
        <v>3.11</v>
      </c>
      <c r="F155" s="4">
        <v>6</v>
      </c>
      <c r="G155" s="5">
        <v>2.91</v>
      </c>
      <c r="H155" s="4">
        <v>0</v>
      </c>
    </row>
    <row r="156" spans="1:8" x14ac:dyDescent="0.15">
      <c r="A156" s="2" t="s">
        <v>35</v>
      </c>
      <c r="B156" s="4">
        <v>17</v>
      </c>
      <c r="C156" s="5">
        <v>2.2599999999999998</v>
      </c>
      <c r="D156" s="4">
        <v>11</v>
      </c>
      <c r="E156" s="5">
        <v>2.0099999999999998</v>
      </c>
      <c r="F156" s="4">
        <v>6</v>
      </c>
      <c r="G156" s="5">
        <v>2.91</v>
      </c>
      <c r="H156" s="4">
        <v>0</v>
      </c>
    </row>
    <row r="157" spans="1:8" x14ac:dyDescent="0.15">
      <c r="A157" s="2" t="s">
        <v>36</v>
      </c>
      <c r="B157" s="4">
        <v>76</v>
      </c>
      <c r="C157" s="5">
        <v>10.09</v>
      </c>
      <c r="D157" s="4">
        <v>63</v>
      </c>
      <c r="E157" s="5">
        <v>11.52</v>
      </c>
      <c r="F157" s="4">
        <v>13</v>
      </c>
      <c r="G157" s="5">
        <v>6.31</v>
      </c>
      <c r="H157" s="4">
        <v>0</v>
      </c>
    </row>
    <row r="158" spans="1:8" x14ac:dyDescent="0.15">
      <c r="A158" s="2" t="s">
        <v>37</v>
      </c>
      <c r="B158" s="4">
        <v>142</v>
      </c>
      <c r="C158" s="5">
        <v>18.86</v>
      </c>
      <c r="D158" s="4">
        <v>138</v>
      </c>
      <c r="E158" s="5">
        <v>25.23</v>
      </c>
      <c r="F158" s="4">
        <v>4</v>
      </c>
      <c r="G158" s="5">
        <v>1.94</v>
      </c>
      <c r="H158" s="4">
        <v>0</v>
      </c>
    </row>
    <row r="159" spans="1:8" x14ac:dyDescent="0.15">
      <c r="A159" s="2" t="s">
        <v>38</v>
      </c>
      <c r="B159" s="4">
        <v>32</v>
      </c>
      <c r="C159" s="5">
        <v>4.25</v>
      </c>
      <c r="D159" s="4">
        <v>31</v>
      </c>
      <c r="E159" s="5">
        <v>5.67</v>
      </c>
      <c r="F159" s="4">
        <v>1</v>
      </c>
      <c r="G159" s="5">
        <v>0.49</v>
      </c>
      <c r="H159" s="4">
        <v>0</v>
      </c>
    </row>
    <row r="160" spans="1:8" x14ac:dyDescent="0.15">
      <c r="A160" s="2" t="s">
        <v>39</v>
      </c>
      <c r="B160" s="4">
        <v>38</v>
      </c>
      <c r="C160" s="5">
        <v>5.05</v>
      </c>
      <c r="D160" s="4">
        <v>27</v>
      </c>
      <c r="E160" s="5">
        <v>4.9400000000000004</v>
      </c>
      <c r="F160" s="4">
        <v>11</v>
      </c>
      <c r="G160" s="5">
        <v>5.34</v>
      </c>
      <c r="H160" s="4">
        <v>0</v>
      </c>
    </row>
    <row r="161" spans="1:8" x14ac:dyDescent="0.15">
      <c r="A161" s="2" t="s">
        <v>40</v>
      </c>
      <c r="B161" s="4">
        <v>22</v>
      </c>
      <c r="C161" s="5">
        <v>2.92</v>
      </c>
      <c r="D161" s="4">
        <v>14</v>
      </c>
      <c r="E161" s="5">
        <v>2.56</v>
      </c>
      <c r="F161" s="4">
        <v>8</v>
      </c>
      <c r="G161" s="5">
        <v>3.88</v>
      </c>
      <c r="H161" s="4">
        <v>0</v>
      </c>
    </row>
    <row r="162" spans="1:8" x14ac:dyDescent="0.15">
      <c r="A162" s="1" t="s">
        <v>10</v>
      </c>
      <c r="B162" s="4">
        <v>2580</v>
      </c>
      <c r="C162" s="5">
        <v>100.03000000000002</v>
      </c>
      <c r="D162" s="4">
        <v>1833</v>
      </c>
      <c r="E162" s="5">
        <v>100</v>
      </c>
      <c r="F162" s="4">
        <v>742</v>
      </c>
      <c r="G162" s="5">
        <v>99.97999999999999</v>
      </c>
      <c r="H162" s="4">
        <v>5</v>
      </c>
    </row>
    <row r="163" spans="1:8" x14ac:dyDescent="0.15">
      <c r="A163" s="2" t="s">
        <v>26</v>
      </c>
      <c r="B163" s="4">
        <v>3</v>
      </c>
      <c r="C163" s="5">
        <v>0.12</v>
      </c>
      <c r="D163" s="4">
        <v>0</v>
      </c>
      <c r="E163" s="5">
        <v>0</v>
      </c>
      <c r="F163" s="4">
        <v>3</v>
      </c>
      <c r="G163" s="5">
        <v>0.4</v>
      </c>
      <c r="H163" s="4">
        <v>0</v>
      </c>
    </row>
    <row r="164" spans="1:8" x14ac:dyDescent="0.15">
      <c r="A164" s="2" t="s">
        <v>27</v>
      </c>
      <c r="B164" s="4">
        <v>382</v>
      </c>
      <c r="C164" s="5">
        <v>14.81</v>
      </c>
      <c r="D164" s="4">
        <v>232</v>
      </c>
      <c r="E164" s="5">
        <v>12.66</v>
      </c>
      <c r="F164" s="4">
        <v>150</v>
      </c>
      <c r="G164" s="5">
        <v>20.22</v>
      </c>
      <c r="H164" s="4">
        <v>0</v>
      </c>
    </row>
    <row r="165" spans="1:8" x14ac:dyDescent="0.15">
      <c r="A165" s="2" t="s">
        <v>28</v>
      </c>
      <c r="B165" s="4">
        <v>211</v>
      </c>
      <c r="C165" s="5">
        <v>8.18</v>
      </c>
      <c r="D165" s="4">
        <v>123</v>
      </c>
      <c r="E165" s="5">
        <v>6.71</v>
      </c>
      <c r="F165" s="4">
        <v>88</v>
      </c>
      <c r="G165" s="5">
        <v>11.86</v>
      </c>
      <c r="H165" s="4">
        <v>0</v>
      </c>
    </row>
    <row r="166" spans="1:8" x14ac:dyDescent="0.15">
      <c r="A166" s="2" t="s">
        <v>29</v>
      </c>
      <c r="B166" s="4">
        <v>1</v>
      </c>
      <c r="C166" s="5">
        <v>0.04</v>
      </c>
      <c r="D166" s="4">
        <v>0</v>
      </c>
      <c r="E166" s="5">
        <v>0</v>
      </c>
      <c r="F166" s="4">
        <v>1</v>
      </c>
      <c r="G166" s="5">
        <v>0.13</v>
      </c>
      <c r="H166" s="4">
        <v>0</v>
      </c>
    </row>
    <row r="167" spans="1:8" x14ac:dyDescent="0.15">
      <c r="A167" s="2" t="s">
        <v>30</v>
      </c>
      <c r="B167" s="4">
        <v>10</v>
      </c>
      <c r="C167" s="5">
        <v>0.39</v>
      </c>
      <c r="D167" s="4">
        <v>2</v>
      </c>
      <c r="E167" s="5">
        <v>0.11</v>
      </c>
      <c r="F167" s="4">
        <v>8</v>
      </c>
      <c r="G167" s="5">
        <v>1.08</v>
      </c>
      <c r="H167" s="4">
        <v>0</v>
      </c>
    </row>
    <row r="168" spans="1:8" x14ac:dyDescent="0.15">
      <c r="A168" s="2" t="s">
        <v>31</v>
      </c>
      <c r="B168" s="4">
        <v>16</v>
      </c>
      <c r="C168" s="5">
        <v>0.62</v>
      </c>
      <c r="D168" s="4">
        <v>9</v>
      </c>
      <c r="E168" s="5">
        <v>0.49</v>
      </c>
      <c r="F168" s="4">
        <v>7</v>
      </c>
      <c r="G168" s="5">
        <v>0.94</v>
      </c>
      <c r="H168" s="4">
        <v>0</v>
      </c>
    </row>
    <row r="169" spans="1:8" x14ac:dyDescent="0.15">
      <c r="A169" s="2" t="s">
        <v>32</v>
      </c>
      <c r="B169" s="4">
        <v>727</v>
      </c>
      <c r="C169" s="5">
        <v>28.18</v>
      </c>
      <c r="D169" s="4">
        <v>477</v>
      </c>
      <c r="E169" s="5">
        <v>26.02</v>
      </c>
      <c r="F169" s="4">
        <v>248</v>
      </c>
      <c r="G169" s="5">
        <v>33.42</v>
      </c>
      <c r="H169" s="4">
        <v>2</v>
      </c>
    </row>
    <row r="170" spans="1:8" x14ac:dyDescent="0.15">
      <c r="A170" s="2" t="s">
        <v>33</v>
      </c>
      <c r="B170" s="4">
        <v>20</v>
      </c>
      <c r="C170" s="5">
        <v>0.78</v>
      </c>
      <c r="D170" s="4">
        <v>11</v>
      </c>
      <c r="E170" s="5">
        <v>0.6</v>
      </c>
      <c r="F170" s="4">
        <v>9</v>
      </c>
      <c r="G170" s="5">
        <v>1.21</v>
      </c>
      <c r="H170" s="4">
        <v>0</v>
      </c>
    </row>
    <row r="171" spans="1:8" x14ac:dyDescent="0.15">
      <c r="A171" s="2" t="s">
        <v>34</v>
      </c>
      <c r="B171" s="4">
        <v>76</v>
      </c>
      <c r="C171" s="5">
        <v>2.95</v>
      </c>
      <c r="D171" s="4">
        <v>25</v>
      </c>
      <c r="E171" s="5">
        <v>1.36</v>
      </c>
      <c r="F171" s="4">
        <v>50</v>
      </c>
      <c r="G171" s="5">
        <v>6.74</v>
      </c>
      <c r="H171" s="4">
        <v>1</v>
      </c>
    </row>
    <row r="172" spans="1:8" x14ac:dyDescent="0.15">
      <c r="A172" s="2" t="s">
        <v>35</v>
      </c>
      <c r="B172" s="4">
        <v>83</v>
      </c>
      <c r="C172" s="5">
        <v>3.22</v>
      </c>
      <c r="D172" s="4">
        <v>56</v>
      </c>
      <c r="E172" s="5">
        <v>3.06</v>
      </c>
      <c r="F172" s="4">
        <v>27</v>
      </c>
      <c r="G172" s="5">
        <v>3.64</v>
      </c>
      <c r="H172" s="4">
        <v>0</v>
      </c>
    </row>
    <row r="173" spans="1:8" x14ac:dyDescent="0.15">
      <c r="A173" s="2" t="s">
        <v>36</v>
      </c>
      <c r="B173" s="4">
        <v>299</v>
      </c>
      <c r="C173" s="5">
        <v>11.59</v>
      </c>
      <c r="D173" s="4">
        <v>264</v>
      </c>
      <c r="E173" s="5">
        <v>14.4</v>
      </c>
      <c r="F173" s="4">
        <v>35</v>
      </c>
      <c r="G173" s="5">
        <v>4.72</v>
      </c>
      <c r="H173" s="4">
        <v>0</v>
      </c>
    </row>
    <row r="174" spans="1:8" x14ac:dyDescent="0.15">
      <c r="A174" s="2" t="s">
        <v>37</v>
      </c>
      <c r="B174" s="4">
        <v>507</v>
      </c>
      <c r="C174" s="5">
        <v>19.649999999999999</v>
      </c>
      <c r="D174" s="4">
        <v>457</v>
      </c>
      <c r="E174" s="5">
        <v>24.93</v>
      </c>
      <c r="F174" s="4">
        <v>49</v>
      </c>
      <c r="G174" s="5">
        <v>6.6</v>
      </c>
      <c r="H174" s="4">
        <v>1</v>
      </c>
    </row>
    <row r="175" spans="1:8" x14ac:dyDescent="0.15">
      <c r="A175" s="2" t="s">
        <v>38</v>
      </c>
      <c r="B175" s="4">
        <v>49</v>
      </c>
      <c r="C175" s="5">
        <v>1.9</v>
      </c>
      <c r="D175" s="4">
        <v>38</v>
      </c>
      <c r="E175" s="5">
        <v>2.0699999999999998</v>
      </c>
      <c r="F175" s="4">
        <v>11</v>
      </c>
      <c r="G175" s="5">
        <v>1.48</v>
      </c>
      <c r="H175" s="4">
        <v>0</v>
      </c>
    </row>
    <row r="176" spans="1:8" x14ac:dyDescent="0.15">
      <c r="A176" s="2" t="s">
        <v>39</v>
      </c>
      <c r="B176" s="4">
        <v>89</v>
      </c>
      <c r="C176" s="5">
        <v>3.45</v>
      </c>
      <c r="D176" s="4">
        <v>63</v>
      </c>
      <c r="E176" s="5">
        <v>3.44</v>
      </c>
      <c r="F176" s="4">
        <v>26</v>
      </c>
      <c r="G176" s="5">
        <v>3.5</v>
      </c>
      <c r="H176" s="4">
        <v>0</v>
      </c>
    </row>
    <row r="177" spans="1:8" x14ac:dyDescent="0.15">
      <c r="A177" s="2" t="s">
        <v>40</v>
      </c>
      <c r="B177" s="4">
        <v>107</v>
      </c>
      <c r="C177" s="5">
        <v>4.1500000000000004</v>
      </c>
      <c r="D177" s="4">
        <v>76</v>
      </c>
      <c r="E177" s="5">
        <v>4.1500000000000004</v>
      </c>
      <c r="F177" s="4">
        <v>30</v>
      </c>
      <c r="G177" s="5">
        <v>4.04</v>
      </c>
      <c r="H177" s="4">
        <v>1</v>
      </c>
    </row>
    <row r="178" spans="1:8" x14ac:dyDescent="0.15">
      <c r="A178" s="1" t="s">
        <v>11</v>
      </c>
      <c r="B178" s="4">
        <v>1045</v>
      </c>
      <c r="C178" s="5">
        <v>100.00000000000001</v>
      </c>
      <c r="D178" s="4">
        <v>734</v>
      </c>
      <c r="E178" s="5">
        <v>100.01000000000002</v>
      </c>
      <c r="F178" s="4">
        <v>308</v>
      </c>
      <c r="G178" s="5">
        <v>99.990000000000009</v>
      </c>
      <c r="H178" s="4">
        <v>3</v>
      </c>
    </row>
    <row r="179" spans="1:8" x14ac:dyDescent="0.15">
      <c r="A179" s="2" t="s">
        <v>26</v>
      </c>
      <c r="B179" s="4">
        <v>2</v>
      </c>
      <c r="C179" s="5">
        <v>0.19</v>
      </c>
      <c r="D179" s="4">
        <v>0</v>
      </c>
      <c r="E179" s="5">
        <v>0</v>
      </c>
      <c r="F179" s="4">
        <v>2</v>
      </c>
      <c r="G179" s="5">
        <v>0.65</v>
      </c>
      <c r="H179" s="4">
        <v>0</v>
      </c>
    </row>
    <row r="180" spans="1:8" x14ac:dyDescent="0.15">
      <c r="A180" s="2" t="s">
        <v>27</v>
      </c>
      <c r="B180" s="4">
        <v>140</v>
      </c>
      <c r="C180" s="5">
        <v>13.4</v>
      </c>
      <c r="D180" s="4">
        <v>75</v>
      </c>
      <c r="E180" s="5">
        <v>10.220000000000001</v>
      </c>
      <c r="F180" s="4">
        <v>65</v>
      </c>
      <c r="G180" s="5">
        <v>21.1</v>
      </c>
      <c r="H180" s="4">
        <v>0</v>
      </c>
    </row>
    <row r="181" spans="1:8" x14ac:dyDescent="0.15">
      <c r="A181" s="2" t="s">
        <v>28</v>
      </c>
      <c r="B181" s="4">
        <v>83</v>
      </c>
      <c r="C181" s="5">
        <v>7.94</v>
      </c>
      <c r="D181" s="4">
        <v>46</v>
      </c>
      <c r="E181" s="5">
        <v>6.27</v>
      </c>
      <c r="F181" s="4">
        <v>37</v>
      </c>
      <c r="G181" s="5">
        <v>12.01</v>
      </c>
      <c r="H181" s="4">
        <v>0</v>
      </c>
    </row>
    <row r="182" spans="1:8" x14ac:dyDescent="0.15">
      <c r="A182" s="2" t="s">
        <v>29</v>
      </c>
      <c r="B182" s="4">
        <v>1</v>
      </c>
      <c r="C182" s="5">
        <v>0.1</v>
      </c>
      <c r="D182" s="4">
        <v>0</v>
      </c>
      <c r="E182" s="5">
        <v>0</v>
      </c>
      <c r="F182" s="4">
        <v>1</v>
      </c>
      <c r="G182" s="5">
        <v>0.32</v>
      </c>
      <c r="H182" s="4">
        <v>0</v>
      </c>
    </row>
    <row r="183" spans="1:8" x14ac:dyDescent="0.15">
      <c r="A183" s="2" t="s">
        <v>30</v>
      </c>
      <c r="B183" s="4">
        <v>5</v>
      </c>
      <c r="C183" s="5">
        <v>0.48</v>
      </c>
      <c r="D183" s="4">
        <v>1</v>
      </c>
      <c r="E183" s="5">
        <v>0.14000000000000001</v>
      </c>
      <c r="F183" s="4">
        <v>4</v>
      </c>
      <c r="G183" s="5">
        <v>1.3</v>
      </c>
      <c r="H183" s="4">
        <v>0</v>
      </c>
    </row>
    <row r="184" spans="1:8" x14ac:dyDescent="0.15">
      <c r="A184" s="2" t="s">
        <v>31</v>
      </c>
      <c r="B184" s="4">
        <v>10</v>
      </c>
      <c r="C184" s="5">
        <v>0.96</v>
      </c>
      <c r="D184" s="4">
        <v>4</v>
      </c>
      <c r="E184" s="5">
        <v>0.54</v>
      </c>
      <c r="F184" s="4">
        <v>6</v>
      </c>
      <c r="G184" s="5">
        <v>1.95</v>
      </c>
      <c r="H184" s="4">
        <v>0</v>
      </c>
    </row>
    <row r="185" spans="1:8" x14ac:dyDescent="0.15">
      <c r="A185" s="2" t="s">
        <v>32</v>
      </c>
      <c r="B185" s="4">
        <v>275</v>
      </c>
      <c r="C185" s="5">
        <v>26.32</v>
      </c>
      <c r="D185" s="4">
        <v>171</v>
      </c>
      <c r="E185" s="5">
        <v>23.3</v>
      </c>
      <c r="F185" s="4">
        <v>103</v>
      </c>
      <c r="G185" s="5">
        <v>33.44</v>
      </c>
      <c r="H185" s="4">
        <v>1</v>
      </c>
    </row>
    <row r="186" spans="1:8" x14ac:dyDescent="0.15">
      <c r="A186" s="2" t="s">
        <v>33</v>
      </c>
      <c r="B186" s="4">
        <v>4</v>
      </c>
      <c r="C186" s="5">
        <v>0.38</v>
      </c>
      <c r="D186" s="4">
        <v>2</v>
      </c>
      <c r="E186" s="5">
        <v>0.27</v>
      </c>
      <c r="F186" s="4">
        <v>2</v>
      </c>
      <c r="G186" s="5">
        <v>0.65</v>
      </c>
      <c r="H186" s="4">
        <v>0</v>
      </c>
    </row>
    <row r="187" spans="1:8" x14ac:dyDescent="0.15">
      <c r="A187" s="2" t="s">
        <v>34</v>
      </c>
      <c r="B187" s="4">
        <v>47</v>
      </c>
      <c r="C187" s="5">
        <v>4.5</v>
      </c>
      <c r="D187" s="4">
        <v>35</v>
      </c>
      <c r="E187" s="5">
        <v>4.7699999999999996</v>
      </c>
      <c r="F187" s="4">
        <v>12</v>
      </c>
      <c r="G187" s="5">
        <v>3.9</v>
      </c>
      <c r="H187" s="4">
        <v>0</v>
      </c>
    </row>
    <row r="188" spans="1:8" x14ac:dyDescent="0.15">
      <c r="A188" s="2" t="s">
        <v>35</v>
      </c>
      <c r="B188" s="4">
        <v>25</v>
      </c>
      <c r="C188" s="5">
        <v>2.39</v>
      </c>
      <c r="D188" s="4">
        <v>14</v>
      </c>
      <c r="E188" s="5">
        <v>1.91</v>
      </c>
      <c r="F188" s="4">
        <v>11</v>
      </c>
      <c r="G188" s="5">
        <v>3.57</v>
      </c>
      <c r="H188" s="4">
        <v>0</v>
      </c>
    </row>
    <row r="189" spans="1:8" x14ac:dyDescent="0.15">
      <c r="A189" s="2" t="s">
        <v>36</v>
      </c>
      <c r="B189" s="4">
        <v>141</v>
      </c>
      <c r="C189" s="5">
        <v>13.49</v>
      </c>
      <c r="D189" s="4">
        <v>125</v>
      </c>
      <c r="E189" s="5">
        <v>17.03</v>
      </c>
      <c r="F189" s="4">
        <v>15</v>
      </c>
      <c r="G189" s="5">
        <v>4.87</v>
      </c>
      <c r="H189" s="4">
        <v>1</v>
      </c>
    </row>
    <row r="190" spans="1:8" x14ac:dyDescent="0.15">
      <c r="A190" s="2" t="s">
        <v>37</v>
      </c>
      <c r="B190" s="4">
        <v>194</v>
      </c>
      <c r="C190" s="5">
        <v>18.559999999999999</v>
      </c>
      <c r="D190" s="4">
        <v>176</v>
      </c>
      <c r="E190" s="5">
        <v>23.98</v>
      </c>
      <c r="F190" s="4">
        <v>18</v>
      </c>
      <c r="G190" s="5">
        <v>5.84</v>
      </c>
      <c r="H190" s="4">
        <v>0</v>
      </c>
    </row>
    <row r="191" spans="1:8" x14ac:dyDescent="0.15">
      <c r="A191" s="2" t="s">
        <v>38</v>
      </c>
      <c r="B191" s="4">
        <v>18</v>
      </c>
      <c r="C191" s="5">
        <v>1.72</v>
      </c>
      <c r="D191" s="4">
        <v>15</v>
      </c>
      <c r="E191" s="5">
        <v>2.04</v>
      </c>
      <c r="F191" s="4">
        <v>2</v>
      </c>
      <c r="G191" s="5">
        <v>0.65</v>
      </c>
      <c r="H191" s="4">
        <v>1</v>
      </c>
    </row>
    <row r="192" spans="1:8" x14ac:dyDescent="0.15">
      <c r="A192" s="2" t="s">
        <v>39</v>
      </c>
      <c r="B192" s="4">
        <v>52</v>
      </c>
      <c r="C192" s="5">
        <v>4.9800000000000004</v>
      </c>
      <c r="D192" s="4">
        <v>30</v>
      </c>
      <c r="E192" s="5">
        <v>4.09</v>
      </c>
      <c r="F192" s="4">
        <v>22</v>
      </c>
      <c r="G192" s="5">
        <v>7.14</v>
      </c>
      <c r="H192" s="4">
        <v>0</v>
      </c>
    </row>
    <row r="193" spans="1:8" x14ac:dyDescent="0.15">
      <c r="A193" s="2" t="s">
        <v>40</v>
      </c>
      <c r="B193" s="4">
        <v>48</v>
      </c>
      <c r="C193" s="5">
        <v>4.59</v>
      </c>
      <c r="D193" s="4">
        <v>40</v>
      </c>
      <c r="E193" s="5">
        <v>5.45</v>
      </c>
      <c r="F193" s="4">
        <v>8</v>
      </c>
      <c r="G193" s="5">
        <v>2.6</v>
      </c>
      <c r="H193" s="4">
        <v>0</v>
      </c>
    </row>
    <row r="194" spans="1:8" x14ac:dyDescent="0.15">
      <c r="A194" s="1" t="s">
        <v>12</v>
      </c>
      <c r="B194" s="4">
        <v>796</v>
      </c>
      <c r="C194" s="5">
        <v>100.01</v>
      </c>
      <c r="D194" s="4">
        <v>598</v>
      </c>
      <c r="E194" s="5">
        <v>99.990000000000009</v>
      </c>
      <c r="F194" s="4">
        <v>196</v>
      </c>
      <c r="G194" s="5">
        <v>99.99</v>
      </c>
      <c r="H194" s="4">
        <v>2</v>
      </c>
    </row>
    <row r="195" spans="1:8" x14ac:dyDescent="0.15">
      <c r="A195" s="2" t="s">
        <v>26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27</v>
      </c>
      <c r="B196" s="4">
        <v>128</v>
      </c>
      <c r="C196" s="5">
        <v>16.079999999999998</v>
      </c>
      <c r="D196" s="4">
        <v>103</v>
      </c>
      <c r="E196" s="5">
        <v>17.22</v>
      </c>
      <c r="F196" s="4">
        <v>25</v>
      </c>
      <c r="G196" s="5">
        <v>12.76</v>
      </c>
      <c r="H196" s="4">
        <v>0</v>
      </c>
    </row>
    <row r="197" spans="1:8" x14ac:dyDescent="0.15">
      <c r="A197" s="2" t="s">
        <v>28</v>
      </c>
      <c r="B197" s="4">
        <v>94</v>
      </c>
      <c r="C197" s="5">
        <v>11.81</v>
      </c>
      <c r="D197" s="4">
        <v>56</v>
      </c>
      <c r="E197" s="5">
        <v>9.36</v>
      </c>
      <c r="F197" s="4">
        <v>38</v>
      </c>
      <c r="G197" s="5">
        <v>19.39</v>
      </c>
      <c r="H197" s="4">
        <v>0</v>
      </c>
    </row>
    <row r="198" spans="1:8" x14ac:dyDescent="0.15">
      <c r="A198" s="2" t="s">
        <v>29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30</v>
      </c>
      <c r="B199" s="4">
        <v>3</v>
      </c>
      <c r="C199" s="5">
        <v>0.38</v>
      </c>
      <c r="D199" s="4">
        <v>0</v>
      </c>
      <c r="E199" s="5">
        <v>0</v>
      </c>
      <c r="F199" s="4">
        <v>3</v>
      </c>
      <c r="G199" s="5">
        <v>1.53</v>
      </c>
      <c r="H199" s="4">
        <v>0</v>
      </c>
    </row>
    <row r="200" spans="1:8" x14ac:dyDescent="0.15">
      <c r="A200" s="2" t="s">
        <v>31</v>
      </c>
      <c r="B200" s="4">
        <v>4</v>
      </c>
      <c r="C200" s="5">
        <v>0.5</v>
      </c>
      <c r="D200" s="4">
        <v>0</v>
      </c>
      <c r="E200" s="5">
        <v>0</v>
      </c>
      <c r="F200" s="4">
        <v>4</v>
      </c>
      <c r="G200" s="5">
        <v>2.04</v>
      </c>
      <c r="H200" s="4">
        <v>0</v>
      </c>
    </row>
    <row r="201" spans="1:8" x14ac:dyDescent="0.15">
      <c r="A201" s="2" t="s">
        <v>32</v>
      </c>
      <c r="B201" s="4">
        <v>211</v>
      </c>
      <c r="C201" s="5">
        <v>26.51</v>
      </c>
      <c r="D201" s="4">
        <v>144</v>
      </c>
      <c r="E201" s="5">
        <v>24.08</v>
      </c>
      <c r="F201" s="4">
        <v>67</v>
      </c>
      <c r="G201" s="5">
        <v>34.18</v>
      </c>
      <c r="H201" s="4">
        <v>0</v>
      </c>
    </row>
    <row r="202" spans="1:8" x14ac:dyDescent="0.15">
      <c r="A202" s="2" t="s">
        <v>33</v>
      </c>
      <c r="B202" s="4">
        <v>3</v>
      </c>
      <c r="C202" s="5">
        <v>0.38</v>
      </c>
      <c r="D202" s="4">
        <v>0</v>
      </c>
      <c r="E202" s="5">
        <v>0</v>
      </c>
      <c r="F202" s="4">
        <v>3</v>
      </c>
      <c r="G202" s="5">
        <v>1.53</v>
      </c>
      <c r="H202" s="4">
        <v>0</v>
      </c>
    </row>
    <row r="203" spans="1:8" x14ac:dyDescent="0.15">
      <c r="A203" s="2" t="s">
        <v>34</v>
      </c>
      <c r="B203" s="4">
        <v>29</v>
      </c>
      <c r="C203" s="5">
        <v>3.64</v>
      </c>
      <c r="D203" s="4">
        <v>24</v>
      </c>
      <c r="E203" s="5">
        <v>4.01</v>
      </c>
      <c r="F203" s="4">
        <v>5</v>
      </c>
      <c r="G203" s="5">
        <v>2.5499999999999998</v>
      </c>
      <c r="H203" s="4">
        <v>0</v>
      </c>
    </row>
    <row r="204" spans="1:8" x14ac:dyDescent="0.15">
      <c r="A204" s="2" t="s">
        <v>35</v>
      </c>
      <c r="B204" s="4">
        <v>25</v>
      </c>
      <c r="C204" s="5">
        <v>3.14</v>
      </c>
      <c r="D204" s="4">
        <v>18</v>
      </c>
      <c r="E204" s="5">
        <v>3.01</v>
      </c>
      <c r="F204" s="4">
        <v>7</v>
      </c>
      <c r="G204" s="5">
        <v>3.57</v>
      </c>
      <c r="H204" s="4">
        <v>0</v>
      </c>
    </row>
    <row r="205" spans="1:8" x14ac:dyDescent="0.15">
      <c r="A205" s="2" t="s">
        <v>36</v>
      </c>
      <c r="B205" s="4">
        <v>106</v>
      </c>
      <c r="C205" s="5">
        <v>13.32</v>
      </c>
      <c r="D205" s="4">
        <v>92</v>
      </c>
      <c r="E205" s="5">
        <v>15.38</v>
      </c>
      <c r="F205" s="4">
        <v>14</v>
      </c>
      <c r="G205" s="5">
        <v>7.14</v>
      </c>
      <c r="H205" s="4">
        <v>0</v>
      </c>
    </row>
    <row r="206" spans="1:8" x14ac:dyDescent="0.15">
      <c r="A206" s="2" t="s">
        <v>37</v>
      </c>
      <c r="B206" s="4">
        <v>126</v>
      </c>
      <c r="C206" s="5">
        <v>15.83</v>
      </c>
      <c r="D206" s="4">
        <v>117</v>
      </c>
      <c r="E206" s="5">
        <v>19.57</v>
      </c>
      <c r="F206" s="4">
        <v>9</v>
      </c>
      <c r="G206" s="5">
        <v>4.59</v>
      </c>
      <c r="H206" s="4">
        <v>0</v>
      </c>
    </row>
    <row r="207" spans="1:8" x14ac:dyDescent="0.15">
      <c r="A207" s="2" t="s">
        <v>38</v>
      </c>
      <c r="B207" s="4">
        <v>24</v>
      </c>
      <c r="C207" s="5">
        <v>3.02</v>
      </c>
      <c r="D207" s="4">
        <v>22</v>
      </c>
      <c r="E207" s="5">
        <v>3.68</v>
      </c>
      <c r="F207" s="4">
        <v>2</v>
      </c>
      <c r="G207" s="5">
        <v>1.02</v>
      </c>
      <c r="H207" s="4">
        <v>0</v>
      </c>
    </row>
    <row r="208" spans="1:8" x14ac:dyDescent="0.15">
      <c r="A208" s="2" t="s">
        <v>39</v>
      </c>
      <c r="B208" s="4">
        <v>21</v>
      </c>
      <c r="C208" s="5">
        <v>2.64</v>
      </c>
      <c r="D208" s="4">
        <v>14</v>
      </c>
      <c r="E208" s="5">
        <v>2.34</v>
      </c>
      <c r="F208" s="4">
        <v>7</v>
      </c>
      <c r="G208" s="5">
        <v>3.57</v>
      </c>
      <c r="H208" s="4">
        <v>0</v>
      </c>
    </row>
    <row r="209" spans="1:8" x14ac:dyDescent="0.15">
      <c r="A209" s="2" t="s">
        <v>40</v>
      </c>
      <c r="B209" s="4">
        <v>22</v>
      </c>
      <c r="C209" s="5">
        <v>2.76</v>
      </c>
      <c r="D209" s="4">
        <v>8</v>
      </c>
      <c r="E209" s="5">
        <v>1.34</v>
      </c>
      <c r="F209" s="4">
        <v>12</v>
      </c>
      <c r="G209" s="5">
        <v>6.12</v>
      </c>
      <c r="H209" s="4">
        <v>2</v>
      </c>
    </row>
    <row r="210" spans="1:8" x14ac:dyDescent="0.15">
      <c r="A210" s="1" t="s">
        <v>13</v>
      </c>
      <c r="B210" s="4">
        <v>973</v>
      </c>
      <c r="C210" s="5">
        <v>99.97999999999999</v>
      </c>
      <c r="D210" s="4">
        <v>706</v>
      </c>
      <c r="E210" s="5">
        <v>99.989999999999981</v>
      </c>
      <c r="F210" s="4">
        <v>262</v>
      </c>
      <c r="G210" s="5">
        <v>100.00999999999999</v>
      </c>
      <c r="H210" s="4">
        <v>5</v>
      </c>
    </row>
    <row r="211" spans="1:8" x14ac:dyDescent="0.15">
      <c r="A211" s="2" t="s">
        <v>26</v>
      </c>
      <c r="B211" s="4">
        <v>1</v>
      </c>
      <c r="C211" s="5">
        <v>0.1</v>
      </c>
      <c r="D211" s="4">
        <v>0</v>
      </c>
      <c r="E211" s="5">
        <v>0</v>
      </c>
      <c r="F211" s="4">
        <v>1</v>
      </c>
      <c r="G211" s="5">
        <v>0.38</v>
      </c>
      <c r="H211" s="4">
        <v>0</v>
      </c>
    </row>
    <row r="212" spans="1:8" x14ac:dyDescent="0.15">
      <c r="A212" s="2" t="s">
        <v>27</v>
      </c>
      <c r="B212" s="4">
        <v>116</v>
      </c>
      <c r="C212" s="5">
        <v>11.92</v>
      </c>
      <c r="D212" s="4">
        <v>80</v>
      </c>
      <c r="E212" s="5">
        <v>11.33</v>
      </c>
      <c r="F212" s="4">
        <v>36</v>
      </c>
      <c r="G212" s="5">
        <v>13.74</v>
      </c>
      <c r="H212" s="4">
        <v>0</v>
      </c>
    </row>
    <row r="213" spans="1:8" x14ac:dyDescent="0.15">
      <c r="A213" s="2" t="s">
        <v>28</v>
      </c>
      <c r="B213" s="4">
        <v>80</v>
      </c>
      <c r="C213" s="5">
        <v>8.2200000000000006</v>
      </c>
      <c r="D213" s="4">
        <v>56</v>
      </c>
      <c r="E213" s="5">
        <v>7.93</v>
      </c>
      <c r="F213" s="4">
        <v>24</v>
      </c>
      <c r="G213" s="5">
        <v>9.16</v>
      </c>
      <c r="H213" s="4">
        <v>0</v>
      </c>
    </row>
    <row r="214" spans="1:8" x14ac:dyDescent="0.15">
      <c r="A214" s="2" t="s">
        <v>29</v>
      </c>
      <c r="B214" s="4">
        <v>1</v>
      </c>
      <c r="C214" s="5">
        <v>0.1</v>
      </c>
      <c r="D214" s="4">
        <v>0</v>
      </c>
      <c r="E214" s="5">
        <v>0</v>
      </c>
      <c r="F214" s="4">
        <v>1</v>
      </c>
      <c r="G214" s="5">
        <v>0.38</v>
      </c>
      <c r="H214" s="4">
        <v>0</v>
      </c>
    </row>
    <row r="215" spans="1:8" x14ac:dyDescent="0.15">
      <c r="A215" s="2" t="s">
        <v>30</v>
      </c>
      <c r="B215" s="4">
        <v>4</v>
      </c>
      <c r="C215" s="5">
        <v>0.41</v>
      </c>
      <c r="D215" s="4">
        <v>0</v>
      </c>
      <c r="E215" s="5">
        <v>0</v>
      </c>
      <c r="F215" s="4">
        <v>3</v>
      </c>
      <c r="G215" s="5">
        <v>1.1499999999999999</v>
      </c>
      <c r="H215" s="4">
        <v>1</v>
      </c>
    </row>
    <row r="216" spans="1:8" x14ac:dyDescent="0.15">
      <c r="A216" s="2" t="s">
        <v>31</v>
      </c>
      <c r="B216" s="4">
        <v>8</v>
      </c>
      <c r="C216" s="5">
        <v>0.82</v>
      </c>
      <c r="D216" s="4">
        <v>3</v>
      </c>
      <c r="E216" s="5">
        <v>0.42</v>
      </c>
      <c r="F216" s="4">
        <v>4</v>
      </c>
      <c r="G216" s="5">
        <v>1.53</v>
      </c>
      <c r="H216" s="4">
        <v>1</v>
      </c>
    </row>
    <row r="217" spans="1:8" x14ac:dyDescent="0.15">
      <c r="A217" s="2" t="s">
        <v>32</v>
      </c>
      <c r="B217" s="4">
        <v>246</v>
      </c>
      <c r="C217" s="5">
        <v>25.28</v>
      </c>
      <c r="D217" s="4">
        <v>145</v>
      </c>
      <c r="E217" s="5">
        <v>20.54</v>
      </c>
      <c r="F217" s="4">
        <v>101</v>
      </c>
      <c r="G217" s="5">
        <v>38.549999999999997</v>
      </c>
      <c r="H217" s="4">
        <v>0</v>
      </c>
    </row>
    <row r="218" spans="1:8" x14ac:dyDescent="0.15">
      <c r="A218" s="2" t="s">
        <v>33</v>
      </c>
      <c r="B218" s="4">
        <v>4</v>
      </c>
      <c r="C218" s="5">
        <v>0.41</v>
      </c>
      <c r="D218" s="4">
        <v>3</v>
      </c>
      <c r="E218" s="5">
        <v>0.42</v>
      </c>
      <c r="F218" s="4">
        <v>1</v>
      </c>
      <c r="G218" s="5">
        <v>0.38</v>
      </c>
      <c r="H218" s="4">
        <v>0</v>
      </c>
    </row>
    <row r="219" spans="1:8" x14ac:dyDescent="0.15">
      <c r="A219" s="2" t="s">
        <v>34</v>
      </c>
      <c r="B219" s="4">
        <v>38</v>
      </c>
      <c r="C219" s="5">
        <v>3.91</v>
      </c>
      <c r="D219" s="4">
        <v>17</v>
      </c>
      <c r="E219" s="5">
        <v>2.41</v>
      </c>
      <c r="F219" s="4">
        <v>21</v>
      </c>
      <c r="G219" s="5">
        <v>8.02</v>
      </c>
      <c r="H219" s="4">
        <v>0</v>
      </c>
    </row>
    <row r="220" spans="1:8" x14ac:dyDescent="0.15">
      <c r="A220" s="2" t="s">
        <v>35</v>
      </c>
      <c r="B220" s="4">
        <v>30</v>
      </c>
      <c r="C220" s="5">
        <v>3.08</v>
      </c>
      <c r="D220" s="4">
        <v>22</v>
      </c>
      <c r="E220" s="5">
        <v>3.12</v>
      </c>
      <c r="F220" s="4">
        <v>7</v>
      </c>
      <c r="G220" s="5">
        <v>2.67</v>
      </c>
      <c r="H220" s="4">
        <v>1</v>
      </c>
    </row>
    <row r="221" spans="1:8" x14ac:dyDescent="0.15">
      <c r="A221" s="2" t="s">
        <v>36</v>
      </c>
      <c r="B221" s="4">
        <v>181</v>
      </c>
      <c r="C221" s="5">
        <v>18.600000000000001</v>
      </c>
      <c r="D221" s="4">
        <v>155</v>
      </c>
      <c r="E221" s="5">
        <v>21.95</v>
      </c>
      <c r="F221" s="4">
        <v>26</v>
      </c>
      <c r="G221" s="5">
        <v>9.92</v>
      </c>
      <c r="H221" s="4">
        <v>0</v>
      </c>
    </row>
    <row r="222" spans="1:8" x14ac:dyDescent="0.15">
      <c r="A222" s="2" t="s">
        <v>37</v>
      </c>
      <c r="B222" s="4">
        <v>195</v>
      </c>
      <c r="C222" s="5">
        <v>20.04</v>
      </c>
      <c r="D222" s="4">
        <v>181</v>
      </c>
      <c r="E222" s="5">
        <v>25.64</v>
      </c>
      <c r="F222" s="4">
        <v>14</v>
      </c>
      <c r="G222" s="5">
        <v>5.34</v>
      </c>
      <c r="H222" s="4">
        <v>0</v>
      </c>
    </row>
    <row r="223" spans="1:8" x14ac:dyDescent="0.15">
      <c r="A223" s="2" t="s">
        <v>38</v>
      </c>
      <c r="B223" s="4">
        <v>14</v>
      </c>
      <c r="C223" s="5">
        <v>1.44</v>
      </c>
      <c r="D223" s="4">
        <v>9</v>
      </c>
      <c r="E223" s="5">
        <v>1.27</v>
      </c>
      <c r="F223" s="4">
        <v>4</v>
      </c>
      <c r="G223" s="5">
        <v>1.53</v>
      </c>
      <c r="H223" s="4">
        <v>1</v>
      </c>
    </row>
    <row r="224" spans="1:8" x14ac:dyDescent="0.15">
      <c r="A224" s="2" t="s">
        <v>39</v>
      </c>
      <c r="B224" s="4">
        <v>26</v>
      </c>
      <c r="C224" s="5">
        <v>2.67</v>
      </c>
      <c r="D224" s="4">
        <v>16</v>
      </c>
      <c r="E224" s="5">
        <v>2.27</v>
      </c>
      <c r="F224" s="4">
        <v>10</v>
      </c>
      <c r="G224" s="5">
        <v>3.82</v>
      </c>
      <c r="H224" s="4">
        <v>0</v>
      </c>
    </row>
    <row r="225" spans="1:8" x14ac:dyDescent="0.15">
      <c r="A225" s="2" t="s">
        <v>40</v>
      </c>
      <c r="B225" s="4">
        <v>29</v>
      </c>
      <c r="C225" s="5">
        <v>2.98</v>
      </c>
      <c r="D225" s="4">
        <v>19</v>
      </c>
      <c r="E225" s="5">
        <v>2.69</v>
      </c>
      <c r="F225" s="4">
        <v>9</v>
      </c>
      <c r="G225" s="5">
        <v>3.44</v>
      </c>
      <c r="H225" s="4">
        <v>1</v>
      </c>
    </row>
    <row r="226" spans="1:8" x14ac:dyDescent="0.15">
      <c r="A226" s="1" t="s">
        <v>14</v>
      </c>
      <c r="B226" s="4">
        <v>148</v>
      </c>
      <c r="C226" s="5">
        <v>100</v>
      </c>
      <c r="D226" s="4">
        <v>98</v>
      </c>
      <c r="E226" s="5">
        <v>99.990000000000023</v>
      </c>
      <c r="F226" s="4">
        <v>49</v>
      </c>
      <c r="G226" s="5">
        <v>99.990000000000009</v>
      </c>
      <c r="H226" s="4">
        <v>1</v>
      </c>
    </row>
    <row r="227" spans="1:8" x14ac:dyDescent="0.15">
      <c r="A227" s="2" t="s">
        <v>26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27</v>
      </c>
      <c r="B228" s="4">
        <v>20</v>
      </c>
      <c r="C228" s="5">
        <v>13.51</v>
      </c>
      <c r="D228" s="4">
        <v>9</v>
      </c>
      <c r="E228" s="5">
        <v>9.18</v>
      </c>
      <c r="F228" s="4">
        <v>11</v>
      </c>
      <c r="G228" s="5">
        <v>22.45</v>
      </c>
      <c r="H228" s="4">
        <v>0</v>
      </c>
    </row>
    <row r="229" spans="1:8" x14ac:dyDescent="0.15">
      <c r="A229" s="2" t="s">
        <v>28</v>
      </c>
      <c r="B229" s="4">
        <v>4</v>
      </c>
      <c r="C229" s="5">
        <v>2.7</v>
      </c>
      <c r="D229" s="4">
        <v>0</v>
      </c>
      <c r="E229" s="5">
        <v>0</v>
      </c>
      <c r="F229" s="4">
        <v>4</v>
      </c>
      <c r="G229" s="5">
        <v>8.16</v>
      </c>
      <c r="H229" s="4">
        <v>0</v>
      </c>
    </row>
    <row r="230" spans="1:8" x14ac:dyDescent="0.15">
      <c r="A230" s="2" t="s">
        <v>29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30</v>
      </c>
      <c r="B231" s="4">
        <v>1</v>
      </c>
      <c r="C231" s="5">
        <v>0.68</v>
      </c>
      <c r="D231" s="4">
        <v>1</v>
      </c>
      <c r="E231" s="5">
        <v>1.02</v>
      </c>
      <c r="F231" s="4">
        <v>0</v>
      </c>
      <c r="G231" s="5">
        <v>0</v>
      </c>
      <c r="H231" s="4">
        <v>0</v>
      </c>
    </row>
    <row r="232" spans="1:8" x14ac:dyDescent="0.15">
      <c r="A232" s="2" t="s">
        <v>31</v>
      </c>
      <c r="B232" s="4">
        <v>2</v>
      </c>
      <c r="C232" s="5">
        <v>1.35</v>
      </c>
      <c r="D232" s="4">
        <v>0</v>
      </c>
      <c r="E232" s="5">
        <v>0</v>
      </c>
      <c r="F232" s="4">
        <v>2</v>
      </c>
      <c r="G232" s="5">
        <v>4.08</v>
      </c>
      <c r="H232" s="4">
        <v>0</v>
      </c>
    </row>
    <row r="233" spans="1:8" x14ac:dyDescent="0.15">
      <c r="A233" s="2" t="s">
        <v>32</v>
      </c>
      <c r="B233" s="4">
        <v>45</v>
      </c>
      <c r="C233" s="5">
        <v>30.41</v>
      </c>
      <c r="D233" s="4">
        <v>30</v>
      </c>
      <c r="E233" s="5">
        <v>30.61</v>
      </c>
      <c r="F233" s="4">
        <v>14</v>
      </c>
      <c r="G233" s="5">
        <v>28.57</v>
      </c>
      <c r="H233" s="4">
        <v>1</v>
      </c>
    </row>
    <row r="234" spans="1:8" x14ac:dyDescent="0.15">
      <c r="A234" s="2" t="s">
        <v>33</v>
      </c>
      <c r="B234" s="4">
        <v>2</v>
      </c>
      <c r="C234" s="5">
        <v>1.35</v>
      </c>
      <c r="D234" s="4">
        <v>1</v>
      </c>
      <c r="E234" s="5">
        <v>1.02</v>
      </c>
      <c r="F234" s="4">
        <v>1</v>
      </c>
      <c r="G234" s="5">
        <v>2.04</v>
      </c>
      <c r="H234" s="4">
        <v>0</v>
      </c>
    </row>
    <row r="235" spans="1:8" x14ac:dyDescent="0.15">
      <c r="A235" s="2" t="s">
        <v>34</v>
      </c>
      <c r="B235" s="4">
        <v>7</v>
      </c>
      <c r="C235" s="5">
        <v>4.7300000000000004</v>
      </c>
      <c r="D235" s="4">
        <v>6</v>
      </c>
      <c r="E235" s="5">
        <v>6.12</v>
      </c>
      <c r="F235" s="4">
        <v>1</v>
      </c>
      <c r="G235" s="5">
        <v>2.04</v>
      </c>
      <c r="H235" s="4">
        <v>0</v>
      </c>
    </row>
    <row r="236" spans="1:8" x14ac:dyDescent="0.15">
      <c r="A236" s="2" t="s">
        <v>35</v>
      </c>
      <c r="B236" s="4">
        <v>3</v>
      </c>
      <c r="C236" s="5">
        <v>2.0299999999999998</v>
      </c>
      <c r="D236" s="4">
        <v>1</v>
      </c>
      <c r="E236" s="5">
        <v>1.02</v>
      </c>
      <c r="F236" s="4">
        <v>2</v>
      </c>
      <c r="G236" s="5">
        <v>4.08</v>
      </c>
      <c r="H236" s="4">
        <v>0</v>
      </c>
    </row>
    <row r="237" spans="1:8" x14ac:dyDescent="0.15">
      <c r="A237" s="2" t="s">
        <v>36</v>
      </c>
      <c r="B237" s="4">
        <v>22</v>
      </c>
      <c r="C237" s="5">
        <v>14.86</v>
      </c>
      <c r="D237" s="4">
        <v>19</v>
      </c>
      <c r="E237" s="5">
        <v>19.39</v>
      </c>
      <c r="F237" s="4">
        <v>3</v>
      </c>
      <c r="G237" s="5">
        <v>6.12</v>
      </c>
      <c r="H237" s="4">
        <v>0</v>
      </c>
    </row>
    <row r="238" spans="1:8" x14ac:dyDescent="0.15">
      <c r="A238" s="2" t="s">
        <v>37</v>
      </c>
      <c r="B238" s="4">
        <v>26</v>
      </c>
      <c r="C238" s="5">
        <v>17.57</v>
      </c>
      <c r="D238" s="4">
        <v>25</v>
      </c>
      <c r="E238" s="5">
        <v>25.51</v>
      </c>
      <c r="F238" s="4">
        <v>1</v>
      </c>
      <c r="G238" s="5">
        <v>2.04</v>
      </c>
      <c r="H238" s="4">
        <v>0</v>
      </c>
    </row>
    <row r="239" spans="1:8" x14ac:dyDescent="0.15">
      <c r="A239" s="2" t="s">
        <v>38</v>
      </c>
      <c r="B239" s="4">
        <v>4</v>
      </c>
      <c r="C239" s="5">
        <v>2.7</v>
      </c>
      <c r="D239" s="4">
        <v>4</v>
      </c>
      <c r="E239" s="5">
        <v>4.08</v>
      </c>
      <c r="F239" s="4">
        <v>0</v>
      </c>
      <c r="G239" s="5">
        <v>0</v>
      </c>
      <c r="H239" s="4">
        <v>0</v>
      </c>
    </row>
    <row r="240" spans="1:8" x14ac:dyDescent="0.15">
      <c r="A240" s="2" t="s">
        <v>39</v>
      </c>
      <c r="B240" s="4">
        <v>5</v>
      </c>
      <c r="C240" s="5">
        <v>3.38</v>
      </c>
      <c r="D240" s="4">
        <v>2</v>
      </c>
      <c r="E240" s="5">
        <v>2.04</v>
      </c>
      <c r="F240" s="4">
        <v>3</v>
      </c>
      <c r="G240" s="5">
        <v>6.12</v>
      </c>
      <c r="H240" s="4">
        <v>0</v>
      </c>
    </row>
    <row r="241" spans="1:8" x14ac:dyDescent="0.15">
      <c r="A241" s="2" t="s">
        <v>40</v>
      </c>
      <c r="B241" s="4">
        <v>7</v>
      </c>
      <c r="C241" s="5">
        <v>4.7300000000000004</v>
      </c>
      <c r="D241" s="4">
        <v>0</v>
      </c>
      <c r="E241" s="5">
        <v>0</v>
      </c>
      <c r="F241" s="4">
        <v>7</v>
      </c>
      <c r="G241" s="5">
        <v>14.29</v>
      </c>
      <c r="H241" s="4">
        <v>0</v>
      </c>
    </row>
    <row r="242" spans="1:8" x14ac:dyDescent="0.15">
      <c r="A242" s="1" t="s">
        <v>15</v>
      </c>
      <c r="B242" s="4">
        <v>63</v>
      </c>
      <c r="C242" s="5">
        <v>99.990000000000009</v>
      </c>
      <c r="D242" s="4">
        <v>45</v>
      </c>
      <c r="E242" s="5">
        <v>99.97999999999999</v>
      </c>
      <c r="F242" s="4">
        <v>17</v>
      </c>
      <c r="G242" s="5">
        <v>99.99</v>
      </c>
      <c r="H242" s="4">
        <v>1</v>
      </c>
    </row>
    <row r="243" spans="1:8" x14ac:dyDescent="0.15">
      <c r="A243" s="2" t="s">
        <v>26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27</v>
      </c>
      <c r="B244" s="4">
        <v>21</v>
      </c>
      <c r="C244" s="5">
        <v>33.33</v>
      </c>
      <c r="D244" s="4">
        <v>15</v>
      </c>
      <c r="E244" s="5">
        <v>33.33</v>
      </c>
      <c r="F244" s="4">
        <v>6</v>
      </c>
      <c r="G244" s="5">
        <v>35.29</v>
      </c>
      <c r="H244" s="4">
        <v>0</v>
      </c>
    </row>
    <row r="245" spans="1:8" x14ac:dyDescent="0.15">
      <c r="A245" s="2" t="s">
        <v>28</v>
      </c>
      <c r="B245" s="4">
        <v>3</v>
      </c>
      <c r="C245" s="5">
        <v>4.76</v>
      </c>
      <c r="D245" s="4">
        <v>1</v>
      </c>
      <c r="E245" s="5">
        <v>2.2200000000000002</v>
      </c>
      <c r="F245" s="4">
        <v>2</v>
      </c>
      <c r="G245" s="5">
        <v>11.76</v>
      </c>
      <c r="H245" s="4">
        <v>0</v>
      </c>
    </row>
    <row r="246" spans="1:8" x14ac:dyDescent="0.15">
      <c r="A246" s="2" t="s">
        <v>29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30</v>
      </c>
      <c r="B247" s="4">
        <v>1</v>
      </c>
      <c r="C247" s="5">
        <v>1.59</v>
      </c>
      <c r="D247" s="4">
        <v>1</v>
      </c>
      <c r="E247" s="5">
        <v>2.2200000000000002</v>
      </c>
      <c r="F247" s="4">
        <v>0</v>
      </c>
      <c r="G247" s="5">
        <v>0</v>
      </c>
      <c r="H247" s="4">
        <v>0</v>
      </c>
    </row>
    <row r="248" spans="1:8" x14ac:dyDescent="0.15">
      <c r="A248" s="2" t="s">
        <v>31</v>
      </c>
      <c r="B248" s="4">
        <v>0</v>
      </c>
      <c r="C248" s="5">
        <v>0</v>
      </c>
      <c r="D248" s="4">
        <v>0</v>
      </c>
      <c r="E248" s="5">
        <v>0</v>
      </c>
      <c r="F248" s="4">
        <v>0</v>
      </c>
      <c r="G248" s="5">
        <v>0</v>
      </c>
      <c r="H248" s="4">
        <v>0</v>
      </c>
    </row>
    <row r="249" spans="1:8" x14ac:dyDescent="0.15">
      <c r="A249" s="2" t="s">
        <v>32</v>
      </c>
      <c r="B249" s="4">
        <v>17</v>
      </c>
      <c r="C249" s="5">
        <v>26.98</v>
      </c>
      <c r="D249" s="4">
        <v>10</v>
      </c>
      <c r="E249" s="5">
        <v>22.22</v>
      </c>
      <c r="F249" s="4">
        <v>7</v>
      </c>
      <c r="G249" s="5">
        <v>41.18</v>
      </c>
      <c r="H249" s="4">
        <v>0</v>
      </c>
    </row>
    <row r="250" spans="1:8" x14ac:dyDescent="0.15">
      <c r="A250" s="2" t="s">
        <v>33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15">
      <c r="A251" s="2" t="s">
        <v>34</v>
      </c>
      <c r="B251" s="4">
        <v>0</v>
      </c>
      <c r="C251" s="5">
        <v>0</v>
      </c>
      <c r="D251" s="4">
        <v>0</v>
      </c>
      <c r="E251" s="5">
        <v>0</v>
      </c>
      <c r="F251" s="4">
        <v>0</v>
      </c>
      <c r="G251" s="5">
        <v>0</v>
      </c>
      <c r="H251" s="4">
        <v>0</v>
      </c>
    </row>
    <row r="252" spans="1:8" x14ac:dyDescent="0.15">
      <c r="A252" s="2" t="s">
        <v>35</v>
      </c>
      <c r="B252" s="4">
        <v>1</v>
      </c>
      <c r="C252" s="5">
        <v>1.59</v>
      </c>
      <c r="D252" s="4">
        <v>1</v>
      </c>
      <c r="E252" s="5">
        <v>2.2200000000000002</v>
      </c>
      <c r="F252" s="4">
        <v>0</v>
      </c>
      <c r="G252" s="5">
        <v>0</v>
      </c>
      <c r="H252" s="4">
        <v>0</v>
      </c>
    </row>
    <row r="253" spans="1:8" x14ac:dyDescent="0.15">
      <c r="A253" s="2" t="s">
        <v>36</v>
      </c>
      <c r="B253" s="4">
        <v>5</v>
      </c>
      <c r="C253" s="5">
        <v>7.94</v>
      </c>
      <c r="D253" s="4">
        <v>3</v>
      </c>
      <c r="E253" s="5">
        <v>6.67</v>
      </c>
      <c r="F253" s="4">
        <v>2</v>
      </c>
      <c r="G253" s="5">
        <v>11.76</v>
      </c>
      <c r="H253" s="4">
        <v>0</v>
      </c>
    </row>
    <row r="254" spans="1:8" x14ac:dyDescent="0.15">
      <c r="A254" s="2" t="s">
        <v>37</v>
      </c>
      <c r="B254" s="4">
        <v>10</v>
      </c>
      <c r="C254" s="5">
        <v>15.87</v>
      </c>
      <c r="D254" s="4">
        <v>10</v>
      </c>
      <c r="E254" s="5">
        <v>22.22</v>
      </c>
      <c r="F254" s="4">
        <v>0</v>
      </c>
      <c r="G254" s="5">
        <v>0</v>
      </c>
      <c r="H254" s="4">
        <v>0</v>
      </c>
    </row>
    <row r="255" spans="1:8" x14ac:dyDescent="0.15">
      <c r="A255" s="2" t="s">
        <v>38</v>
      </c>
      <c r="B255" s="4">
        <v>0</v>
      </c>
      <c r="C255" s="5">
        <v>0</v>
      </c>
      <c r="D255" s="4">
        <v>0</v>
      </c>
      <c r="E255" s="5">
        <v>0</v>
      </c>
      <c r="F255" s="4">
        <v>0</v>
      </c>
      <c r="G255" s="5">
        <v>0</v>
      </c>
      <c r="H255" s="4">
        <v>0</v>
      </c>
    </row>
    <row r="256" spans="1:8" x14ac:dyDescent="0.15">
      <c r="A256" s="2" t="s">
        <v>39</v>
      </c>
      <c r="B256" s="4">
        <v>2</v>
      </c>
      <c r="C256" s="5">
        <v>3.17</v>
      </c>
      <c r="D256" s="4">
        <v>2</v>
      </c>
      <c r="E256" s="5">
        <v>4.4400000000000004</v>
      </c>
      <c r="F256" s="4">
        <v>0</v>
      </c>
      <c r="G256" s="5">
        <v>0</v>
      </c>
      <c r="H256" s="4">
        <v>0</v>
      </c>
    </row>
    <row r="257" spans="1:8" x14ac:dyDescent="0.15">
      <c r="A257" s="2" t="s">
        <v>40</v>
      </c>
      <c r="B257" s="4">
        <v>3</v>
      </c>
      <c r="C257" s="5">
        <v>4.76</v>
      </c>
      <c r="D257" s="4">
        <v>2</v>
      </c>
      <c r="E257" s="5">
        <v>4.4400000000000004</v>
      </c>
      <c r="F257" s="4">
        <v>0</v>
      </c>
      <c r="G257" s="5">
        <v>0</v>
      </c>
      <c r="H257" s="4">
        <v>1</v>
      </c>
    </row>
    <row r="258" spans="1:8" x14ac:dyDescent="0.15">
      <c r="A258" s="1" t="s">
        <v>16</v>
      </c>
      <c r="B258" s="4">
        <v>108</v>
      </c>
      <c r="C258" s="5">
        <v>99.999999999999986</v>
      </c>
      <c r="D258" s="4">
        <v>85</v>
      </c>
      <c r="E258" s="5">
        <v>99.989999999999981</v>
      </c>
      <c r="F258" s="4">
        <v>20</v>
      </c>
      <c r="G258" s="5">
        <v>100</v>
      </c>
      <c r="H258" s="4">
        <v>3</v>
      </c>
    </row>
    <row r="259" spans="1:8" x14ac:dyDescent="0.15">
      <c r="A259" s="2" t="s">
        <v>26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27</v>
      </c>
      <c r="B260" s="4">
        <v>19</v>
      </c>
      <c r="C260" s="5">
        <v>17.59</v>
      </c>
      <c r="D260" s="4">
        <v>17</v>
      </c>
      <c r="E260" s="5">
        <v>20</v>
      </c>
      <c r="F260" s="4">
        <v>2</v>
      </c>
      <c r="G260" s="5">
        <v>10</v>
      </c>
      <c r="H260" s="4">
        <v>0</v>
      </c>
    </row>
    <row r="261" spans="1:8" x14ac:dyDescent="0.15">
      <c r="A261" s="2" t="s">
        <v>28</v>
      </c>
      <c r="B261" s="4">
        <v>11</v>
      </c>
      <c r="C261" s="5">
        <v>10.19</v>
      </c>
      <c r="D261" s="4">
        <v>5</v>
      </c>
      <c r="E261" s="5">
        <v>5.88</v>
      </c>
      <c r="F261" s="4">
        <v>5</v>
      </c>
      <c r="G261" s="5">
        <v>25</v>
      </c>
      <c r="H261" s="4">
        <v>1</v>
      </c>
    </row>
    <row r="262" spans="1:8" x14ac:dyDescent="0.15">
      <c r="A262" s="2" t="s">
        <v>29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30</v>
      </c>
      <c r="B263" s="4">
        <v>0</v>
      </c>
      <c r="C263" s="5">
        <v>0</v>
      </c>
      <c r="D263" s="4">
        <v>0</v>
      </c>
      <c r="E263" s="5">
        <v>0</v>
      </c>
      <c r="F263" s="4">
        <v>0</v>
      </c>
      <c r="G263" s="5">
        <v>0</v>
      </c>
      <c r="H263" s="4">
        <v>0</v>
      </c>
    </row>
    <row r="264" spans="1:8" x14ac:dyDescent="0.15">
      <c r="A264" s="2" t="s">
        <v>31</v>
      </c>
      <c r="B264" s="4">
        <v>0</v>
      </c>
      <c r="C264" s="5">
        <v>0</v>
      </c>
      <c r="D264" s="4">
        <v>0</v>
      </c>
      <c r="E264" s="5">
        <v>0</v>
      </c>
      <c r="F264" s="4">
        <v>0</v>
      </c>
      <c r="G264" s="5">
        <v>0</v>
      </c>
      <c r="H264" s="4">
        <v>0</v>
      </c>
    </row>
    <row r="265" spans="1:8" x14ac:dyDescent="0.15">
      <c r="A265" s="2" t="s">
        <v>32</v>
      </c>
      <c r="B265" s="4">
        <v>31</v>
      </c>
      <c r="C265" s="5">
        <v>28.7</v>
      </c>
      <c r="D265" s="4">
        <v>20</v>
      </c>
      <c r="E265" s="5">
        <v>23.53</v>
      </c>
      <c r="F265" s="4">
        <v>9</v>
      </c>
      <c r="G265" s="5">
        <v>45</v>
      </c>
      <c r="H265" s="4">
        <v>2</v>
      </c>
    </row>
    <row r="266" spans="1:8" x14ac:dyDescent="0.15">
      <c r="A266" s="2" t="s">
        <v>33</v>
      </c>
      <c r="B266" s="4">
        <v>0</v>
      </c>
      <c r="C266" s="5">
        <v>0</v>
      </c>
      <c r="D266" s="4">
        <v>0</v>
      </c>
      <c r="E266" s="5">
        <v>0</v>
      </c>
      <c r="F266" s="4">
        <v>0</v>
      </c>
      <c r="G266" s="5">
        <v>0</v>
      </c>
      <c r="H266" s="4">
        <v>0</v>
      </c>
    </row>
    <row r="267" spans="1:8" x14ac:dyDescent="0.15">
      <c r="A267" s="2" t="s">
        <v>34</v>
      </c>
      <c r="B267" s="4">
        <v>0</v>
      </c>
      <c r="C267" s="5">
        <v>0</v>
      </c>
      <c r="D267" s="4">
        <v>0</v>
      </c>
      <c r="E267" s="5">
        <v>0</v>
      </c>
      <c r="F267" s="4">
        <v>0</v>
      </c>
      <c r="G267" s="5">
        <v>0</v>
      </c>
      <c r="H267" s="4">
        <v>0</v>
      </c>
    </row>
    <row r="268" spans="1:8" x14ac:dyDescent="0.15">
      <c r="A268" s="2" t="s">
        <v>35</v>
      </c>
      <c r="B268" s="4">
        <v>3</v>
      </c>
      <c r="C268" s="5">
        <v>2.78</v>
      </c>
      <c r="D268" s="4">
        <v>2</v>
      </c>
      <c r="E268" s="5">
        <v>2.35</v>
      </c>
      <c r="F268" s="4">
        <v>1</v>
      </c>
      <c r="G268" s="5">
        <v>5</v>
      </c>
      <c r="H268" s="4">
        <v>0</v>
      </c>
    </row>
    <row r="269" spans="1:8" x14ac:dyDescent="0.15">
      <c r="A269" s="2" t="s">
        <v>36</v>
      </c>
      <c r="B269" s="4">
        <v>14</v>
      </c>
      <c r="C269" s="5">
        <v>12.96</v>
      </c>
      <c r="D269" s="4">
        <v>14</v>
      </c>
      <c r="E269" s="5">
        <v>16.47</v>
      </c>
      <c r="F269" s="4">
        <v>0</v>
      </c>
      <c r="G269" s="5">
        <v>0</v>
      </c>
      <c r="H269" s="4">
        <v>0</v>
      </c>
    </row>
    <row r="270" spans="1:8" x14ac:dyDescent="0.15">
      <c r="A270" s="2" t="s">
        <v>37</v>
      </c>
      <c r="B270" s="4">
        <v>20</v>
      </c>
      <c r="C270" s="5">
        <v>18.52</v>
      </c>
      <c r="D270" s="4">
        <v>19</v>
      </c>
      <c r="E270" s="5">
        <v>22.35</v>
      </c>
      <c r="F270" s="4">
        <v>1</v>
      </c>
      <c r="G270" s="5">
        <v>5</v>
      </c>
      <c r="H270" s="4">
        <v>0</v>
      </c>
    </row>
    <row r="271" spans="1:8" x14ac:dyDescent="0.15">
      <c r="A271" s="2" t="s">
        <v>38</v>
      </c>
      <c r="B271" s="4">
        <v>3</v>
      </c>
      <c r="C271" s="5">
        <v>2.78</v>
      </c>
      <c r="D271" s="4">
        <v>3</v>
      </c>
      <c r="E271" s="5">
        <v>3.53</v>
      </c>
      <c r="F271" s="4">
        <v>0</v>
      </c>
      <c r="G271" s="5">
        <v>0</v>
      </c>
      <c r="H271" s="4">
        <v>0</v>
      </c>
    </row>
    <row r="272" spans="1:8" x14ac:dyDescent="0.15">
      <c r="A272" s="2" t="s">
        <v>39</v>
      </c>
      <c r="B272" s="4">
        <v>2</v>
      </c>
      <c r="C272" s="5">
        <v>1.85</v>
      </c>
      <c r="D272" s="4">
        <v>2</v>
      </c>
      <c r="E272" s="5">
        <v>2.35</v>
      </c>
      <c r="F272" s="4">
        <v>0</v>
      </c>
      <c r="G272" s="5">
        <v>0</v>
      </c>
      <c r="H272" s="4">
        <v>0</v>
      </c>
    </row>
    <row r="273" spans="1:8" x14ac:dyDescent="0.15">
      <c r="A273" s="2" t="s">
        <v>40</v>
      </c>
      <c r="B273" s="4">
        <v>5</v>
      </c>
      <c r="C273" s="5">
        <v>4.63</v>
      </c>
      <c r="D273" s="4">
        <v>3</v>
      </c>
      <c r="E273" s="5">
        <v>3.53</v>
      </c>
      <c r="F273" s="4">
        <v>2</v>
      </c>
      <c r="G273" s="5">
        <v>10</v>
      </c>
      <c r="H273" s="4">
        <v>0</v>
      </c>
    </row>
    <row r="274" spans="1:8" x14ac:dyDescent="0.15">
      <c r="A274" s="1" t="s">
        <v>17</v>
      </c>
      <c r="B274" s="4">
        <v>445</v>
      </c>
      <c r="C274" s="5">
        <v>99.990000000000009</v>
      </c>
      <c r="D274" s="4">
        <v>333</v>
      </c>
      <c r="E274" s="5">
        <v>99.99</v>
      </c>
      <c r="F274" s="4">
        <v>112</v>
      </c>
      <c r="G274" s="5">
        <v>99.999999999999986</v>
      </c>
      <c r="H274" s="4">
        <v>0</v>
      </c>
    </row>
    <row r="275" spans="1:8" x14ac:dyDescent="0.15">
      <c r="A275" s="2" t="s">
        <v>26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27</v>
      </c>
      <c r="B276" s="4">
        <v>93</v>
      </c>
      <c r="C276" s="5">
        <v>20.9</v>
      </c>
      <c r="D276" s="4">
        <v>64</v>
      </c>
      <c r="E276" s="5">
        <v>19.22</v>
      </c>
      <c r="F276" s="4">
        <v>29</v>
      </c>
      <c r="G276" s="5">
        <v>25.89</v>
      </c>
      <c r="H276" s="4">
        <v>0</v>
      </c>
    </row>
    <row r="277" spans="1:8" x14ac:dyDescent="0.15">
      <c r="A277" s="2" t="s">
        <v>28</v>
      </c>
      <c r="B277" s="4">
        <v>38</v>
      </c>
      <c r="C277" s="5">
        <v>8.5399999999999991</v>
      </c>
      <c r="D277" s="4">
        <v>26</v>
      </c>
      <c r="E277" s="5">
        <v>7.81</v>
      </c>
      <c r="F277" s="4">
        <v>12</v>
      </c>
      <c r="G277" s="5">
        <v>10.71</v>
      </c>
      <c r="H277" s="4">
        <v>0</v>
      </c>
    </row>
    <row r="278" spans="1:8" x14ac:dyDescent="0.15">
      <c r="A278" s="2" t="s">
        <v>29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30</v>
      </c>
      <c r="B279" s="4">
        <v>2</v>
      </c>
      <c r="C279" s="5">
        <v>0.45</v>
      </c>
      <c r="D279" s="4">
        <v>0</v>
      </c>
      <c r="E279" s="5">
        <v>0</v>
      </c>
      <c r="F279" s="4">
        <v>2</v>
      </c>
      <c r="G279" s="5">
        <v>1.79</v>
      </c>
      <c r="H279" s="4">
        <v>0</v>
      </c>
    </row>
    <row r="280" spans="1:8" x14ac:dyDescent="0.15">
      <c r="A280" s="2" t="s">
        <v>31</v>
      </c>
      <c r="B280" s="4">
        <v>3</v>
      </c>
      <c r="C280" s="5">
        <v>0.67</v>
      </c>
      <c r="D280" s="4">
        <v>1</v>
      </c>
      <c r="E280" s="5">
        <v>0.3</v>
      </c>
      <c r="F280" s="4">
        <v>2</v>
      </c>
      <c r="G280" s="5">
        <v>1.79</v>
      </c>
      <c r="H280" s="4">
        <v>0</v>
      </c>
    </row>
    <row r="281" spans="1:8" x14ac:dyDescent="0.15">
      <c r="A281" s="2" t="s">
        <v>32</v>
      </c>
      <c r="B281" s="4">
        <v>113</v>
      </c>
      <c r="C281" s="5">
        <v>25.39</v>
      </c>
      <c r="D281" s="4">
        <v>77</v>
      </c>
      <c r="E281" s="5">
        <v>23.12</v>
      </c>
      <c r="F281" s="4">
        <v>36</v>
      </c>
      <c r="G281" s="5">
        <v>32.14</v>
      </c>
      <c r="H281" s="4">
        <v>0</v>
      </c>
    </row>
    <row r="282" spans="1:8" x14ac:dyDescent="0.15">
      <c r="A282" s="2" t="s">
        <v>33</v>
      </c>
      <c r="B282" s="4">
        <v>1</v>
      </c>
      <c r="C282" s="5">
        <v>0.22</v>
      </c>
      <c r="D282" s="4">
        <v>1</v>
      </c>
      <c r="E282" s="5">
        <v>0.3</v>
      </c>
      <c r="F282" s="4">
        <v>0</v>
      </c>
      <c r="G282" s="5">
        <v>0</v>
      </c>
      <c r="H282" s="4">
        <v>0</v>
      </c>
    </row>
    <row r="283" spans="1:8" x14ac:dyDescent="0.15">
      <c r="A283" s="2" t="s">
        <v>34</v>
      </c>
      <c r="B283" s="4">
        <v>15</v>
      </c>
      <c r="C283" s="5">
        <v>3.37</v>
      </c>
      <c r="D283" s="4">
        <v>9</v>
      </c>
      <c r="E283" s="5">
        <v>2.7</v>
      </c>
      <c r="F283" s="4">
        <v>6</v>
      </c>
      <c r="G283" s="5">
        <v>5.36</v>
      </c>
      <c r="H283" s="4">
        <v>0</v>
      </c>
    </row>
    <row r="284" spans="1:8" x14ac:dyDescent="0.15">
      <c r="A284" s="2" t="s">
        <v>35</v>
      </c>
      <c r="B284" s="4">
        <v>9</v>
      </c>
      <c r="C284" s="5">
        <v>2.02</v>
      </c>
      <c r="D284" s="4">
        <v>8</v>
      </c>
      <c r="E284" s="5">
        <v>2.4</v>
      </c>
      <c r="F284" s="4">
        <v>1</v>
      </c>
      <c r="G284" s="5">
        <v>0.89</v>
      </c>
      <c r="H284" s="4">
        <v>0</v>
      </c>
    </row>
    <row r="285" spans="1:8" x14ac:dyDescent="0.15">
      <c r="A285" s="2" t="s">
        <v>36</v>
      </c>
      <c r="B285" s="4">
        <v>36</v>
      </c>
      <c r="C285" s="5">
        <v>8.09</v>
      </c>
      <c r="D285" s="4">
        <v>30</v>
      </c>
      <c r="E285" s="5">
        <v>9.01</v>
      </c>
      <c r="F285" s="4">
        <v>6</v>
      </c>
      <c r="G285" s="5">
        <v>5.36</v>
      </c>
      <c r="H285" s="4">
        <v>0</v>
      </c>
    </row>
    <row r="286" spans="1:8" x14ac:dyDescent="0.15">
      <c r="A286" s="2" t="s">
        <v>37</v>
      </c>
      <c r="B286" s="4">
        <v>82</v>
      </c>
      <c r="C286" s="5">
        <v>18.43</v>
      </c>
      <c r="D286" s="4">
        <v>78</v>
      </c>
      <c r="E286" s="5">
        <v>23.42</v>
      </c>
      <c r="F286" s="4">
        <v>4</v>
      </c>
      <c r="G286" s="5">
        <v>3.57</v>
      </c>
      <c r="H286" s="4">
        <v>0</v>
      </c>
    </row>
    <row r="287" spans="1:8" x14ac:dyDescent="0.15">
      <c r="A287" s="2" t="s">
        <v>38</v>
      </c>
      <c r="B287" s="4">
        <v>6</v>
      </c>
      <c r="C287" s="5">
        <v>1.35</v>
      </c>
      <c r="D287" s="4">
        <v>6</v>
      </c>
      <c r="E287" s="5">
        <v>1.8</v>
      </c>
      <c r="F287" s="4">
        <v>0</v>
      </c>
      <c r="G287" s="5">
        <v>0</v>
      </c>
      <c r="H287" s="4">
        <v>0</v>
      </c>
    </row>
    <row r="288" spans="1:8" x14ac:dyDescent="0.15">
      <c r="A288" s="2" t="s">
        <v>39</v>
      </c>
      <c r="B288" s="4">
        <v>20</v>
      </c>
      <c r="C288" s="5">
        <v>4.49</v>
      </c>
      <c r="D288" s="4">
        <v>12</v>
      </c>
      <c r="E288" s="5">
        <v>3.6</v>
      </c>
      <c r="F288" s="4">
        <v>8</v>
      </c>
      <c r="G288" s="5">
        <v>7.14</v>
      </c>
      <c r="H288" s="4">
        <v>0</v>
      </c>
    </row>
    <row r="289" spans="1:8" x14ac:dyDescent="0.15">
      <c r="A289" s="2" t="s">
        <v>40</v>
      </c>
      <c r="B289" s="4">
        <v>27</v>
      </c>
      <c r="C289" s="5">
        <v>6.07</v>
      </c>
      <c r="D289" s="4">
        <v>21</v>
      </c>
      <c r="E289" s="5">
        <v>6.31</v>
      </c>
      <c r="F289" s="4">
        <v>6</v>
      </c>
      <c r="G289" s="5">
        <v>5.36</v>
      </c>
      <c r="H289" s="4">
        <v>0</v>
      </c>
    </row>
    <row r="290" spans="1:8" x14ac:dyDescent="0.15">
      <c r="A290" s="1" t="s">
        <v>18</v>
      </c>
      <c r="B290" s="4">
        <v>208</v>
      </c>
      <c r="C290" s="5">
        <v>99.99</v>
      </c>
      <c r="D290" s="4">
        <v>161</v>
      </c>
      <c r="E290" s="5">
        <v>99.98</v>
      </c>
      <c r="F290" s="4">
        <v>47</v>
      </c>
      <c r="G290" s="5">
        <v>99.989999999999981</v>
      </c>
      <c r="H290" s="4">
        <v>0</v>
      </c>
    </row>
    <row r="291" spans="1:8" x14ac:dyDescent="0.15">
      <c r="A291" s="2" t="s">
        <v>26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27</v>
      </c>
      <c r="B292" s="4">
        <v>54</v>
      </c>
      <c r="C292" s="5">
        <v>25.96</v>
      </c>
      <c r="D292" s="4">
        <v>39</v>
      </c>
      <c r="E292" s="5">
        <v>24.22</v>
      </c>
      <c r="F292" s="4">
        <v>15</v>
      </c>
      <c r="G292" s="5">
        <v>31.91</v>
      </c>
      <c r="H292" s="4">
        <v>0</v>
      </c>
    </row>
    <row r="293" spans="1:8" x14ac:dyDescent="0.15">
      <c r="A293" s="2" t="s">
        <v>28</v>
      </c>
      <c r="B293" s="4">
        <v>23</v>
      </c>
      <c r="C293" s="5">
        <v>11.06</v>
      </c>
      <c r="D293" s="4">
        <v>12</v>
      </c>
      <c r="E293" s="5">
        <v>7.45</v>
      </c>
      <c r="F293" s="4">
        <v>11</v>
      </c>
      <c r="G293" s="5">
        <v>23.4</v>
      </c>
      <c r="H293" s="4">
        <v>0</v>
      </c>
    </row>
    <row r="294" spans="1:8" x14ac:dyDescent="0.15">
      <c r="A294" s="2" t="s">
        <v>29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30</v>
      </c>
      <c r="B295" s="4">
        <v>0</v>
      </c>
      <c r="C295" s="5">
        <v>0</v>
      </c>
      <c r="D295" s="4">
        <v>0</v>
      </c>
      <c r="E295" s="5">
        <v>0</v>
      </c>
      <c r="F295" s="4">
        <v>0</v>
      </c>
      <c r="G295" s="5">
        <v>0</v>
      </c>
      <c r="H295" s="4">
        <v>0</v>
      </c>
    </row>
    <row r="296" spans="1:8" x14ac:dyDescent="0.15">
      <c r="A296" s="2" t="s">
        <v>31</v>
      </c>
      <c r="B296" s="4">
        <v>3</v>
      </c>
      <c r="C296" s="5">
        <v>1.44</v>
      </c>
      <c r="D296" s="4">
        <v>3</v>
      </c>
      <c r="E296" s="5">
        <v>1.86</v>
      </c>
      <c r="F296" s="4">
        <v>0</v>
      </c>
      <c r="G296" s="5">
        <v>0</v>
      </c>
      <c r="H296" s="4">
        <v>0</v>
      </c>
    </row>
    <row r="297" spans="1:8" x14ac:dyDescent="0.15">
      <c r="A297" s="2" t="s">
        <v>32</v>
      </c>
      <c r="B297" s="4">
        <v>48</v>
      </c>
      <c r="C297" s="5">
        <v>23.08</v>
      </c>
      <c r="D297" s="4">
        <v>40</v>
      </c>
      <c r="E297" s="5">
        <v>24.84</v>
      </c>
      <c r="F297" s="4">
        <v>8</v>
      </c>
      <c r="G297" s="5">
        <v>17.02</v>
      </c>
      <c r="H297" s="4">
        <v>0</v>
      </c>
    </row>
    <row r="298" spans="1:8" x14ac:dyDescent="0.15">
      <c r="A298" s="2" t="s">
        <v>33</v>
      </c>
      <c r="B298" s="4">
        <v>2</v>
      </c>
      <c r="C298" s="5">
        <v>0.96</v>
      </c>
      <c r="D298" s="4">
        <v>2</v>
      </c>
      <c r="E298" s="5">
        <v>1.24</v>
      </c>
      <c r="F298" s="4">
        <v>0</v>
      </c>
      <c r="G298" s="5">
        <v>0</v>
      </c>
      <c r="H298" s="4">
        <v>0</v>
      </c>
    </row>
    <row r="299" spans="1:8" x14ac:dyDescent="0.15">
      <c r="A299" s="2" t="s">
        <v>34</v>
      </c>
      <c r="B299" s="4">
        <v>3</v>
      </c>
      <c r="C299" s="5">
        <v>1.44</v>
      </c>
      <c r="D299" s="4">
        <v>0</v>
      </c>
      <c r="E299" s="5">
        <v>0</v>
      </c>
      <c r="F299" s="4">
        <v>3</v>
      </c>
      <c r="G299" s="5">
        <v>6.38</v>
      </c>
      <c r="H299" s="4">
        <v>0</v>
      </c>
    </row>
    <row r="300" spans="1:8" x14ac:dyDescent="0.15">
      <c r="A300" s="2" t="s">
        <v>35</v>
      </c>
      <c r="B300" s="4">
        <v>4</v>
      </c>
      <c r="C300" s="5">
        <v>1.92</v>
      </c>
      <c r="D300" s="4">
        <v>3</v>
      </c>
      <c r="E300" s="5">
        <v>1.86</v>
      </c>
      <c r="F300" s="4">
        <v>1</v>
      </c>
      <c r="G300" s="5">
        <v>2.13</v>
      </c>
      <c r="H300" s="4">
        <v>0</v>
      </c>
    </row>
    <row r="301" spans="1:8" x14ac:dyDescent="0.15">
      <c r="A301" s="2" t="s">
        <v>36</v>
      </c>
      <c r="B301" s="4">
        <v>19</v>
      </c>
      <c r="C301" s="5">
        <v>9.1300000000000008</v>
      </c>
      <c r="D301" s="4">
        <v>18</v>
      </c>
      <c r="E301" s="5">
        <v>11.18</v>
      </c>
      <c r="F301" s="4">
        <v>1</v>
      </c>
      <c r="G301" s="5">
        <v>2.13</v>
      </c>
      <c r="H301" s="4">
        <v>0</v>
      </c>
    </row>
    <row r="302" spans="1:8" x14ac:dyDescent="0.15">
      <c r="A302" s="2" t="s">
        <v>37</v>
      </c>
      <c r="B302" s="4">
        <v>30</v>
      </c>
      <c r="C302" s="5">
        <v>14.42</v>
      </c>
      <c r="D302" s="4">
        <v>27</v>
      </c>
      <c r="E302" s="5">
        <v>16.77</v>
      </c>
      <c r="F302" s="4">
        <v>3</v>
      </c>
      <c r="G302" s="5">
        <v>6.38</v>
      </c>
      <c r="H302" s="4">
        <v>0</v>
      </c>
    </row>
    <row r="303" spans="1:8" x14ac:dyDescent="0.15">
      <c r="A303" s="2" t="s">
        <v>38</v>
      </c>
      <c r="B303" s="4">
        <v>1</v>
      </c>
      <c r="C303" s="5">
        <v>0.48</v>
      </c>
      <c r="D303" s="4">
        <v>1</v>
      </c>
      <c r="E303" s="5">
        <v>0.62</v>
      </c>
      <c r="F303" s="4">
        <v>0</v>
      </c>
      <c r="G303" s="5">
        <v>0</v>
      </c>
      <c r="H303" s="4">
        <v>0</v>
      </c>
    </row>
    <row r="304" spans="1:8" x14ac:dyDescent="0.15">
      <c r="A304" s="2" t="s">
        <v>39</v>
      </c>
      <c r="B304" s="4">
        <v>9</v>
      </c>
      <c r="C304" s="5">
        <v>4.33</v>
      </c>
      <c r="D304" s="4">
        <v>6</v>
      </c>
      <c r="E304" s="5">
        <v>3.73</v>
      </c>
      <c r="F304" s="4">
        <v>3</v>
      </c>
      <c r="G304" s="5">
        <v>6.38</v>
      </c>
      <c r="H304" s="4">
        <v>0</v>
      </c>
    </row>
    <row r="305" spans="1:8" x14ac:dyDescent="0.15">
      <c r="A305" s="2" t="s">
        <v>40</v>
      </c>
      <c r="B305" s="4">
        <v>12</v>
      </c>
      <c r="C305" s="5">
        <v>5.77</v>
      </c>
      <c r="D305" s="4">
        <v>10</v>
      </c>
      <c r="E305" s="5">
        <v>6.21</v>
      </c>
      <c r="F305" s="4">
        <v>2</v>
      </c>
      <c r="G305" s="5">
        <v>4.26</v>
      </c>
      <c r="H305" s="4">
        <v>0</v>
      </c>
    </row>
    <row r="306" spans="1:8" x14ac:dyDescent="0.15">
      <c r="A306" s="1" t="s">
        <v>19</v>
      </c>
      <c r="B306" s="4">
        <v>269</v>
      </c>
      <c r="C306" s="5">
        <v>99.990000000000009</v>
      </c>
      <c r="D306" s="4">
        <v>195</v>
      </c>
      <c r="E306" s="5">
        <v>99.990000000000009</v>
      </c>
      <c r="F306" s="4">
        <v>72</v>
      </c>
      <c r="G306" s="5">
        <v>100.01</v>
      </c>
      <c r="H306" s="4">
        <v>2</v>
      </c>
    </row>
    <row r="307" spans="1:8" x14ac:dyDescent="0.15">
      <c r="A307" s="2" t="s">
        <v>26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27</v>
      </c>
      <c r="B308" s="4">
        <v>36</v>
      </c>
      <c r="C308" s="5">
        <v>13.38</v>
      </c>
      <c r="D308" s="4">
        <v>18</v>
      </c>
      <c r="E308" s="5">
        <v>9.23</v>
      </c>
      <c r="F308" s="4">
        <v>18</v>
      </c>
      <c r="G308" s="5">
        <v>25</v>
      </c>
      <c r="H308" s="4">
        <v>0</v>
      </c>
    </row>
    <row r="309" spans="1:8" x14ac:dyDescent="0.15">
      <c r="A309" s="2" t="s">
        <v>28</v>
      </c>
      <c r="B309" s="4">
        <v>30</v>
      </c>
      <c r="C309" s="5">
        <v>11.15</v>
      </c>
      <c r="D309" s="4">
        <v>22</v>
      </c>
      <c r="E309" s="5">
        <v>11.28</v>
      </c>
      <c r="F309" s="4">
        <v>8</v>
      </c>
      <c r="G309" s="5">
        <v>11.11</v>
      </c>
      <c r="H309" s="4">
        <v>0</v>
      </c>
    </row>
    <row r="310" spans="1:8" x14ac:dyDescent="0.15">
      <c r="A310" s="2" t="s">
        <v>29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30</v>
      </c>
      <c r="B311" s="4">
        <v>0</v>
      </c>
      <c r="C311" s="5">
        <v>0</v>
      </c>
      <c r="D311" s="4">
        <v>0</v>
      </c>
      <c r="E311" s="5">
        <v>0</v>
      </c>
      <c r="F311" s="4">
        <v>0</v>
      </c>
      <c r="G311" s="5">
        <v>0</v>
      </c>
      <c r="H311" s="4">
        <v>0</v>
      </c>
    </row>
    <row r="312" spans="1:8" x14ac:dyDescent="0.15">
      <c r="A312" s="2" t="s">
        <v>31</v>
      </c>
      <c r="B312" s="4">
        <v>1</v>
      </c>
      <c r="C312" s="5">
        <v>0.37</v>
      </c>
      <c r="D312" s="4">
        <v>1</v>
      </c>
      <c r="E312" s="5">
        <v>0.51</v>
      </c>
      <c r="F312" s="4">
        <v>0</v>
      </c>
      <c r="G312" s="5">
        <v>0</v>
      </c>
      <c r="H312" s="4">
        <v>0</v>
      </c>
    </row>
    <row r="313" spans="1:8" x14ac:dyDescent="0.15">
      <c r="A313" s="2" t="s">
        <v>32</v>
      </c>
      <c r="B313" s="4">
        <v>91</v>
      </c>
      <c r="C313" s="5">
        <v>33.83</v>
      </c>
      <c r="D313" s="4">
        <v>63</v>
      </c>
      <c r="E313" s="5">
        <v>32.31</v>
      </c>
      <c r="F313" s="4">
        <v>27</v>
      </c>
      <c r="G313" s="5">
        <v>37.5</v>
      </c>
      <c r="H313" s="4">
        <v>1</v>
      </c>
    </row>
    <row r="314" spans="1:8" x14ac:dyDescent="0.15">
      <c r="A314" s="2" t="s">
        <v>33</v>
      </c>
      <c r="B314" s="4">
        <v>2</v>
      </c>
      <c r="C314" s="5">
        <v>0.74</v>
      </c>
      <c r="D314" s="4">
        <v>1</v>
      </c>
      <c r="E314" s="5">
        <v>0.51</v>
      </c>
      <c r="F314" s="4">
        <v>1</v>
      </c>
      <c r="G314" s="5">
        <v>1.39</v>
      </c>
      <c r="H314" s="4">
        <v>0</v>
      </c>
    </row>
    <row r="315" spans="1:8" x14ac:dyDescent="0.15">
      <c r="A315" s="2" t="s">
        <v>34</v>
      </c>
      <c r="B315" s="4">
        <v>2</v>
      </c>
      <c r="C315" s="5">
        <v>0.74</v>
      </c>
      <c r="D315" s="4">
        <v>1</v>
      </c>
      <c r="E315" s="5">
        <v>0.51</v>
      </c>
      <c r="F315" s="4">
        <v>1</v>
      </c>
      <c r="G315" s="5">
        <v>1.39</v>
      </c>
      <c r="H315" s="4">
        <v>0</v>
      </c>
    </row>
    <row r="316" spans="1:8" x14ac:dyDescent="0.15">
      <c r="A316" s="2" t="s">
        <v>35</v>
      </c>
      <c r="B316" s="4">
        <v>10</v>
      </c>
      <c r="C316" s="5">
        <v>3.72</v>
      </c>
      <c r="D316" s="4">
        <v>6</v>
      </c>
      <c r="E316" s="5">
        <v>3.08</v>
      </c>
      <c r="F316" s="4">
        <v>4</v>
      </c>
      <c r="G316" s="5">
        <v>5.56</v>
      </c>
      <c r="H316" s="4">
        <v>0</v>
      </c>
    </row>
    <row r="317" spans="1:8" x14ac:dyDescent="0.15">
      <c r="A317" s="2" t="s">
        <v>36</v>
      </c>
      <c r="B317" s="4">
        <v>24</v>
      </c>
      <c r="C317" s="5">
        <v>8.92</v>
      </c>
      <c r="D317" s="4">
        <v>23</v>
      </c>
      <c r="E317" s="5">
        <v>11.79</v>
      </c>
      <c r="F317" s="4">
        <v>0</v>
      </c>
      <c r="G317" s="5">
        <v>0</v>
      </c>
      <c r="H317" s="4">
        <v>1</v>
      </c>
    </row>
    <row r="318" spans="1:8" x14ac:dyDescent="0.15">
      <c r="A318" s="2" t="s">
        <v>37</v>
      </c>
      <c r="B318" s="4">
        <v>52</v>
      </c>
      <c r="C318" s="5">
        <v>19.329999999999998</v>
      </c>
      <c r="D318" s="4">
        <v>45</v>
      </c>
      <c r="E318" s="5">
        <v>23.08</v>
      </c>
      <c r="F318" s="4">
        <v>7</v>
      </c>
      <c r="G318" s="5">
        <v>9.7200000000000006</v>
      </c>
      <c r="H318" s="4">
        <v>0</v>
      </c>
    </row>
    <row r="319" spans="1:8" x14ac:dyDescent="0.15">
      <c r="A319" s="2" t="s">
        <v>38</v>
      </c>
      <c r="B319" s="4">
        <v>5</v>
      </c>
      <c r="C319" s="5">
        <v>1.86</v>
      </c>
      <c r="D319" s="4">
        <v>5</v>
      </c>
      <c r="E319" s="5">
        <v>2.56</v>
      </c>
      <c r="F319" s="4">
        <v>0</v>
      </c>
      <c r="G319" s="5">
        <v>0</v>
      </c>
      <c r="H319" s="4">
        <v>0</v>
      </c>
    </row>
    <row r="320" spans="1:8" x14ac:dyDescent="0.15">
      <c r="A320" s="2" t="s">
        <v>39</v>
      </c>
      <c r="B320" s="4">
        <v>11</v>
      </c>
      <c r="C320" s="5">
        <v>4.09</v>
      </c>
      <c r="D320" s="4">
        <v>7</v>
      </c>
      <c r="E320" s="5">
        <v>3.59</v>
      </c>
      <c r="F320" s="4">
        <v>4</v>
      </c>
      <c r="G320" s="5">
        <v>5.56</v>
      </c>
      <c r="H320" s="4">
        <v>0</v>
      </c>
    </row>
    <row r="321" spans="1:8" x14ac:dyDescent="0.15">
      <c r="A321" s="2" t="s">
        <v>40</v>
      </c>
      <c r="B321" s="4">
        <v>5</v>
      </c>
      <c r="C321" s="5">
        <v>1.86</v>
      </c>
      <c r="D321" s="4">
        <v>3</v>
      </c>
      <c r="E321" s="5">
        <v>1.54</v>
      </c>
      <c r="F321" s="4">
        <v>2</v>
      </c>
      <c r="G321" s="5">
        <v>2.78</v>
      </c>
      <c r="H321" s="4">
        <v>0</v>
      </c>
    </row>
    <row r="322" spans="1:8" x14ac:dyDescent="0.15">
      <c r="A322" s="1" t="s">
        <v>20</v>
      </c>
      <c r="B322" s="4">
        <v>184</v>
      </c>
      <c r="C322" s="5">
        <v>99.99</v>
      </c>
      <c r="D322" s="4">
        <v>140</v>
      </c>
      <c r="E322" s="5">
        <v>100</v>
      </c>
      <c r="F322" s="4">
        <v>43</v>
      </c>
      <c r="G322" s="5">
        <v>100.01</v>
      </c>
      <c r="H322" s="4">
        <v>1</v>
      </c>
    </row>
    <row r="323" spans="1:8" x14ac:dyDescent="0.15">
      <c r="A323" s="2" t="s">
        <v>26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27</v>
      </c>
      <c r="B324" s="4">
        <v>23</v>
      </c>
      <c r="C324" s="5">
        <v>12.5</v>
      </c>
      <c r="D324" s="4">
        <v>15</v>
      </c>
      <c r="E324" s="5">
        <v>10.71</v>
      </c>
      <c r="F324" s="4">
        <v>8</v>
      </c>
      <c r="G324" s="5">
        <v>18.600000000000001</v>
      </c>
      <c r="H324" s="4">
        <v>0</v>
      </c>
    </row>
    <row r="325" spans="1:8" x14ac:dyDescent="0.15">
      <c r="A325" s="2" t="s">
        <v>28</v>
      </c>
      <c r="B325" s="4">
        <v>15</v>
      </c>
      <c r="C325" s="5">
        <v>8.15</v>
      </c>
      <c r="D325" s="4">
        <v>8</v>
      </c>
      <c r="E325" s="5">
        <v>5.71</v>
      </c>
      <c r="F325" s="4">
        <v>7</v>
      </c>
      <c r="G325" s="5">
        <v>16.28</v>
      </c>
      <c r="H325" s="4">
        <v>0</v>
      </c>
    </row>
    <row r="326" spans="1:8" x14ac:dyDescent="0.15">
      <c r="A326" s="2" t="s">
        <v>29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15">
      <c r="A327" s="2" t="s">
        <v>30</v>
      </c>
      <c r="B327" s="4">
        <v>0</v>
      </c>
      <c r="C327" s="5">
        <v>0</v>
      </c>
      <c r="D327" s="4">
        <v>0</v>
      </c>
      <c r="E327" s="5">
        <v>0</v>
      </c>
      <c r="F327" s="4">
        <v>0</v>
      </c>
      <c r="G327" s="5">
        <v>0</v>
      </c>
      <c r="H327" s="4">
        <v>0</v>
      </c>
    </row>
    <row r="328" spans="1:8" x14ac:dyDescent="0.15">
      <c r="A328" s="2" t="s">
        <v>31</v>
      </c>
      <c r="B328" s="4">
        <v>1</v>
      </c>
      <c r="C328" s="5">
        <v>0.54</v>
      </c>
      <c r="D328" s="4">
        <v>0</v>
      </c>
      <c r="E328" s="5">
        <v>0</v>
      </c>
      <c r="F328" s="4">
        <v>1</v>
      </c>
      <c r="G328" s="5">
        <v>2.33</v>
      </c>
      <c r="H328" s="4">
        <v>0</v>
      </c>
    </row>
    <row r="329" spans="1:8" x14ac:dyDescent="0.15">
      <c r="A329" s="2" t="s">
        <v>32</v>
      </c>
      <c r="B329" s="4">
        <v>55</v>
      </c>
      <c r="C329" s="5">
        <v>29.89</v>
      </c>
      <c r="D329" s="4">
        <v>41</v>
      </c>
      <c r="E329" s="5">
        <v>29.29</v>
      </c>
      <c r="F329" s="4">
        <v>14</v>
      </c>
      <c r="G329" s="5">
        <v>32.56</v>
      </c>
      <c r="H329" s="4">
        <v>0</v>
      </c>
    </row>
    <row r="330" spans="1:8" x14ac:dyDescent="0.15">
      <c r="A330" s="2" t="s">
        <v>33</v>
      </c>
      <c r="B330" s="4">
        <v>0</v>
      </c>
      <c r="C330" s="5">
        <v>0</v>
      </c>
      <c r="D330" s="4">
        <v>0</v>
      </c>
      <c r="E330" s="5">
        <v>0</v>
      </c>
      <c r="F330" s="4">
        <v>0</v>
      </c>
      <c r="G330" s="5">
        <v>0</v>
      </c>
      <c r="H330" s="4">
        <v>0</v>
      </c>
    </row>
    <row r="331" spans="1:8" x14ac:dyDescent="0.15">
      <c r="A331" s="2" t="s">
        <v>34</v>
      </c>
      <c r="B331" s="4">
        <v>1</v>
      </c>
      <c r="C331" s="5">
        <v>0.54</v>
      </c>
      <c r="D331" s="4">
        <v>1</v>
      </c>
      <c r="E331" s="5">
        <v>0.71</v>
      </c>
      <c r="F331" s="4">
        <v>0</v>
      </c>
      <c r="G331" s="5">
        <v>0</v>
      </c>
      <c r="H331" s="4">
        <v>0</v>
      </c>
    </row>
    <row r="332" spans="1:8" x14ac:dyDescent="0.15">
      <c r="A332" s="2" t="s">
        <v>35</v>
      </c>
      <c r="B332" s="4">
        <v>2</v>
      </c>
      <c r="C332" s="5">
        <v>1.0900000000000001</v>
      </c>
      <c r="D332" s="4">
        <v>2</v>
      </c>
      <c r="E332" s="5">
        <v>1.43</v>
      </c>
      <c r="F332" s="4">
        <v>0</v>
      </c>
      <c r="G332" s="5">
        <v>0</v>
      </c>
      <c r="H332" s="4">
        <v>0</v>
      </c>
    </row>
    <row r="333" spans="1:8" x14ac:dyDescent="0.15">
      <c r="A333" s="2" t="s">
        <v>36</v>
      </c>
      <c r="B333" s="4">
        <v>27</v>
      </c>
      <c r="C333" s="5">
        <v>14.67</v>
      </c>
      <c r="D333" s="4">
        <v>22</v>
      </c>
      <c r="E333" s="5">
        <v>15.71</v>
      </c>
      <c r="F333" s="4">
        <v>5</v>
      </c>
      <c r="G333" s="5">
        <v>11.63</v>
      </c>
      <c r="H333" s="4">
        <v>0</v>
      </c>
    </row>
    <row r="334" spans="1:8" x14ac:dyDescent="0.15">
      <c r="A334" s="2" t="s">
        <v>37</v>
      </c>
      <c r="B334" s="4">
        <v>36</v>
      </c>
      <c r="C334" s="5">
        <v>19.57</v>
      </c>
      <c r="D334" s="4">
        <v>34</v>
      </c>
      <c r="E334" s="5">
        <v>24.29</v>
      </c>
      <c r="F334" s="4">
        <v>2</v>
      </c>
      <c r="G334" s="5">
        <v>4.6500000000000004</v>
      </c>
      <c r="H334" s="4">
        <v>0</v>
      </c>
    </row>
    <row r="335" spans="1:8" x14ac:dyDescent="0.15">
      <c r="A335" s="2" t="s">
        <v>38</v>
      </c>
      <c r="B335" s="4">
        <v>6</v>
      </c>
      <c r="C335" s="5">
        <v>3.26</v>
      </c>
      <c r="D335" s="4">
        <v>6</v>
      </c>
      <c r="E335" s="5">
        <v>4.29</v>
      </c>
      <c r="F335" s="4">
        <v>0</v>
      </c>
      <c r="G335" s="5">
        <v>0</v>
      </c>
      <c r="H335" s="4">
        <v>0</v>
      </c>
    </row>
    <row r="336" spans="1:8" x14ac:dyDescent="0.15">
      <c r="A336" s="2" t="s">
        <v>39</v>
      </c>
      <c r="B336" s="4">
        <v>11</v>
      </c>
      <c r="C336" s="5">
        <v>5.98</v>
      </c>
      <c r="D336" s="4">
        <v>6</v>
      </c>
      <c r="E336" s="5">
        <v>4.29</v>
      </c>
      <c r="F336" s="4">
        <v>5</v>
      </c>
      <c r="G336" s="5">
        <v>11.63</v>
      </c>
      <c r="H336" s="4">
        <v>0</v>
      </c>
    </row>
    <row r="337" spans="1:8" x14ac:dyDescent="0.15">
      <c r="A337" s="2" t="s">
        <v>40</v>
      </c>
      <c r="B337" s="4">
        <v>7</v>
      </c>
      <c r="C337" s="5">
        <v>3.8</v>
      </c>
      <c r="D337" s="4">
        <v>5</v>
      </c>
      <c r="E337" s="5">
        <v>3.57</v>
      </c>
      <c r="F337" s="4">
        <v>1</v>
      </c>
      <c r="G337" s="5">
        <v>2.33</v>
      </c>
      <c r="H337" s="4">
        <v>1</v>
      </c>
    </row>
    <row r="338" spans="1:8" x14ac:dyDescent="0.15">
      <c r="A338" s="1" t="s">
        <v>21</v>
      </c>
      <c r="B338" s="4">
        <v>120</v>
      </c>
      <c r="C338" s="5">
        <v>100.01</v>
      </c>
      <c r="D338" s="4">
        <v>82</v>
      </c>
      <c r="E338" s="5">
        <v>100.00999999999999</v>
      </c>
      <c r="F338" s="4">
        <v>38</v>
      </c>
      <c r="G338" s="5">
        <v>100</v>
      </c>
      <c r="H338" s="4">
        <v>0</v>
      </c>
    </row>
    <row r="339" spans="1:8" x14ac:dyDescent="0.15">
      <c r="A339" s="2" t="s">
        <v>26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27</v>
      </c>
      <c r="B340" s="4">
        <v>35</v>
      </c>
      <c r="C340" s="5">
        <v>29.17</v>
      </c>
      <c r="D340" s="4">
        <v>25</v>
      </c>
      <c r="E340" s="5">
        <v>30.49</v>
      </c>
      <c r="F340" s="4">
        <v>10</v>
      </c>
      <c r="G340" s="5">
        <v>26.32</v>
      </c>
      <c r="H340" s="4">
        <v>0</v>
      </c>
    </row>
    <row r="341" spans="1:8" x14ac:dyDescent="0.15">
      <c r="A341" s="2" t="s">
        <v>28</v>
      </c>
      <c r="B341" s="4">
        <v>2</v>
      </c>
      <c r="C341" s="5">
        <v>1.67</v>
      </c>
      <c r="D341" s="4">
        <v>0</v>
      </c>
      <c r="E341" s="5">
        <v>0</v>
      </c>
      <c r="F341" s="4">
        <v>2</v>
      </c>
      <c r="G341" s="5">
        <v>5.26</v>
      </c>
      <c r="H341" s="4">
        <v>0</v>
      </c>
    </row>
    <row r="342" spans="1:8" x14ac:dyDescent="0.15">
      <c r="A342" s="2" t="s">
        <v>29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30</v>
      </c>
      <c r="B343" s="4">
        <v>1</v>
      </c>
      <c r="C343" s="5">
        <v>0.83</v>
      </c>
      <c r="D343" s="4">
        <v>0</v>
      </c>
      <c r="E343" s="5">
        <v>0</v>
      </c>
      <c r="F343" s="4">
        <v>1</v>
      </c>
      <c r="G343" s="5">
        <v>2.63</v>
      </c>
      <c r="H343" s="4">
        <v>0</v>
      </c>
    </row>
    <row r="344" spans="1:8" x14ac:dyDescent="0.15">
      <c r="A344" s="2" t="s">
        <v>31</v>
      </c>
      <c r="B344" s="4">
        <v>0</v>
      </c>
      <c r="C344" s="5">
        <v>0</v>
      </c>
      <c r="D344" s="4">
        <v>0</v>
      </c>
      <c r="E344" s="5">
        <v>0</v>
      </c>
      <c r="F344" s="4">
        <v>0</v>
      </c>
      <c r="G344" s="5">
        <v>0</v>
      </c>
      <c r="H344" s="4">
        <v>0</v>
      </c>
    </row>
    <row r="345" spans="1:8" x14ac:dyDescent="0.15">
      <c r="A345" s="2" t="s">
        <v>32</v>
      </c>
      <c r="B345" s="4">
        <v>30</v>
      </c>
      <c r="C345" s="5">
        <v>25</v>
      </c>
      <c r="D345" s="4">
        <v>18</v>
      </c>
      <c r="E345" s="5">
        <v>21.95</v>
      </c>
      <c r="F345" s="4">
        <v>12</v>
      </c>
      <c r="G345" s="5">
        <v>31.58</v>
      </c>
      <c r="H345" s="4">
        <v>0</v>
      </c>
    </row>
    <row r="346" spans="1:8" x14ac:dyDescent="0.15">
      <c r="A346" s="2" t="s">
        <v>33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15">
      <c r="A347" s="2" t="s">
        <v>34</v>
      </c>
      <c r="B347" s="4">
        <v>2</v>
      </c>
      <c r="C347" s="5">
        <v>1.67</v>
      </c>
      <c r="D347" s="4">
        <v>0</v>
      </c>
      <c r="E347" s="5">
        <v>0</v>
      </c>
      <c r="F347" s="4">
        <v>2</v>
      </c>
      <c r="G347" s="5">
        <v>5.26</v>
      </c>
      <c r="H347" s="4">
        <v>0</v>
      </c>
    </row>
    <row r="348" spans="1:8" x14ac:dyDescent="0.15">
      <c r="A348" s="2" t="s">
        <v>35</v>
      </c>
      <c r="B348" s="4">
        <v>2</v>
      </c>
      <c r="C348" s="5">
        <v>1.67</v>
      </c>
      <c r="D348" s="4">
        <v>1</v>
      </c>
      <c r="E348" s="5">
        <v>1.22</v>
      </c>
      <c r="F348" s="4">
        <v>1</v>
      </c>
      <c r="G348" s="5">
        <v>2.63</v>
      </c>
      <c r="H348" s="4">
        <v>0</v>
      </c>
    </row>
    <row r="349" spans="1:8" x14ac:dyDescent="0.15">
      <c r="A349" s="2" t="s">
        <v>36</v>
      </c>
      <c r="B349" s="4">
        <v>9</v>
      </c>
      <c r="C349" s="5">
        <v>7.5</v>
      </c>
      <c r="D349" s="4">
        <v>9</v>
      </c>
      <c r="E349" s="5">
        <v>10.98</v>
      </c>
      <c r="F349" s="4">
        <v>0</v>
      </c>
      <c r="G349" s="5">
        <v>0</v>
      </c>
      <c r="H349" s="4">
        <v>0</v>
      </c>
    </row>
    <row r="350" spans="1:8" x14ac:dyDescent="0.15">
      <c r="A350" s="2" t="s">
        <v>37</v>
      </c>
      <c r="B350" s="4">
        <v>23</v>
      </c>
      <c r="C350" s="5">
        <v>19.170000000000002</v>
      </c>
      <c r="D350" s="4">
        <v>19</v>
      </c>
      <c r="E350" s="5">
        <v>23.17</v>
      </c>
      <c r="F350" s="4">
        <v>4</v>
      </c>
      <c r="G350" s="5">
        <v>10.53</v>
      </c>
      <c r="H350" s="4">
        <v>0</v>
      </c>
    </row>
    <row r="351" spans="1:8" x14ac:dyDescent="0.15">
      <c r="A351" s="2" t="s">
        <v>38</v>
      </c>
      <c r="B351" s="4">
        <v>6</v>
      </c>
      <c r="C351" s="5">
        <v>5</v>
      </c>
      <c r="D351" s="4">
        <v>6</v>
      </c>
      <c r="E351" s="5">
        <v>7.32</v>
      </c>
      <c r="F351" s="4">
        <v>0</v>
      </c>
      <c r="G351" s="5">
        <v>0</v>
      </c>
      <c r="H351" s="4">
        <v>0</v>
      </c>
    </row>
    <row r="352" spans="1:8" x14ac:dyDescent="0.15">
      <c r="A352" s="2" t="s">
        <v>39</v>
      </c>
      <c r="B352" s="4">
        <v>7</v>
      </c>
      <c r="C352" s="5">
        <v>5.83</v>
      </c>
      <c r="D352" s="4">
        <v>3</v>
      </c>
      <c r="E352" s="5">
        <v>3.66</v>
      </c>
      <c r="F352" s="4">
        <v>4</v>
      </c>
      <c r="G352" s="5">
        <v>10.53</v>
      </c>
      <c r="H352" s="4">
        <v>0</v>
      </c>
    </row>
    <row r="353" spans="1:8" x14ac:dyDescent="0.15">
      <c r="A353" s="2" t="s">
        <v>40</v>
      </c>
      <c r="B353" s="4">
        <v>3</v>
      </c>
      <c r="C353" s="5">
        <v>2.5</v>
      </c>
      <c r="D353" s="4">
        <v>1</v>
      </c>
      <c r="E353" s="5">
        <v>1.22</v>
      </c>
      <c r="F353" s="4">
        <v>2</v>
      </c>
      <c r="G353" s="5">
        <v>5.26</v>
      </c>
      <c r="H353" s="4">
        <v>0</v>
      </c>
    </row>
    <row r="354" spans="1:8" x14ac:dyDescent="0.15">
      <c r="A354" s="1" t="s">
        <v>22</v>
      </c>
      <c r="B354" s="4">
        <v>49</v>
      </c>
      <c r="C354" s="5">
        <v>99.98</v>
      </c>
      <c r="D354" s="4">
        <v>21</v>
      </c>
      <c r="E354" s="5">
        <v>99.990000000000009</v>
      </c>
      <c r="F354" s="4">
        <v>27</v>
      </c>
      <c r="G354" s="5">
        <v>99.999999999999986</v>
      </c>
      <c r="H354" s="4">
        <v>1</v>
      </c>
    </row>
    <row r="355" spans="1:8" x14ac:dyDescent="0.15">
      <c r="A355" s="2" t="s">
        <v>26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27</v>
      </c>
      <c r="B356" s="4">
        <v>2</v>
      </c>
      <c r="C356" s="5">
        <v>4.08</v>
      </c>
      <c r="D356" s="4">
        <v>0</v>
      </c>
      <c r="E356" s="5">
        <v>0</v>
      </c>
      <c r="F356" s="4">
        <v>2</v>
      </c>
      <c r="G356" s="5">
        <v>7.41</v>
      </c>
      <c r="H356" s="4">
        <v>0</v>
      </c>
    </row>
    <row r="357" spans="1:8" x14ac:dyDescent="0.15">
      <c r="A357" s="2" t="s">
        <v>28</v>
      </c>
      <c r="B357" s="4">
        <v>5</v>
      </c>
      <c r="C357" s="5">
        <v>10.199999999999999</v>
      </c>
      <c r="D357" s="4">
        <v>1</v>
      </c>
      <c r="E357" s="5">
        <v>4.76</v>
      </c>
      <c r="F357" s="4">
        <v>3</v>
      </c>
      <c r="G357" s="5">
        <v>11.11</v>
      </c>
      <c r="H357" s="4">
        <v>1</v>
      </c>
    </row>
    <row r="358" spans="1:8" x14ac:dyDescent="0.15">
      <c r="A358" s="2" t="s">
        <v>29</v>
      </c>
      <c r="B358" s="4">
        <v>1</v>
      </c>
      <c r="C358" s="5">
        <v>2.04</v>
      </c>
      <c r="D358" s="4">
        <v>0</v>
      </c>
      <c r="E358" s="5">
        <v>0</v>
      </c>
      <c r="F358" s="4">
        <v>1</v>
      </c>
      <c r="G358" s="5">
        <v>3.7</v>
      </c>
      <c r="H358" s="4">
        <v>0</v>
      </c>
    </row>
    <row r="359" spans="1:8" x14ac:dyDescent="0.15">
      <c r="A359" s="2" t="s">
        <v>30</v>
      </c>
      <c r="B359" s="4">
        <v>1</v>
      </c>
      <c r="C359" s="5">
        <v>2.04</v>
      </c>
      <c r="D359" s="4">
        <v>0</v>
      </c>
      <c r="E359" s="5">
        <v>0</v>
      </c>
      <c r="F359" s="4">
        <v>1</v>
      </c>
      <c r="G359" s="5">
        <v>3.7</v>
      </c>
      <c r="H359" s="4">
        <v>0</v>
      </c>
    </row>
    <row r="360" spans="1:8" x14ac:dyDescent="0.15">
      <c r="A360" s="2" t="s">
        <v>31</v>
      </c>
      <c r="B360" s="4">
        <v>0</v>
      </c>
      <c r="C360" s="5">
        <v>0</v>
      </c>
      <c r="D360" s="4">
        <v>0</v>
      </c>
      <c r="E360" s="5">
        <v>0</v>
      </c>
      <c r="F360" s="4">
        <v>0</v>
      </c>
      <c r="G360" s="5">
        <v>0</v>
      </c>
      <c r="H360" s="4">
        <v>0</v>
      </c>
    </row>
    <row r="361" spans="1:8" x14ac:dyDescent="0.15">
      <c r="A361" s="2" t="s">
        <v>32</v>
      </c>
      <c r="B361" s="4">
        <v>15</v>
      </c>
      <c r="C361" s="5">
        <v>30.61</v>
      </c>
      <c r="D361" s="4">
        <v>5</v>
      </c>
      <c r="E361" s="5">
        <v>23.81</v>
      </c>
      <c r="F361" s="4">
        <v>10</v>
      </c>
      <c r="G361" s="5">
        <v>37.04</v>
      </c>
      <c r="H361" s="4">
        <v>0</v>
      </c>
    </row>
    <row r="362" spans="1:8" x14ac:dyDescent="0.15">
      <c r="A362" s="2" t="s">
        <v>33</v>
      </c>
      <c r="B362" s="4">
        <v>0</v>
      </c>
      <c r="C362" s="5">
        <v>0</v>
      </c>
      <c r="D362" s="4">
        <v>0</v>
      </c>
      <c r="E362" s="5">
        <v>0</v>
      </c>
      <c r="F362" s="4">
        <v>0</v>
      </c>
      <c r="G362" s="5">
        <v>0</v>
      </c>
      <c r="H362" s="4">
        <v>0</v>
      </c>
    </row>
    <row r="363" spans="1:8" x14ac:dyDescent="0.15">
      <c r="A363" s="2" t="s">
        <v>34</v>
      </c>
      <c r="B363" s="4">
        <v>1</v>
      </c>
      <c r="C363" s="5">
        <v>2.04</v>
      </c>
      <c r="D363" s="4">
        <v>1</v>
      </c>
      <c r="E363" s="5">
        <v>4.76</v>
      </c>
      <c r="F363" s="4">
        <v>0</v>
      </c>
      <c r="G363" s="5">
        <v>0</v>
      </c>
      <c r="H363" s="4">
        <v>0</v>
      </c>
    </row>
    <row r="364" spans="1:8" x14ac:dyDescent="0.15">
      <c r="A364" s="2" t="s">
        <v>35</v>
      </c>
      <c r="B364" s="4">
        <v>3</v>
      </c>
      <c r="C364" s="5">
        <v>6.12</v>
      </c>
      <c r="D364" s="4">
        <v>1</v>
      </c>
      <c r="E364" s="5">
        <v>4.76</v>
      </c>
      <c r="F364" s="4">
        <v>2</v>
      </c>
      <c r="G364" s="5">
        <v>7.41</v>
      </c>
      <c r="H364" s="4">
        <v>0</v>
      </c>
    </row>
    <row r="365" spans="1:8" x14ac:dyDescent="0.15">
      <c r="A365" s="2" t="s">
        <v>36</v>
      </c>
      <c r="B365" s="4">
        <v>1</v>
      </c>
      <c r="C365" s="5">
        <v>2.04</v>
      </c>
      <c r="D365" s="4">
        <v>1</v>
      </c>
      <c r="E365" s="5">
        <v>4.76</v>
      </c>
      <c r="F365" s="4">
        <v>0</v>
      </c>
      <c r="G365" s="5">
        <v>0</v>
      </c>
      <c r="H365" s="4">
        <v>0</v>
      </c>
    </row>
    <row r="366" spans="1:8" x14ac:dyDescent="0.15">
      <c r="A366" s="2" t="s">
        <v>37</v>
      </c>
      <c r="B366" s="4">
        <v>10</v>
      </c>
      <c r="C366" s="5">
        <v>20.41</v>
      </c>
      <c r="D366" s="4">
        <v>4</v>
      </c>
      <c r="E366" s="5">
        <v>19.05</v>
      </c>
      <c r="F366" s="4">
        <v>6</v>
      </c>
      <c r="G366" s="5">
        <v>22.22</v>
      </c>
      <c r="H366" s="4">
        <v>0</v>
      </c>
    </row>
    <row r="367" spans="1:8" x14ac:dyDescent="0.15">
      <c r="A367" s="2" t="s">
        <v>38</v>
      </c>
      <c r="B367" s="4">
        <v>6</v>
      </c>
      <c r="C367" s="5">
        <v>12.24</v>
      </c>
      <c r="D367" s="4">
        <v>6</v>
      </c>
      <c r="E367" s="5">
        <v>28.57</v>
      </c>
      <c r="F367" s="4">
        <v>0</v>
      </c>
      <c r="G367" s="5">
        <v>0</v>
      </c>
      <c r="H367" s="4">
        <v>0</v>
      </c>
    </row>
    <row r="368" spans="1:8" x14ac:dyDescent="0.15">
      <c r="A368" s="2" t="s">
        <v>39</v>
      </c>
      <c r="B368" s="4">
        <v>3</v>
      </c>
      <c r="C368" s="5">
        <v>6.12</v>
      </c>
      <c r="D368" s="4">
        <v>1</v>
      </c>
      <c r="E368" s="5">
        <v>4.76</v>
      </c>
      <c r="F368" s="4">
        <v>2</v>
      </c>
      <c r="G368" s="5">
        <v>7.41</v>
      </c>
      <c r="H368" s="4">
        <v>0</v>
      </c>
    </row>
    <row r="369" spans="1:8" x14ac:dyDescent="0.15">
      <c r="A369" s="2" t="s">
        <v>40</v>
      </c>
      <c r="B369" s="4">
        <v>1</v>
      </c>
      <c r="C369" s="5">
        <v>2.04</v>
      </c>
      <c r="D369" s="4">
        <v>1</v>
      </c>
      <c r="E369" s="5">
        <v>4.76</v>
      </c>
      <c r="F369" s="4">
        <v>0</v>
      </c>
      <c r="G369" s="5">
        <v>0</v>
      </c>
      <c r="H369" s="4">
        <v>0</v>
      </c>
    </row>
    <row r="370" spans="1:8" x14ac:dyDescent="0.15">
      <c r="A370" s="1" t="s">
        <v>23</v>
      </c>
      <c r="B370" s="4">
        <v>558</v>
      </c>
      <c r="C370" s="5">
        <v>100.00000000000003</v>
      </c>
      <c r="D370" s="4">
        <v>425</v>
      </c>
      <c r="E370" s="5">
        <v>100</v>
      </c>
      <c r="F370" s="4">
        <v>131</v>
      </c>
      <c r="G370" s="5">
        <v>99.999999999999972</v>
      </c>
      <c r="H370" s="4">
        <v>2</v>
      </c>
    </row>
    <row r="371" spans="1:8" x14ac:dyDescent="0.15">
      <c r="A371" s="2" t="s">
        <v>26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27</v>
      </c>
      <c r="B372" s="4">
        <v>123</v>
      </c>
      <c r="C372" s="5">
        <v>22.04</v>
      </c>
      <c r="D372" s="4">
        <v>89</v>
      </c>
      <c r="E372" s="5">
        <v>20.94</v>
      </c>
      <c r="F372" s="4">
        <v>34</v>
      </c>
      <c r="G372" s="5">
        <v>25.95</v>
      </c>
      <c r="H372" s="4">
        <v>0</v>
      </c>
    </row>
    <row r="373" spans="1:8" x14ac:dyDescent="0.15">
      <c r="A373" s="2" t="s">
        <v>28</v>
      </c>
      <c r="B373" s="4">
        <v>62</v>
      </c>
      <c r="C373" s="5">
        <v>11.11</v>
      </c>
      <c r="D373" s="4">
        <v>38</v>
      </c>
      <c r="E373" s="5">
        <v>8.94</v>
      </c>
      <c r="F373" s="4">
        <v>24</v>
      </c>
      <c r="G373" s="5">
        <v>18.32</v>
      </c>
      <c r="H373" s="4">
        <v>0</v>
      </c>
    </row>
    <row r="374" spans="1:8" x14ac:dyDescent="0.15">
      <c r="A374" s="2" t="s">
        <v>29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30</v>
      </c>
      <c r="B375" s="4">
        <v>5</v>
      </c>
      <c r="C375" s="5">
        <v>0.9</v>
      </c>
      <c r="D375" s="4">
        <v>1</v>
      </c>
      <c r="E375" s="5">
        <v>0.24</v>
      </c>
      <c r="F375" s="4">
        <v>3</v>
      </c>
      <c r="G375" s="5">
        <v>2.29</v>
      </c>
      <c r="H375" s="4">
        <v>1</v>
      </c>
    </row>
    <row r="376" spans="1:8" x14ac:dyDescent="0.15">
      <c r="A376" s="2" t="s">
        <v>31</v>
      </c>
      <c r="B376" s="4">
        <v>7</v>
      </c>
      <c r="C376" s="5">
        <v>1.25</v>
      </c>
      <c r="D376" s="4">
        <v>2</v>
      </c>
      <c r="E376" s="5">
        <v>0.47</v>
      </c>
      <c r="F376" s="4">
        <v>4</v>
      </c>
      <c r="G376" s="5">
        <v>3.05</v>
      </c>
      <c r="H376" s="4">
        <v>1</v>
      </c>
    </row>
    <row r="377" spans="1:8" x14ac:dyDescent="0.15">
      <c r="A377" s="2" t="s">
        <v>32</v>
      </c>
      <c r="B377" s="4">
        <v>163</v>
      </c>
      <c r="C377" s="5">
        <v>29.21</v>
      </c>
      <c r="D377" s="4">
        <v>128</v>
      </c>
      <c r="E377" s="5">
        <v>30.12</v>
      </c>
      <c r="F377" s="4">
        <v>35</v>
      </c>
      <c r="G377" s="5">
        <v>26.72</v>
      </c>
      <c r="H377" s="4">
        <v>0</v>
      </c>
    </row>
    <row r="378" spans="1:8" x14ac:dyDescent="0.15">
      <c r="A378" s="2" t="s">
        <v>33</v>
      </c>
      <c r="B378" s="4">
        <v>1</v>
      </c>
      <c r="C378" s="5">
        <v>0.18</v>
      </c>
      <c r="D378" s="4">
        <v>1</v>
      </c>
      <c r="E378" s="5">
        <v>0.24</v>
      </c>
      <c r="F378" s="4">
        <v>0</v>
      </c>
      <c r="G378" s="5">
        <v>0</v>
      </c>
      <c r="H378" s="4">
        <v>0</v>
      </c>
    </row>
    <row r="379" spans="1:8" x14ac:dyDescent="0.15">
      <c r="A379" s="2" t="s">
        <v>34</v>
      </c>
      <c r="B379" s="4">
        <v>8</v>
      </c>
      <c r="C379" s="5">
        <v>1.43</v>
      </c>
      <c r="D379" s="4">
        <v>2</v>
      </c>
      <c r="E379" s="5">
        <v>0.47</v>
      </c>
      <c r="F379" s="4">
        <v>6</v>
      </c>
      <c r="G379" s="5">
        <v>4.58</v>
      </c>
      <c r="H379" s="4">
        <v>0</v>
      </c>
    </row>
    <row r="380" spans="1:8" x14ac:dyDescent="0.15">
      <c r="A380" s="2" t="s">
        <v>35</v>
      </c>
      <c r="B380" s="4">
        <v>16</v>
      </c>
      <c r="C380" s="5">
        <v>2.87</v>
      </c>
      <c r="D380" s="4">
        <v>13</v>
      </c>
      <c r="E380" s="5">
        <v>3.06</v>
      </c>
      <c r="F380" s="4">
        <v>3</v>
      </c>
      <c r="G380" s="5">
        <v>2.29</v>
      </c>
      <c r="H380" s="4">
        <v>0</v>
      </c>
    </row>
    <row r="381" spans="1:8" x14ac:dyDescent="0.15">
      <c r="A381" s="2" t="s">
        <v>36</v>
      </c>
      <c r="B381" s="4">
        <v>34</v>
      </c>
      <c r="C381" s="5">
        <v>6.09</v>
      </c>
      <c r="D381" s="4">
        <v>29</v>
      </c>
      <c r="E381" s="5">
        <v>6.82</v>
      </c>
      <c r="F381" s="4">
        <v>5</v>
      </c>
      <c r="G381" s="5">
        <v>3.82</v>
      </c>
      <c r="H381" s="4">
        <v>0</v>
      </c>
    </row>
    <row r="382" spans="1:8" x14ac:dyDescent="0.15">
      <c r="A382" s="2" t="s">
        <v>37</v>
      </c>
      <c r="B382" s="4">
        <v>95</v>
      </c>
      <c r="C382" s="5">
        <v>17.03</v>
      </c>
      <c r="D382" s="4">
        <v>89</v>
      </c>
      <c r="E382" s="5">
        <v>20.94</v>
      </c>
      <c r="F382" s="4">
        <v>6</v>
      </c>
      <c r="G382" s="5">
        <v>4.58</v>
      </c>
      <c r="H382" s="4">
        <v>0</v>
      </c>
    </row>
    <row r="383" spans="1:8" x14ac:dyDescent="0.15">
      <c r="A383" s="2" t="s">
        <v>38</v>
      </c>
      <c r="B383" s="4">
        <v>10</v>
      </c>
      <c r="C383" s="5">
        <v>1.79</v>
      </c>
      <c r="D383" s="4">
        <v>8</v>
      </c>
      <c r="E383" s="5">
        <v>1.88</v>
      </c>
      <c r="F383" s="4">
        <v>2</v>
      </c>
      <c r="G383" s="5">
        <v>1.53</v>
      </c>
      <c r="H383" s="4">
        <v>0</v>
      </c>
    </row>
    <row r="384" spans="1:8" x14ac:dyDescent="0.15">
      <c r="A384" s="2" t="s">
        <v>39</v>
      </c>
      <c r="B384" s="4">
        <v>16</v>
      </c>
      <c r="C384" s="5">
        <v>2.87</v>
      </c>
      <c r="D384" s="4">
        <v>12</v>
      </c>
      <c r="E384" s="5">
        <v>2.82</v>
      </c>
      <c r="F384" s="4">
        <v>4</v>
      </c>
      <c r="G384" s="5">
        <v>3.05</v>
      </c>
      <c r="H384" s="4">
        <v>0</v>
      </c>
    </row>
    <row r="385" spans="1:8" x14ac:dyDescent="0.15">
      <c r="A385" s="2" t="s">
        <v>40</v>
      </c>
      <c r="B385" s="4">
        <v>18</v>
      </c>
      <c r="C385" s="5">
        <v>3.23</v>
      </c>
      <c r="D385" s="4">
        <v>13</v>
      </c>
      <c r="E385" s="5">
        <v>3.06</v>
      </c>
      <c r="F385" s="4">
        <v>5</v>
      </c>
      <c r="G385" s="5">
        <v>3.82</v>
      </c>
      <c r="H385" s="4">
        <v>0</v>
      </c>
    </row>
    <row r="386" spans="1:8" x14ac:dyDescent="0.15">
      <c r="A386" s="1" t="s">
        <v>24</v>
      </c>
      <c r="B386" s="4">
        <v>396</v>
      </c>
      <c r="C386" s="5">
        <v>99.990000000000009</v>
      </c>
      <c r="D386" s="4">
        <v>316</v>
      </c>
      <c r="E386" s="5">
        <v>100.00999999999999</v>
      </c>
      <c r="F386" s="4">
        <v>75</v>
      </c>
      <c r="G386" s="5">
        <v>100.01</v>
      </c>
      <c r="H386" s="4">
        <v>5</v>
      </c>
    </row>
    <row r="387" spans="1:8" x14ac:dyDescent="0.15">
      <c r="A387" s="2" t="s">
        <v>26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27</v>
      </c>
      <c r="B388" s="4">
        <v>65</v>
      </c>
      <c r="C388" s="5">
        <v>16.41</v>
      </c>
      <c r="D388" s="4">
        <v>53</v>
      </c>
      <c r="E388" s="5">
        <v>16.77</v>
      </c>
      <c r="F388" s="4">
        <v>12</v>
      </c>
      <c r="G388" s="5">
        <v>16</v>
      </c>
      <c r="H388" s="4">
        <v>0</v>
      </c>
    </row>
    <row r="389" spans="1:8" x14ac:dyDescent="0.15">
      <c r="A389" s="2" t="s">
        <v>28</v>
      </c>
      <c r="B389" s="4">
        <v>52</v>
      </c>
      <c r="C389" s="5">
        <v>13.13</v>
      </c>
      <c r="D389" s="4">
        <v>34</v>
      </c>
      <c r="E389" s="5">
        <v>10.76</v>
      </c>
      <c r="F389" s="4">
        <v>18</v>
      </c>
      <c r="G389" s="5">
        <v>24</v>
      </c>
      <c r="H389" s="4">
        <v>0</v>
      </c>
    </row>
    <row r="390" spans="1:8" x14ac:dyDescent="0.15">
      <c r="A390" s="2" t="s">
        <v>29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15">
      <c r="A391" s="2" t="s">
        <v>30</v>
      </c>
      <c r="B391" s="4">
        <v>0</v>
      </c>
      <c r="C391" s="5">
        <v>0</v>
      </c>
      <c r="D391" s="4">
        <v>0</v>
      </c>
      <c r="E391" s="5">
        <v>0</v>
      </c>
      <c r="F391" s="4">
        <v>0</v>
      </c>
      <c r="G391" s="5">
        <v>0</v>
      </c>
      <c r="H391" s="4">
        <v>0</v>
      </c>
    </row>
    <row r="392" spans="1:8" x14ac:dyDescent="0.15">
      <c r="A392" s="2" t="s">
        <v>31</v>
      </c>
      <c r="B392" s="4">
        <v>4</v>
      </c>
      <c r="C392" s="5">
        <v>1.01</v>
      </c>
      <c r="D392" s="4">
        <v>3</v>
      </c>
      <c r="E392" s="5">
        <v>0.95</v>
      </c>
      <c r="F392" s="4">
        <v>0</v>
      </c>
      <c r="G392" s="5">
        <v>0</v>
      </c>
      <c r="H392" s="4">
        <v>1</v>
      </c>
    </row>
    <row r="393" spans="1:8" x14ac:dyDescent="0.15">
      <c r="A393" s="2" t="s">
        <v>32</v>
      </c>
      <c r="B393" s="4">
        <v>113</v>
      </c>
      <c r="C393" s="5">
        <v>28.54</v>
      </c>
      <c r="D393" s="4">
        <v>88</v>
      </c>
      <c r="E393" s="5">
        <v>27.85</v>
      </c>
      <c r="F393" s="4">
        <v>23</v>
      </c>
      <c r="G393" s="5">
        <v>30.67</v>
      </c>
      <c r="H393" s="4">
        <v>2</v>
      </c>
    </row>
    <row r="394" spans="1:8" x14ac:dyDescent="0.15">
      <c r="A394" s="2" t="s">
        <v>33</v>
      </c>
      <c r="B394" s="4">
        <v>1</v>
      </c>
      <c r="C394" s="5">
        <v>0.25</v>
      </c>
      <c r="D394" s="4">
        <v>0</v>
      </c>
      <c r="E394" s="5">
        <v>0</v>
      </c>
      <c r="F394" s="4">
        <v>1</v>
      </c>
      <c r="G394" s="5">
        <v>1.33</v>
      </c>
      <c r="H394" s="4">
        <v>0</v>
      </c>
    </row>
    <row r="395" spans="1:8" x14ac:dyDescent="0.15">
      <c r="A395" s="2" t="s">
        <v>34</v>
      </c>
      <c r="B395" s="4">
        <v>4</v>
      </c>
      <c r="C395" s="5">
        <v>1.01</v>
      </c>
      <c r="D395" s="4">
        <v>0</v>
      </c>
      <c r="E395" s="5">
        <v>0</v>
      </c>
      <c r="F395" s="4">
        <v>4</v>
      </c>
      <c r="G395" s="5">
        <v>5.33</v>
      </c>
      <c r="H395" s="4">
        <v>0</v>
      </c>
    </row>
    <row r="396" spans="1:8" x14ac:dyDescent="0.15">
      <c r="A396" s="2" t="s">
        <v>35</v>
      </c>
      <c r="B396" s="4">
        <v>9</v>
      </c>
      <c r="C396" s="5">
        <v>2.27</v>
      </c>
      <c r="D396" s="4">
        <v>7</v>
      </c>
      <c r="E396" s="5">
        <v>2.2200000000000002</v>
      </c>
      <c r="F396" s="4">
        <v>2</v>
      </c>
      <c r="G396" s="5">
        <v>2.67</v>
      </c>
      <c r="H396" s="4">
        <v>0</v>
      </c>
    </row>
    <row r="397" spans="1:8" x14ac:dyDescent="0.15">
      <c r="A397" s="2" t="s">
        <v>36</v>
      </c>
      <c r="B397" s="4">
        <v>44</v>
      </c>
      <c r="C397" s="5">
        <v>11.11</v>
      </c>
      <c r="D397" s="4">
        <v>38</v>
      </c>
      <c r="E397" s="5">
        <v>12.03</v>
      </c>
      <c r="F397" s="4">
        <v>6</v>
      </c>
      <c r="G397" s="5">
        <v>8</v>
      </c>
      <c r="H397" s="4">
        <v>0</v>
      </c>
    </row>
    <row r="398" spans="1:8" x14ac:dyDescent="0.15">
      <c r="A398" s="2" t="s">
        <v>37</v>
      </c>
      <c r="B398" s="4">
        <v>78</v>
      </c>
      <c r="C398" s="5">
        <v>19.7</v>
      </c>
      <c r="D398" s="4">
        <v>76</v>
      </c>
      <c r="E398" s="5">
        <v>24.05</v>
      </c>
      <c r="F398" s="4">
        <v>2</v>
      </c>
      <c r="G398" s="5">
        <v>2.67</v>
      </c>
      <c r="H398" s="4">
        <v>0</v>
      </c>
    </row>
    <row r="399" spans="1:8" x14ac:dyDescent="0.15">
      <c r="A399" s="2" t="s">
        <v>38</v>
      </c>
      <c r="B399" s="4">
        <v>5</v>
      </c>
      <c r="C399" s="5">
        <v>1.26</v>
      </c>
      <c r="D399" s="4">
        <v>2</v>
      </c>
      <c r="E399" s="5">
        <v>0.63</v>
      </c>
      <c r="F399" s="4">
        <v>2</v>
      </c>
      <c r="G399" s="5">
        <v>2.67</v>
      </c>
      <c r="H399" s="4">
        <v>1</v>
      </c>
    </row>
    <row r="400" spans="1:8" x14ac:dyDescent="0.15">
      <c r="A400" s="2" t="s">
        <v>39</v>
      </c>
      <c r="B400" s="4">
        <v>9</v>
      </c>
      <c r="C400" s="5">
        <v>2.27</v>
      </c>
      <c r="D400" s="4">
        <v>6</v>
      </c>
      <c r="E400" s="5">
        <v>1.9</v>
      </c>
      <c r="F400" s="4">
        <v>3</v>
      </c>
      <c r="G400" s="5">
        <v>4</v>
      </c>
      <c r="H400" s="4">
        <v>0</v>
      </c>
    </row>
    <row r="401" spans="1:8" x14ac:dyDescent="0.15">
      <c r="A401" s="2" t="s">
        <v>40</v>
      </c>
      <c r="B401" s="4">
        <v>12</v>
      </c>
      <c r="C401" s="5">
        <v>3.03</v>
      </c>
      <c r="D401" s="4">
        <v>9</v>
      </c>
      <c r="E401" s="5">
        <v>2.85</v>
      </c>
      <c r="F401" s="4">
        <v>2</v>
      </c>
      <c r="G401" s="5">
        <v>2.67</v>
      </c>
      <c r="H401" s="4">
        <v>1</v>
      </c>
    </row>
    <row r="402" spans="1:8" x14ac:dyDescent="0.15">
      <c r="A402" s="1" t="s">
        <v>25</v>
      </c>
      <c r="B402" s="4">
        <v>74</v>
      </c>
      <c r="C402" s="5">
        <v>99.989999999999981</v>
      </c>
      <c r="D402" s="4">
        <v>60</v>
      </c>
      <c r="E402" s="5">
        <v>100.01</v>
      </c>
      <c r="F402" s="4">
        <v>14</v>
      </c>
      <c r="G402" s="5">
        <v>99.999999999999986</v>
      </c>
      <c r="H402" s="4">
        <v>0</v>
      </c>
    </row>
    <row r="403" spans="1:8" x14ac:dyDescent="0.15">
      <c r="A403" s="2" t="s">
        <v>26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27</v>
      </c>
      <c r="B404" s="4">
        <v>13</v>
      </c>
      <c r="C404" s="5">
        <v>17.57</v>
      </c>
      <c r="D404" s="4">
        <v>10</v>
      </c>
      <c r="E404" s="5">
        <v>16.670000000000002</v>
      </c>
      <c r="F404" s="4">
        <v>3</v>
      </c>
      <c r="G404" s="5">
        <v>21.43</v>
      </c>
      <c r="H404" s="4">
        <v>0</v>
      </c>
    </row>
    <row r="405" spans="1:8" x14ac:dyDescent="0.15">
      <c r="A405" s="2" t="s">
        <v>28</v>
      </c>
      <c r="B405" s="4">
        <v>12</v>
      </c>
      <c r="C405" s="5">
        <v>16.22</v>
      </c>
      <c r="D405" s="4">
        <v>9</v>
      </c>
      <c r="E405" s="5">
        <v>15</v>
      </c>
      <c r="F405" s="4">
        <v>3</v>
      </c>
      <c r="G405" s="5">
        <v>21.43</v>
      </c>
      <c r="H405" s="4">
        <v>0</v>
      </c>
    </row>
    <row r="406" spans="1:8" x14ac:dyDescent="0.15">
      <c r="A406" s="2" t="s">
        <v>29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15">
      <c r="A407" s="2" t="s">
        <v>30</v>
      </c>
      <c r="B407" s="4">
        <v>0</v>
      </c>
      <c r="C407" s="5">
        <v>0</v>
      </c>
      <c r="D407" s="4">
        <v>0</v>
      </c>
      <c r="E407" s="5">
        <v>0</v>
      </c>
      <c r="F407" s="4">
        <v>0</v>
      </c>
      <c r="G407" s="5">
        <v>0</v>
      </c>
      <c r="H407" s="4">
        <v>0</v>
      </c>
    </row>
    <row r="408" spans="1:8" x14ac:dyDescent="0.15">
      <c r="A408" s="2" t="s">
        <v>31</v>
      </c>
      <c r="B408" s="4">
        <v>1</v>
      </c>
      <c r="C408" s="5">
        <v>1.35</v>
      </c>
      <c r="D408" s="4">
        <v>0</v>
      </c>
      <c r="E408" s="5">
        <v>0</v>
      </c>
      <c r="F408" s="4">
        <v>1</v>
      </c>
      <c r="G408" s="5">
        <v>7.14</v>
      </c>
      <c r="H408" s="4">
        <v>0</v>
      </c>
    </row>
    <row r="409" spans="1:8" x14ac:dyDescent="0.15">
      <c r="A409" s="2" t="s">
        <v>32</v>
      </c>
      <c r="B409" s="4">
        <v>17</v>
      </c>
      <c r="C409" s="5">
        <v>22.97</v>
      </c>
      <c r="D409" s="4">
        <v>15</v>
      </c>
      <c r="E409" s="5">
        <v>25</v>
      </c>
      <c r="F409" s="4">
        <v>2</v>
      </c>
      <c r="G409" s="5">
        <v>14.29</v>
      </c>
      <c r="H409" s="4">
        <v>0</v>
      </c>
    </row>
    <row r="410" spans="1:8" x14ac:dyDescent="0.15">
      <c r="A410" s="2" t="s">
        <v>33</v>
      </c>
      <c r="B410" s="4">
        <v>0</v>
      </c>
      <c r="C410" s="5">
        <v>0</v>
      </c>
      <c r="D410" s="4">
        <v>0</v>
      </c>
      <c r="E410" s="5">
        <v>0</v>
      </c>
      <c r="F410" s="4">
        <v>0</v>
      </c>
      <c r="G410" s="5">
        <v>0</v>
      </c>
      <c r="H410" s="4">
        <v>0</v>
      </c>
    </row>
    <row r="411" spans="1:8" x14ac:dyDescent="0.15">
      <c r="A411" s="2" t="s">
        <v>34</v>
      </c>
      <c r="B411" s="4">
        <v>0</v>
      </c>
      <c r="C411" s="5">
        <v>0</v>
      </c>
      <c r="D411" s="4">
        <v>0</v>
      </c>
      <c r="E411" s="5">
        <v>0</v>
      </c>
      <c r="F411" s="4">
        <v>0</v>
      </c>
      <c r="G411" s="5">
        <v>0</v>
      </c>
      <c r="H411" s="4">
        <v>0</v>
      </c>
    </row>
    <row r="412" spans="1:8" x14ac:dyDescent="0.15">
      <c r="A412" s="2" t="s">
        <v>35</v>
      </c>
      <c r="B412" s="4">
        <v>2</v>
      </c>
      <c r="C412" s="5">
        <v>2.7</v>
      </c>
      <c r="D412" s="4">
        <v>0</v>
      </c>
      <c r="E412" s="5">
        <v>0</v>
      </c>
      <c r="F412" s="4">
        <v>2</v>
      </c>
      <c r="G412" s="5">
        <v>14.29</v>
      </c>
      <c r="H412" s="4">
        <v>0</v>
      </c>
    </row>
    <row r="413" spans="1:8" x14ac:dyDescent="0.15">
      <c r="A413" s="2" t="s">
        <v>36</v>
      </c>
      <c r="B413" s="4">
        <v>11</v>
      </c>
      <c r="C413" s="5">
        <v>14.86</v>
      </c>
      <c r="D413" s="4">
        <v>10</v>
      </c>
      <c r="E413" s="5">
        <v>16.670000000000002</v>
      </c>
      <c r="F413" s="4">
        <v>1</v>
      </c>
      <c r="G413" s="5">
        <v>7.14</v>
      </c>
      <c r="H413" s="4">
        <v>0</v>
      </c>
    </row>
    <row r="414" spans="1:8" x14ac:dyDescent="0.15">
      <c r="A414" s="2" t="s">
        <v>37</v>
      </c>
      <c r="B414" s="4">
        <v>15</v>
      </c>
      <c r="C414" s="5">
        <v>20.27</v>
      </c>
      <c r="D414" s="4">
        <v>14</v>
      </c>
      <c r="E414" s="5">
        <v>23.33</v>
      </c>
      <c r="F414" s="4">
        <v>1</v>
      </c>
      <c r="G414" s="5">
        <v>7.14</v>
      </c>
      <c r="H414" s="4">
        <v>0</v>
      </c>
    </row>
    <row r="415" spans="1:8" x14ac:dyDescent="0.15">
      <c r="A415" s="2" t="s">
        <v>38</v>
      </c>
      <c r="B415" s="4">
        <v>1</v>
      </c>
      <c r="C415" s="5">
        <v>1.35</v>
      </c>
      <c r="D415" s="4">
        <v>0</v>
      </c>
      <c r="E415" s="5">
        <v>0</v>
      </c>
      <c r="F415" s="4">
        <v>1</v>
      </c>
      <c r="G415" s="5">
        <v>7.14</v>
      </c>
      <c r="H415" s="4">
        <v>0</v>
      </c>
    </row>
    <row r="416" spans="1:8" x14ac:dyDescent="0.15">
      <c r="A416" s="2" t="s">
        <v>39</v>
      </c>
      <c r="B416" s="4">
        <v>1</v>
      </c>
      <c r="C416" s="5">
        <v>1.35</v>
      </c>
      <c r="D416" s="4">
        <v>1</v>
      </c>
      <c r="E416" s="5">
        <v>1.67</v>
      </c>
      <c r="F416" s="4">
        <v>0</v>
      </c>
      <c r="G416" s="5">
        <v>0</v>
      </c>
      <c r="H416" s="4">
        <v>0</v>
      </c>
    </row>
    <row r="417" spans="1:8" x14ac:dyDescent="0.15">
      <c r="A417" s="2" t="s">
        <v>40</v>
      </c>
      <c r="B417" s="4">
        <v>1</v>
      </c>
      <c r="C417" s="5">
        <v>1.35</v>
      </c>
      <c r="D417" s="4">
        <v>1</v>
      </c>
      <c r="E417" s="5">
        <v>1.67</v>
      </c>
      <c r="F417" s="4">
        <v>0</v>
      </c>
      <c r="G417" s="5">
        <v>0</v>
      </c>
      <c r="H41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14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299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21</v>
      </c>
      <c r="D6" s="8">
        <v>33.33</v>
      </c>
      <c r="E6" s="12">
        <v>15</v>
      </c>
      <c r="F6" s="8">
        <v>33.33</v>
      </c>
      <c r="G6" s="12">
        <v>6</v>
      </c>
      <c r="H6" s="8">
        <v>35.29</v>
      </c>
      <c r="I6" s="12">
        <v>0</v>
      </c>
    </row>
    <row r="7" spans="2:9" ht="15" customHeight="1" x14ac:dyDescent="0.15">
      <c r="B7" t="s">
        <v>28</v>
      </c>
      <c r="C7" s="12">
        <v>3</v>
      </c>
      <c r="D7" s="8">
        <v>4.76</v>
      </c>
      <c r="E7" s="12">
        <v>1</v>
      </c>
      <c r="F7" s="8">
        <v>2.2200000000000002</v>
      </c>
      <c r="G7" s="12">
        <v>2</v>
      </c>
      <c r="H7" s="8">
        <v>11.76</v>
      </c>
      <c r="I7" s="12">
        <v>0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1</v>
      </c>
      <c r="D9" s="8">
        <v>1.59</v>
      </c>
      <c r="E9" s="12">
        <v>1</v>
      </c>
      <c r="F9" s="8">
        <v>2.2200000000000002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31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32</v>
      </c>
      <c r="C11" s="12">
        <v>17</v>
      </c>
      <c r="D11" s="8">
        <v>26.98</v>
      </c>
      <c r="E11" s="12">
        <v>10</v>
      </c>
      <c r="F11" s="8">
        <v>22.22</v>
      </c>
      <c r="G11" s="12">
        <v>7</v>
      </c>
      <c r="H11" s="8">
        <v>41.18</v>
      </c>
      <c r="I11" s="12">
        <v>0</v>
      </c>
    </row>
    <row r="12" spans="2:9" ht="15" customHeight="1" x14ac:dyDescent="0.15">
      <c r="B12" t="s">
        <v>33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34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35</v>
      </c>
      <c r="C14" s="12">
        <v>1</v>
      </c>
      <c r="D14" s="8">
        <v>1.59</v>
      </c>
      <c r="E14" s="12">
        <v>1</v>
      </c>
      <c r="F14" s="8">
        <v>2.2200000000000002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36</v>
      </c>
      <c r="C15" s="12">
        <v>5</v>
      </c>
      <c r="D15" s="8">
        <v>7.94</v>
      </c>
      <c r="E15" s="12">
        <v>3</v>
      </c>
      <c r="F15" s="8">
        <v>6.67</v>
      </c>
      <c r="G15" s="12">
        <v>2</v>
      </c>
      <c r="H15" s="8">
        <v>11.76</v>
      </c>
      <c r="I15" s="12">
        <v>0</v>
      </c>
    </row>
    <row r="16" spans="2:9" ht="15" customHeight="1" x14ac:dyDescent="0.15">
      <c r="B16" t="s">
        <v>37</v>
      </c>
      <c r="C16" s="12">
        <v>10</v>
      </c>
      <c r="D16" s="8">
        <v>15.87</v>
      </c>
      <c r="E16" s="12">
        <v>10</v>
      </c>
      <c r="F16" s="8">
        <v>22.22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38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39</v>
      </c>
      <c r="C18" s="12">
        <v>2</v>
      </c>
      <c r="D18" s="8">
        <v>3.17</v>
      </c>
      <c r="E18" s="12">
        <v>2</v>
      </c>
      <c r="F18" s="8">
        <v>4.4400000000000004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40</v>
      </c>
      <c r="C19" s="12">
        <v>3</v>
      </c>
      <c r="D19" s="8">
        <v>4.76</v>
      </c>
      <c r="E19" s="12">
        <v>2</v>
      </c>
      <c r="F19" s="8">
        <v>4.4400000000000004</v>
      </c>
      <c r="G19" s="12">
        <v>0</v>
      </c>
      <c r="H19" s="8">
        <v>0</v>
      </c>
      <c r="I19" s="12">
        <v>1</v>
      </c>
    </row>
    <row r="20" spans="2:9" ht="15" customHeight="1" x14ac:dyDescent="0.15">
      <c r="B20" s="9" t="s">
        <v>232</v>
      </c>
      <c r="C20" s="12">
        <f>SUM(LTBL_05327[総数／事業所数])</f>
        <v>63</v>
      </c>
      <c r="E20" s="12">
        <f>SUBTOTAL(109,LTBL_05327[個人／事業所数])</f>
        <v>45</v>
      </c>
      <c r="G20" s="12">
        <f>SUBTOTAL(109,LTBL_05327[法人／事業所数])</f>
        <v>17</v>
      </c>
      <c r="I20" s="12">
        <f>SUBTOTAL(109,LTBL_05327[法人以外の団体／事業所数])</f>
        <v>1</v>
      </c>
    </row>
    <row r="21" spans="2:9" ht="15" customHeight="1" x14ac:dyDescent="0.15">
      <c r="E21" s="11">
        <f>LTBL_05327[[#Totals],[個人／事業所数]]/LTBL_05327[[#Totals],[総数／事業所数]]</f>
        <v>0.7142857142857143</v>
      </c>
      <c r="G21" s="11">
        <f>LTBL_05327[[#Totals],[法人／事業所数]]/LTBL_05327[[#Totals],[総数／事業所数]]</f>
        <v>0.26984126984126983</v>
      </c>
      <c r="I21" s="11">
        <f>LTBL_05327[[#Totals],[法人以外の団体／事業所数]]/LTBL_05327[[#Totals],[総数／事業所数]]</f>
        <v>1.5873015873015872E-2</v>
      </c>
    </row>
    <row r="23" spans="2:9" ht="33" customHeight="1" x14ac:dyDescent="0.15">
      <c r="B23" t="s">
        <v>231</v>
      </c>
      <c r="C23" s="10" t="s">
        <v>42</v>
      </c>
      <c r="D23" s="10" t="s">
        <v>300</v>
      </c>
      <c r="E23" s="10" t="s">
        <v>44</v>
      </c>
      <c r="F23" s="10" t="s">
        <v>252</v>
      </c>
      <c r="G23" s="10" t="s">
        <v>46</v>
      </c>
      <c r="H23" s="10" t="s">
        <v>253</v>
      </c>
      <c r="I23" s="10" t="s">
        <v>48</v>
      </c>
    </row>
    <row r="24" spans="2:9" ht="15" customHeight="1" x14ac:dyDescent="0.15">
      <c r="B24" t="s">
        <v>234</v>
      </c>
      <c r="C24">
        <v>4</v>
      </c>
      <c r="D24" t="s">
        <v>233</v>
      </c>
      <c r="E24">
        <v>0</v>
      </c>
      <c r="F24" t="s">
        <v>235</v>
      </c>
      <c r="G24">
        <v>4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0</v>
      </c>
      <c r="D25" t="s">
        <v>233</v>
      </c>
      <c r="E25">
        <v>0</v>
      </c>
      <c r="F25" t="s">
        <v>235</v>
      </c>
      <c r="G25">
        <v>0</v>
      </c>
      <c r="H25" t="s">
        <v>236</v>
      </c>
      <c r="I25">
        <v>0</v>
      </c>
    </row>
    <row r="28" spans="2:9" ht="33" customHeight="1" x14ac:dyDescent="0.15">
      <c r="B28" t="s">
        <v>248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50</v>
      </c>
      <c r="C29" s="12">
        <v>13</v>
      </c>
      <c r="D29" s="8">
        <v>20.63</v>
      </c>
      <c r="E29" s="12">
        <v>11</v>
      </c>
      <c r="F29" s="8">
        <v>24.44</v>
      </c>
      <c r="G29" s="12">
        <v>2</v>
      </c>
      <c r="H29" s="8">
        <v>11.76</v>
      </c>
      <c r="I29" s="12">
        <v>0</v>
      </c>
    </row>
    <row r="30" spans="2:9" ht="15" customHeight="1" x14ac:dyDescent="0.15">
      <c r="B30" t="s">
        <v>64</v>
      </c>
      <c r="C30" s="12">
        <v>10</v>
      </c>
      <c r="D30" s="8">
        <v>15.87</v>
      </c>
      <c r="E30" s="12">
        <v>10</v>
      </c>
      <c r="F30" s="8">
        <v>22.22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57</v>
      </c>
      <c r="C31" s="12">
        <v>7</v>
      </c>
      <c r="D31" s="8">
        <v>11.11</v>
      </c>
      <c r="E31" s="12">
        <v>6</v>
      </c>
      <c r="F31" s="8">
        <v>13.33</v>
      </c>
      <c r="G31" s="12">
        <v>1</v>
      </c>
      <c r="H31" s="8">
        <v>5.88</v>
      </c>
      <c r="I31" s="12">
        <v>0</v>
      </c>
    </row>
    <row r="32" spans="2:9" ht="15" customHeight="1" x14ac:dyDescent="0.15">
      <c r="B32" t="s">
        <v>49</v>
      </c>
      <c r="C32" s="12">
        <v>6</v>
      </c>
      <c r="D32" s="8">
        <v>9.52</v>
      </c>
      <c r="E32" s="12">
        <v>3</v>
      </c>
      <c r="F32" s="8">
        <v>6.67</v>
      </c>
      <c r="G32" s="12">
        <v>3</v>
      </c>
      <c r="H32" s="8">
        <v>17.649999999999999</v>
      </c>
      <c r="I32" s="12">
        <v>0</v>
      </c>
    </row>
    <row r="33" spans="2:9" ht="15" customHeight="1" x14ac:dyDescent="0.15">
      <c r="B33" t="s">
        <v>59</v>
      </c>
      <c r="C33" s="12">
        <v>6</v>
      </c>
      <c r="D33" s="8">
        <v>9.52</v>
      </c>
      <c r="E33" s="12">
        <v>1</v>
      </c>
      <c r="F33" s="8">
        <v>2.2200000000000002</v>
      </c>
      <c r="G33" s="12">
        <v>5</v>
      </c>
      <c r="H33" s="8">
        <v>29.41</v>
      </c>
      <c r="I33" s="12">
        <v>0</v>
      </c>
    </row>
    <row r="34" spans="2:9" ht="15" customHeight="1" x14ac:dyDescent="0.15">
      <c r="B34" t="s">
        <v>63</v>
      </c>
      <c r="C34" s="12">
        <v>4</v>
      </c>
      <c r="D34" s="8">
        <v>6.35</v>
      </c>
      <c r="E34" s="12">
        <v>3</v>
      </c>
      <c r="F34" s="8">
        <v>6.67</v>
      </c>
      <c r="G34" s="12">
        <v>1</v>
      </c>
      <c r="H34" s="8">
        <v>5.88</v>
      </c>
      <c r="I34" s="12">
        <v>0</v>
      </c>
    </row>
    <row r="35" spans="2:9" ht="15" customHeight="1" x14ac:dyDescent="0.15">
      <c r="B35" t="s">
        <v>58</v>
      </c>
      <c r="C35" s="12">
        <v>3</v>
      </c>
      <c r="D35" s="8">
        <v>4.76</v>
      </c>
      <c r="E35" s="12">
        <v>2</v>
      </c>
      <c r="F35" s="8">
        <v>4.4400000000000004</v>
      </c>
      <c r="G35" s="12">
        <v>1</v>
      </c>
      <c r="H35" s="8">
        <v>5.88</v>
      </c>
      <c r="I35" s="12">
        <v>0</v>
      </c>
    </row>
    <row r="36" spans="2:9" ht="15" customHeight="1" x14ac:dyDescent="0.15">
      <c r="B36" t="s">
        <v>51</v>
      </c>
      <c r="C36" s="12">
        <v>2</v>
      </c>
      <c r="D36" s="8">
        <v>3.17</v>
      </c>
      <c r="E36" s="12">
        <v>1</v>
      </c>
      <c r="F36" s="8">
        <v>2.2200000000000002</v>
      </c>
      <c r="G36" s="12">
        <v>1</v>
      </c>
      <c r="H36" s="8">
        <v>5.88</v>
      </c>
      <c r="I36" s="12">
        <v>0</v>
      </c>
    </row>
    <row r="37" spans="2:9" ht="15" customHeight="1" x14ac:dyDescent="0.15">
      <c r="B37" t="s">
        <v>66</v>
      </c>
      <c r="C37" s="12">
        <v>2</v>
      </c>
      <c r="D37" s="8">
        <v>3.17</v>
      </c>
      <c r="E37" s="12">
        <v>2</v>
      </c>
      <c r="F37" s="8">
        <v>4.4400000000000004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52</v>
      </c>
      <c r="C38" s="12">
        <v>1</v>
      </c>
      <c r="D38" s="8">
        <v>1.59</v>
      </c>
      <c r="E38" s="12">
        <v>0</v>
      </c>
      <c r="F38" s="8">
        <v>0</v>
      </c>
      <c r="G38" s="12">
        <v>1</v>
      </c>
      <c r="H38" s="8">
        <v>5.88</v>
      </c>
      <c r="I38" s="12">
        <v>0</v>
      </c>
    </row>
    <row r="39" spans="2:9" ht="15" customHeight="1" x14ac:dyDescent="0.15">
      <c r="B39" t="s">
        <v>75</v>
      </c>
      <c r="C39" s="12">
        <v>1</v>
      </c>
      <c r="D39" s="8">
        <v>1.59</v>
      </c>
      <c r="E39" s="12">
        <v>0</v>
      </c>
      <c r="F39" s="8">
        <v>0</v>
      </c>
      <c r="G39" s="12">
        <v>1</v>
      </c>
      <c r="H39" s="8">
        <v>5.88</v>
      </c>
      <c r="I39" s="12">
        <v>0</v>
      </c>
    </row>
    <row r="40" spans="2:9" ht="15" customHeight="1" x14ac:dyDescent="0.15">
      <c r="B40" t="s">
        <v>83</v>
      </c>
      <c r="C40" s="12">
        <v>1</v>
      </c>
      <c r="D40" s="8">
        <v>1.59</v>
      </c>
      <c r="E40" s="12">
        <v>1</v>
      </c>
      <c r="F40" s="8">
        <v>2.2200000000000002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110</v>
      </c>
      <c r="C41" s="12">
        <v>1</v>
      </c>
      <c r="D41" s="8">
        <v>1.59</v>
      </c>
      <c r="E41" s="12">
        <v>1</v>
      </c>
      <c r="F41" s="8">
        <v>2.2200000000000002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56</v>
      </c>
      <c r="C42" s="12">
        <v>1</v>
      </c>
      <c r="D42" s="8">
        <v>1.59</v>
      </c>
      <c r="E42" s="12">
        <v>1</v>
      </c>
      <c r="F42" s="8">
        <v>2.2200000000000002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62</v>
      </c>
      <c r="C43" s="12">
        <v>1</v>
      </c>
      <c r="D43" s="8">
        <v>1.59</v>
      </c>
      <c r="E43" s="12">
        <v>1</v>
      </c>
      <c r="F43" s="8">
        <v>2.2200000000000002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77</v>
      </c>
      <c r="C44" s="12">
        <v>1</v>
      </c>
      <c r="D44" s="8">
        <v>1.59</v>
      </c>
      <c r="E44" s="12">
        <v>0</v>
      </c>
      <c r="F44" s="8">
        <v>0</v>
      </c>
      <c r="G44" s="12">
        <v>1</v>
      </c>
      <c r="H44" s="8">
        <v>5.88</v>
      </c>
      <c r="I44" s="12">
        <v>0</v>
      </c>
    </row>
    <row r="45" spans="2:9" ht="15" customHeight="1" x14ac:dyDescent="0.15">
      <c r="B45" t="s">
        <v>68</v>
      </c>
      <c r="C45" s="12">
        <v>1</v>
      </c>
      <c r="D45" s="8">
        <v>1.59</v>
      </c>
      <c r="E45" s="12">
        <v>1</v>
      </c>
      <c r="F45" s="8">
        <v>2.2200000000000002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82</v>
      </c>
      <c r="C46" s="12">
        <v>1</v>
      </c>
      <c r="D46" s="8">
        <v>1.59</v>
      </c>
      <c r="E46" s="12">
        <v>1</v>
      </c>
      <c r="F46" s="8">
        <v>2.2200000000000002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128</v>
      </c>
      <c r="C47" s="12">
        <v>1</v>
      </c>
      <c r="D47" s="8">
        <v>1.59</v>
      </c>
      <c r="E47" s="12">
        <v>0</v>
      </c>
      <c r="F47" s="8">
        <v>0</v>
      </c>
      <c r="G47" s="12">
        <v>0</v>
      </c>
      <c r="H47" s="8">
        <v>0</v>
      </c>
      <c r="I47" s="12">
        <v>1</v>
      </c>
    </row>
    <row r="48" spans="2:9" ht="15" customHeight="1" x14ac:dyDescent="0.15">
      <c r="B48" t="s">
        <v>85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86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73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71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87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88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89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90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91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92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78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93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94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95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96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80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97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98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99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100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101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79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102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103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104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105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106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107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108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109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111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112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113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114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115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116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117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118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119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120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74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53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54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55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121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81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72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69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60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84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122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61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123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76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70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124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65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67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125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126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127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242</v>
      </c>
      <c r="C111" s="10" t="s">
        <v>42</v>
      </c>
      <c r="D111" s="10" t="s">
        <v>43</v>
      </c>
      <c r="E111" s="10" t="s">
        <v>44</v>
      </c>
      <c r="F111" s="10" t="s">
        <v>45</v>
      </c>
      <c r="G111" s="10" t="s">
        <v>46</v>
      </c>
      <c r="H111" s="10" t="s">
        <v>47</v>
      </c>
      <c r="I111" s="10" t="s">
        <v>48</v>
      </c>
    </row>
    <row r="112" spans="2:9" ht="15" customHeight="1" x14ac:dyDescent="0.15">
      <c r="B112" t="s">
        <v>179</v>
      </c>
      <c r="C112" s="12">
        <v>5</v>
      </c>
      <c r="D112" s="8">
        <v>7.94</v>
      </c>
      <c r="E112" s="12">
        <v>4</v>
      </c>
      <c r="F112" s="8">
        <v>8.89</v>
      </c>
      <c r="G112" s="12">
        <v>1</v>
      </c>
      <c r="H112" s="8">
        <v>5.88</v>
      </c>
      <c r="I112" s="12">
        <v>0</v>
      </c>
    </row>
    <row r="113" spans="2:9" ht="15" customHeight="1" x14ac:dyDescent="0.15">
      <c r="B113" t="s">
        <v>146</v>
      </c>
      <c r="C113" s="12">
        <v>5</v>
      </c>
      <c r="D113" s="8">
        <v>7.94</v>
      </c>
      <c r="E113" s="12">
        <v>5</v>
      </c>
      <c r="F113" s="8">
        <v>11.11</v>
      </c>
      <c r="G113" s="12">
        <v>0</v>
      </c>
      <c r="H113" s="8">
        <v>0</v>
      </c>
      <c r="I113" s="12">
        <v>0</v>
      </c>
    </row>
    <row r="114" spans="2:9" ht="15" customHeight="1" x14ac:dyDescent="0.15">
      <c r="B114" t="s">
        <v>147</v>
      </c>
      <c r="C114" s="12">
        <v>5</v>
      </c>
      <c r="D114" s="8">
        <v>7.94</v>
      </c>
      <c r="E114" s="12">
        <v>5</v>
      </c>
      <c r="F114" s="8">
        <v>11.11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160</v>
      </c>
      <c r="C115" s="12">
        <v>3</v>
      </c>
      <c r="D115" s="8">
        <v>4.76</v>
      </c>
      <c r="E115" s="12">
        <v>3</v>
      </c>
      <c r="F115" s="8">
        <v>6.67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136</v>
      </c>
      <c r="C116" s="12">
        <v>3</v>
      </c>
      <c r="D116" s="8">
        <v>4.76</v>
      </c>
      <c r="E116" s="12">
        <v>3</v>
      </c>
      <c r="F116" s="8">
        <v>6.67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157</v>
      </c>
      <c r="C117" s="12">
        <v>3</v>
      </c>
      <c r="D117" s="8">
        <v>4.76</v>
      </c>
      <c r="E117" s="12">
        <v>0</v>
      </c>
      <c r="F117" s="8">
        <v>0</v>
      </c>
      <c r="G117" s="12">
        <v>3</v>
      </c>
      <c r="H117" s="8">
        <v>17.649999999999999</v>
      </c>
      <c r="I117" s="12">
        <v>0</v>
      </c>
    </row>
    <row r="118" spans="2:9" ht="15" customHeight="1" x14ac:dyDescent="0.15">
      <c r="B118" t="s">
        <v>151</v>
      </c>
      <c r="C118" s="12">
        <v>2</v>
      </c>
      <c r="D118" s="8">
        <v>3.17</v>
      </c>
      <c r="E118" s="12">
        <v>0</v>
      </c>
      <c r="F118" s="8">
        <v>0</v>
      </c>
      <c r="G118" s="12">
        <v>2</v>
      </c>
      <c r="H118" s="8">
        <v>11.76</v>
      </c>
      <c r="I118" s="12">
        <v>0</v>
      </c>
    </row>
    <row r="119" spans="2:9" ht="15" customHeight="1" x14ac:dyDescent="0.15">
      <c r="B119" t="s">
        <v>165</v>
      </c>
      <c r="C119" s="12">
        <v>2</v>
      </c>
      <c r="D119" s="8">
        <v>3.17</v>
      </c>
      <c r="E119" s="12">
        <v>2</v>
      </c>
      <c r="F119" s="8">
        <v>4.4400000000000004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131</v>
      </c>
      <c r="C120" s="12">
        <v>2</v>
      </c>
      <c r="D120" s="8">
        <v>3.17</v>
      </c>
      <c r="E120" s="12">
        <v>1</v>
      </c>
      <c r="F120" s="8">
        <v>2.2200000000000002</v>
      </c>
      <c r="G120" s="12">
        <v>1</v>
      </c>
      <c r="H120" s="8">
        <v>5.88</v>
      </c>
      <c r="I120" s="12">
        <v>0</v>
      </c>
    </row>
    <row r="121" spans="2:9" ht="15" customHeight="1" x14ac:dyDescent="0.15">
      <c r="B121" t="s">
        <v>156</v>
      </c>
      <c r="C121" s="12">
        <v>2</v>
      </c>
      <c r="D121" s="8">
        <v>3.17</v>
      </c>
      <c r="E121" s="12">
        <v>2</v>
      </c>
      <c r="F121" s="8">
        <v>4.4400000000000004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161</v>
      </c>
      <c r="C122" s="12">
        <v>2</v>
      </c>
      <c r="D122" s="8">
        <v>3.17</v>
      </c>
      <c r="E122" s="12">
        <v>1</v>
      </c>
      <c r="F122" s="8">
        <v>2.2200000000000002</v>
      </c>
      <c r="G122" s="12">
        <v>1</v>
      </c>
      <c r="H122" s="8">
        <v>5.88</v>
      </c>
      <c r="I122" s="12">
        <v>0</v>
      </c>
    </row>
    <row r="123" spans="2:9" ht="15" customHeight="1" x14ac:dyDescent="0.15">
      <c r="B123" t="s">
        <v>186</v>
      </c>
      <c r="C123" s="12">
        <v>2</v>
      </c>
      <c r="D123" s="8">
        <v>3.17</v>
      </c>
      <c r="E123" s="12">
        <v>1</v>
      </c>
      <c r="F123" s="8">
        <v>2.2200000000000002</v>
      </c>
      <c r="G123" s="12">
        <v>1</v>
      </c>
      <c r="H123" s="8">
        <v>5.88</v>
      </c>
      <c r="I123" s="12">
        <v>0</v>
      </c>
    </row>
    <row r="124" spans="2:9" ht="15" customHeight="1" x14ac:dyDescent="0.15">
      <c r="B124" t="s">
        <v>153</v>
      </c>
      <c r="C124" s="12">
        <v>2</v>
      </c>
      <c r="D124" s="8">
        <v>3.17</v>
      </c>
      <c r="E124" s="12">
        <v>2</v>
      </c>
      <c r="F124" s="8">
        <v>4.4400000000000004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141</v>
      </c>
      <c r="C125" s="12">
        <v>2</v>
      </c>
      <c r="D125" s="8">
        <v>3.17</v>
      </c>
      <c r="E125" s="12">
        <v>2</v>
      </c>
      <c r="F125" s="8">
        <v>4.4400000000000004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149</v>
      </c>
      <c r="C126" s="12">
        <v>2</v>
      </c>
      <c r="D126" s="8">
        <v>3.17</v>
      </c>
      <c r="E126" s="12">
        <v>2</v>
      </c>
      <c r="F126" s="8">
        <v>4.4400000000000004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178</v>
      </c>
      <c r="C127" s="12">
        <v>1</v>
      </c>
      <c r="D127" s="8">
        <v>1.59</v>
      </c>
      <c r="E127" s="12">
        <v>1</v>
      </c>
      <c r="F127" s="8">
        <v>2.2200000000000002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132</v>
      </c>
      <c r="C128" s="12">
        <v>1</v>
      </c>
      <c r="D128" s="8">
        <v>1.59</v>
      </c>
      <c r="E128" s="12">
        <v>1</v>
      </c>
      <c r="F128" s="8">
        <v>2.2200000000000002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180</v>
      </c>
      <c r="C129" s="12">
        <v>1</v>
      </c>
      <c r="D129" s="8">
        <v>1.59</v>
      </c>
      <c r="E129" s="12">
        <v>0</v>
      </c>
      <c r="F129" s="8">
        <v>0</v>
      </c>
      <c r="G129" s="12">
        <v>1</v>
      </c>
      <c r="H129" s="8">
        <v>5.88</v>
      </c>
      <c r="I129" s="12">
        <v>0</v>
      </c>
    </row>
    <row r="130" spans="2:9" ht="15" customHeight="1" x14ac:dyDescent="0.15">
      <c r="B130" t="s">
        <v>181</v>
      </c>
      <c r="C130" s="12">
        <v>1</v>
      </c>
      <c r="D130" s="8">
        <v>1.59</v>
      </c>
      <c r="E130" s="12">
        <v>0</v>
      </c>
      <c r="F130" s="8">
        <v>0</v>
      </c>
      <c r="G130" s="12">
        <v>1</v>
      </c>
      <c r="H130" s="8">
        <v>5.88</v>
      </c>
      <c r="I130" s="12">
        <v>0</v>
      </c>
    </row>
    <row r="131" spans="2:9" ht="15" customHeight="1" x14ac:dyDescent="0.15">
      <c r="B131" t="s">
        <v>182</v>
      </c>
      <c r="C131" s="12">
        <v>1</v>
      </c>
      <c r="D131" s="8">
        <v>1.59</v>
      </c>
      <c r="E131" s="12">
        <v>0</v>
      </c>
      <c r="F131" s="8">
        <v>0</v>
      </c>
      <c r="G131" s="12">
        <v>1</v>
      </c>
      <c r="H131" s="8">
        <v>5.88</v>
      </c>
      <c r="I131" s="12">
        <v>0</v>
      </c>
    </row>
    <row r="132" spans="2:9" ht="15" customHeight="1" x14ac:dyDescent="0.15">
      <c r="B132" t="s">
        <v>183</v>
      </c>
      <c r="C132" s="12">
        <v>1</v>
      </c>
      <c r="D132" s="8">
        <v>1.59</v>
      </c>
      <c r="E132" s="12">
        <v>1</v>
      </c>
      <c r="F132" s="8">
        <v>2.2200000000000002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184</v>
      </c>
      <c r="C133" s="12">
        <v>1</v>
      </c>
      <c r="D133" s="8">
        <v>1.59</v>
      </c>
      <c r="E133" s="12">
        <v>1</v>
      </c>
      <c r="F133" s="8">
        <v>2.2200000000000002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185</v>
      </c>
      <c r="C134" s="12">
        <v>1</v>
      </c>
      <c r="D134" s="8">
        <v>1.59</v>
      </c>
      <c r="E134" s="12">
        <v>1</v>
      </c>
      <c r="F134" s="8">
        <v>2.2200000000000002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171</v>
      </c>
      <c r="C135" s="12">
        <v>1</v>
      </c>
      <c r="D135" s="8">
        <v>1.59</v>
      </c>
      <c r="E135" s="12">
        <v>1</v>
      </c>
      <c r="F135" s="8">
        <v>2.2200000000000002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134</v>
      </c>
      <c r="C136" s="12">
        <v>1</v>
      </c>
      <c r="D136" s="8">
        <v>1.59</v>
      </c>
      <c r="E136" s="12">
        <v>1</v>
      </c>
      <c r="F136" s="8">
        <v>2.2200000000000002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137</v>
      </c>
      <c r="C137" s="12">
        <v>1</v>
      </c>
      <c r="D137" s="8">
        <v>1.59</v>
      </c>
      <c r="E137" s="12">
        <v>0</v>
      </c>
      <c r="F137" s="8">
        <v>0</v>
      </c>
      <c r="G137" s="12">
        <v>1</v>
      </c>
      <c r="H137" s="8">
        <v>5.88</v>
      </c>
      <c r="I137" s="12">
        <v>0</v>
      </c>
    </row>
    <row r="138" spans="2:9" ht="15" customHeight="1" x14ac:dyDescent="0.15">
      <c r="B138" t="s">
        <v>187</v>
      </c>
      <c r="C138" s="12">
        <v>1</v>
      </c>
      <c r="D138" s="8">
        <v>1.59</v>
      </c>
      <c r="E138" s="12">
        <v>1</v>
      </c>
      <c r="F138" s="8">
        <v>2.2200000000000002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138</v>
      </c>
      <c r="C139" s="12">
        <v>1</v>
      </c>
      <c r="D139" s="8">
        <v>1.59</v>
      </c>
      <c r="E139" s="12">
        <v>0</v>
      </c>
      <c r="F139" s="8">
        <v>0</v>
      </c>
      <c r="G139" s="12">
        <v>1</v>
      </c>
      <c r="H139" s="8">
        <v>5.88</v>
      </c>
      <c r="I139" s="12">
        <v>0</v>
      </c>
    </row>
    <row r="140" spans="2:9" ht="15" customHeight="1" x14ac:dyDescent="0.15">
      <c r="B140" t="s">
        <v>188</v>
      </c>
      <c r="C140" s="12">
        <v>1</v>
      </c>
      <c r="D140" s="8">
        <v>1.59</v>
      </c>
      <c r="E140" s="12">
        <v>0</v>
      </c>
      <c r="F140" s="8">
        <v>0</v>
      </c>
      <c r="G140" s="12">
        <v>1</v>
      </c>
      <c r="H140" s="8">
        <v>5.88</v>
      </c>
      <c r="I140" s="12">
        <v>0</v>
      </c>
    </row>
    <row r="141" spans="2:9" ht="15" customHeight="1" x14ac:dyDescent="0.15">
      <c r="B141" t="s">
        <v>154</v>
      </c>
      <c r="C141" s="12">
        <v>1</v>
      </c>
      <c r="D141" s="8">
        <v>1.59</v>
      </c>
      <c r="E141" s="12">
        <v>1</v>
      </c>
      <c r="F141" s="8">
        <v>2.2200000000000002</v>
      </c>
      <c r="G141" s="12">
        <v>0</v>
      </c>
      <c r="H141" s="8">
        <v>0</v>
      </c>
      <c r="I141" s="12">
        <v>0</v>
      </c>
    </row>
    <row r="142" spans="2:9" ht="15" customHeight="1" x14ac:dyDescent="0.15">
      <c r="B142" t="s">
        <v>189</v>
      </c>
      <c r="C142" s="12">
        <v>1</v>
      </c>
      <c r="D142" s="8">
        <v>1.59</v>
      </c>
      <c r="E142" s="12">
        <v>1</v>
      </c>
      <c r="F142" s="8">
        <v>2.2200000000000002</v>
      </c>
      <c r="G142" s="12">
        <v>0</v>
      </c>
      <c r="H142" s="8">
        <v>0</v>
      </c>
      <c r="I142" s="12">
        <v>0</v>
      </c>
    </row>
    <row r="143" spans="2:9" ht="15" customHeight="1" x14ac:dyDescent="0.15">
      <c r="B143" t="s">
        <v>190</v>
      </c>
      <c r="C143" s="12">
        <v>1</v>
      </c>
      <c r="D143" s="8">
        <v>1.59</v>
      </c>
      <c r="E143" s="12">
        <v>0</v>
      </c>
      <c r="F143" s="8">
        <v>0</v>
      </c>
      <c r="G143" s="12">
        <v>1</v>
      </c>
      <c r="H143" s="8">
        <v>5.88</v>
      </c>
      <c r="I143" s="12">
        <v>0</v>
      </c>
    </row>
    <row r="144" spans="2:9" ht="15" customHeight="1" x14ac:dyDescent="0.15">
      <c r="B144" t="s">
        <v>162</v>
      </c>
      <c r="C144" s="12">
        <v>1</v>
      </c>
      <c r="D144" s="8">
        <v>1.59</v>
      </c>
      <c r="E144" s="12">
        <v>0</v>
      </c>
      <c r="F144" s="8">
        <v>0</v>
      </c>
      <c r="G144" s="12">
        <v>1</v>
      </c>
      <c r="H144" s="8">
        <v>5.88</v>
      </c>
      <c r="I144" s="12">
        <v>0</v>
      </c>
    </row>
    <row r="145" spans="2:9" ht="15" customHeight="1" x14ac:dyDescent="0.15">
      <c r="B145" t="s">
        <v>150</v>
      </c>
      <c r="C145" s="12">
        <v>1</v>
      </c>
      <c r="D145" s="8">
        <v>1.59</v>
      </c>
      <c r="E145" s="12">
        <v>1</v>
      </c>
      <c r="F145" s="8">
        <v>2.2200000000000002</v>
      </c>
      <c r="G145" s="12">
        <v>0</v>
      </c>
      <c r="H145" s="8">
        <v>0</v>
      </c>
      <c r="I145" s="12">
        <v>0</v>
      </c>
    </row>
    <row r="146" spans="2:9" ht="15" customHeight="1" x14ac:dyDescent="0.15">
      <c r="B146" t="s">
        <v>191</v>
      </c>
      <c r="C146" s="12">
        <v>1</v>
      </c>
      <c r="D146" s="8">
        <v>1.59</v>
      </c>
      <c r="E146" s="12">
        <v>1</v>
      </c>
      <c r="F146" s="8">
        <v>2.2200000000000002</v>
      </c>
      <c r="G146" s="12">
        <v>0</v>
      </c>
      <c r="H146" s="8">
        <v>0</v>
      </c>
      <c r="I146" s="12">
        <v>0</v>
      </c>
    </row>
    <row r="147" spans="2:9" ht="15" customHeight="1" x14ac:dyDescent="0.15">
      <c r="B147" t="s">
        <v>192</v>
      </c>
      <c r="C147" s="12">
        <v>1</v>
      </c>
      <c r="D147" s="8">
        <v>1.59</v>
      </c>
      <c r="E147" s="12">
        <v>0</v>
      </c>
      <c r="F147" s="8">
        <v>0</v>
      </c>
      <c r="G147" s="12">
        <v>0</v>
      </c>
      <c r="H147" s="8">
        <v>0</v>
      </c>
      <c r="I147" s="12">
        <v>1</v>
      </c>
    </row>
    <row r="149" spans="2:9" ht="15" customHeight="1" x14ac:dyDescent="0.15">
      <c r="B149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301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19</v>
      </c>
      <c r="D6" s="8">
        <v>17.59</v>
      </c>
      <c r="E6" s="12">
        <v>17</v>
      </c>
      <c r="F6" s="8">
        <v>20</v>
      </c>
      <c r="G6" s="12">
        <v>2</v>
      </c>
      <c r="H6" s="8">
        <v>10</v>
      </c>
      <c r="I6" s="12">
        <v>0</v>
      </c>
    </row>
    <row r="7" spans="2:9" ht="15" customHeight="1" x14ac:dyDescent="0.15">
      <c r="B7" t="s">
        <v>28</v>
      </c>
      <c r="C7" s="12">
        <v>11</v>
      </c>
      <c r="D7" s="8">
        <v>10.19</v>
      </c>
      <c r="E7" s="12">
        <v>5</v>
      </c>
      <c r="F7" s="8">
        <v>5.88</v>
      </c>
      <c r="G7" s="12">
        <v>5</v>
      </c>
      <c r="H7" s="8">
        <v>25</v>
      </c>
      <c r="I7" s="12">
        <v>1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31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32</v>
      </c>
      <c r="C11" s="12">
        <v>31</v>
      </c>
      <c r="D11" s="8">
        <v>28.7</v>
      </c>
      <c r="E11" s="12">
        <v>20</v>
      </c>
      <c r="F11" s="8">
        <v>23.53</v>
      </c>
      <c r="G11" s="12">
        <v>9</v>
      </c>
      <c r="H11" s="8">
        <v>45</v>
      </c>
      <c r="I11" s="12">
        <v>2</v>
      </c>
    </row>
    <row r="12" spans="2:9" ht="15" customHeight="1" x14ac:dyDescent="0.15">
      <c r="B12" t="s">
        <v>33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34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35</v>
      </c>
      <c r="C14" s="12">
        <v>3</v>
      </c>
      <c r="D14" s="8">
        <v>2.78</v>
      </c>
      <c r="E14" s="12">
        <v>2</v>
      </c>
      <c r="F14" s="8">
        <v>2.35</v>
      </c>
      <c r="G14" s="12">
        <v>1</v>
      </c>
      <c r="H14" s="8">
        <v>5</v>
      </c>
      <c r="I14" s="12">
        <v>0</v>
      </c>
    </row>
    <row r="15" spans="2:9" ht="15" customHeight="1" x14ac:dyDescent="0.15">
      <c r="B15" t="s">
        <v>36</v>
      </c>
      <c r="C15" s="12">
        <v>14</v>
      </c>
      <c r="D15" s="8">
        <v>12.96</v>
      </c>
      <c r="E15" s="12">
        <v>14</v>
      </c>
      <c r="F15" s="8">
        <v>16.47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37</v>
      </c>
      <c r="C16" s="12">
        <v>20</v>
      </c>
      <c r="D16" s="8">
        <v>18.52</v>
      </c>
      <c r="E16" s="12">
        <v>19</v>
      </c>
      <c r="F16" s="8">
        <v>22.35</v>
      </c>
      <c r="G16" s="12">
        <v>1</v>
      </c>
      <c r="H16" s="8">
        <v>5</v>
      </c>
      <c r="I16" s="12">
        <v>0</v>
      </c>
    </row>
    <row r="17" spans="2:9" ht="15" customHeight="1" x14ac:dyDescent="0.15">
      <c r="B17" t="s">
        <v>38</v>
      </c>
      <c r="C17" s="12">
        <v>3</v>
      </c>
      <c r="D17" s="8">
        <v>2.78</v>
      </c>
      <c r="E17" s="12">
        <v>3</v>
      </c>
      <c r="F17" s="8">
        <v>3.53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39</v>
      </c>
      <c r="C18" s="12">
        <v>2</v>
      </c>
      <c r="D18" s="8">
        <v>1.85</v>
      </c>
      <c r="E18" s="12">
        <v>2</v>
      </c>
      <c r="F18" s="8">
        <v>2.35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40</v>
      </c>
      <c r="C19" s="12">
        <v>5</v>
      </c>
      <c r="D19" s="8">
        <v>4.63</v>
      </c>
      <c r="E19" s="12">
        <v>3</v>
      </c>
      <c r="F19" s="8">
        <v>3.53</v>
      </c>
      <c r="G19" s="12">
        <v>2</v>
      </c>
      <c r="H19" s="8">
        <v>10</v>
      </c>
      <c r="I19" s="12">
        <v>0</v>
      </c>
    </row>
    <row r="20" spans="2:9" ht="15" customHeight="1" x14ac:dyDescent="0.15">
      <c r="B20" s="9" t="s">
        <v>232</v>
      </c>
      <c r="C20" s="12">
        <f>SUM(LTBL_05346[総数／事業所数])</f>
        <v>108</v>
      </c>
      <c r="E20" s="12">
        <f>SUBTOTAL(109,LTBL_05346[個人／事業所数])</f>
        <v>85</v>
      </c>
      <c r="G20" s="12">
        <f>SUBTOTAL(109,LTBL_05346[法人／事業所数])</f>
        <v>20</v>
      </c>
      <c r="I20" s="12">
        <f>SUBTOTAL(109,LTBL_05346[法人以外の団体／事業所数])</f>
        <v>3</v>
      </c>
    </row>
    <row r="21" spans="2:9" ht="15" customHeight="1" x14ac:dyDescent="0.15">
      <c r="E21" s="11">
        <f>LTBL_05346[[#Totals],[個人／事業所数]]/LTBL_05346[[#Totals],[総数／事業所数]]</f>
        <v>0.78703703703703709</v>
      </c>
      <c r="G21" s="11">
        <f>LTBL_05346[[#Totals],[法人／事業所数]]/LTBL_05346[[#Totals],[総数／事業所数]]</f>
        <v>0.18518518518518517</v>
      </c>
      <c r="I21" s="11">
        <f>LTBL_05346[[#Totals],[法人以外の団体／事業所数]]/LTBL_05346[[#Totals],[総数／事業所数]]</f>
        <v>2.7777777777777776E-2</v>
      </c>
    </row>
    <row r="23" spans="2:9" ht="33" customHeight="1" x14ac:dyDescent="0.15">
      <c r="B23" t="s">
        <v>231</v>
      </c>
      <c r="C23" s="10" t="s">
        <v>42</v>
      </c>
      <c r="D23" s="10" t="s">
        <v>273</v>
      </c>
      <c r="E23" s="10" t="s">
        <v>44</v>
      </c>
      <c r="F23" s="10" t="s">
        <v>252</v>
      </c>
      <c r="G23" s="10" t="s">
        <v>46</v>
      </c>
      <c r="H23" s="10" t="s">
        <v>302</v>
      </c>
      <c r="I23" s="10" t="s">
        <v>48</v>
      </c>
    </row>
    <row r="24" spans="2:9" ht="15" customHeight="1" x14ac:dyDescent="0.15">
      <c r="B24" t="s">
        <v>234</v>
      </c>
      <c r="C24">
        <v>6</v>
      </c>
      <c r="D24" t="s">
        <v>233</v>
      </c>
      <c r="E24">
        <v>0</v>
      </c>
      <c r="F24" t="s">
        <v>235</v>
      </c>
      <c r="G24">
        <v>6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1</v>
      </c>
      <c r="D25" t="s">
        <v>233</v>
      </c>
      <c r="E25">
        <v>0</v>
      </c>
      <c r="F25" t="s">
        <v>235</v>
      </c>
      <c r="G25">
        <v>1</v>
      </c>
      <c r="H25" t="s">
        <v>236</v>
      </c>
      <c r="I25">
        <v>0</v>
      </c>
    </row>
    <row r="28" spans="2:9" ht="33" customHeight="1" x14ac:dyDescent="0.15">
      <c r="B28" t="s">
        <v>285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18</v>
      </c>
      <c r="D29" s="8">
        <v>16.670000000000002</v>
      </c>
      <c r="E29" s="12">
        <v>18</v>
      </c>
      <c r="F29" s="8">
        <v>21.18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57</v>
      </c>
      <c r="C30" s="12">
        <v>13</v>
      </c>
      <c r="D30" s="8">
        <v>12.04</v>
      </c>
      <c r="E30" s="12">
        <v>11</v>
      </c>
      <c r="F30" s="8">
        <v>12.94</v>
      </c>
      <c r="G30" s="12">
        <v>0</v>
      </c>
      <c r="H30" s="8">
        <v>0</v>
      </c>
      <c r="I30" s="12">
        <v>2</v>
      </c>
    </row>
    <row r="31" spans="2:9" ht="15" customHeight="1" x14ac:dyDescent="0.15">
      <c r="B31" t="s">
        <v>50</v>
      </c>
      <c r="C31" s="12">
        <v>12</v>
      </c>
      <c r="D31" s="8">
        <v>11.11</v>
      </c>
      <c r="E31" s="12">
        <v>12</v>
      </c>
      <c r="F31" s="8">
        <v>14.12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63</v>
      </c>
      <c r="C32" s="12">
        <v>11</v>
      </c>
      <c r="D32" s="8">
        <v>10.19</v>
      </c>
      <c r="E32" s="12">
        <v>11</v>
      </c>
      <c r="F32" s="8">
        <v>12.94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59</v>
      </c>
      <c r="C33" s="12">
        <v>10</v>
      </c>
      <c r="D33" s="8">
        <v>9.26</v>
      </c>
      <c r="E33" s="12">
        <v>6</v>
      </c>
      <c r="F33" s="8">
        <v>7.06</v>
      </c>
      <c r="G33" s="12">
        <v>4</v>
      </c>
      <c r="H33" s="8">
        <v>20</v>
      </c>
      <c r="I33" s="12">
        <v>0</v>
      </c>
    </row>
    <row r="34" spans="2:9" ht="15" customHeight="1" x14ac:dyDescent="0.15">
      <c r="B34" t="s">
        <v>49</v>
      </c>
      <c r="C34" s="12">
        <v>5</v>
      </c>
      <c r="D34" s="8">
        <v>4.63</v>
      </c>
      <c r="E34" s="12">
        <v>3</v>
      </c>
      <c r="F34" s="8">
        <v>3.53</v>
      </c>
      <c r="G34" s="12">
        <v>2</v>
      </c>
      <c r="H34" s="8">
        <v>10</v>
      </c>
      <c r="I34" s="12">
        <v>0</v>
      </c>
    </row>
    <row r="35" spans="2:9" ht="15" customHeight="1" x14ac:dyDescent="0.15">
      <c r="B35" t="s">
        <v>52</v>
      </c>
      <c r="C35" s="12">
        <v>5</v>
      </c>
      <c r="D35" s="8">
        <v>4.63</v>
      </c>
      <c r="E35" s="12">
        <v>2</v>
      </c>
      <c r="F35" s="8">
        <v>2.35</v>
      </c>
      <c r="G35" s="12">
        <v>2</v>
      </c>
      <c r="H35" s="8">
        <v>10</v>
      </c>
      <c r="I35" s="12">
        <v>1</v>
      </c>
    </row>
    <row r="36" spans="2:9" ht="15" customHeight="1" x14ac:dyDescent="0.15">
      <c r="B36" t="s">
        <v>56</v>
      </c>
      <c r="C36" s="12">
        <v>3</v>
      </c>
      <c r="D36" s="8">
        <v>2.78</v>
      </c>
      <c r="E36" s="12">
        <v>1</v>
      </c>
      <c r="F36" s="8">
        <v>1.18</v>
      </c>
      <c r="G36" s="12">
        <v>2</v>
      </c>
      <c r="H36" s="8">
        <v>10</v>
      </c>
      <c r="I36" s="12">
        <v>0</v>
      </c>
    </row>
    <row r="37" spans="2:9" ht="15" customHeight="1" x14ac:dyDescent="0.15">
      <c r="B37" t="s">
        <v>58</v>
      </c>
      <c r="C37" s="12">
        <v>3</v>
      </c>
      <c r="D37" s="8">
        <v>2.78</v>
      </c>
      <c r="E37" s="12">
        <v>2</v>
      </c>
      <c r="F37" s="8">
        <v>2.35</v>
      </c>
      <c r="G37" s="12">
        <v>1</v>
      </c>
      <c r="H37" s="8">
        <v>5</v>
      </c>
      <c r="I37" s="12">
        <v>0</v>
      </c>
    </row>
    <row r="38" spans="2:9" ht="15" customHeight="1" x14ac:dyDescent="0.15">
      <c r="B38" t="s">
        <v>76</v>
      </c>
      <c r="C38" s="12">
        <v>3</v>
      </c>
      <c r="D38" s="8">
        <v>2.78</v>
      </c>
      <c r="E38" s="12">
        <v>3</v>
      </c>
      <c r="F38" s="8">
        <v>3.53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65</v>
      </c>
      <c r="C39" s="12">
        <v>3</v>
      </c>
      <c r="D39" s="8">
        <v>2.78</v>
      </c>
      <c r="E39" s="12">
        <v>3</v>
      </c>
      <c r="F39" s="8">
        <v>3.53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51</v>
      </c>
      <c r="C40" s="12">
        <v>2</v>
      </c>
      <c r="D40" s="8">
        <v>1.85</v>
      </c>
      <c r="E40" s="12">
        <v>2</v>
      </c>
      <c r="F40" s="8">
        <v>2.35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73</v>
      </c>
      <c r="C41" s="12">
        <v>2</v>
      </c>
      <c r="D41" s="8">
        <v>1.85</v>
      </c>
      <c r="E41" s="12">
        <v>2</v>
      </c>
      <c r="F41" s="8">
        <v>2.35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66</v>
      </c>
      <c r="C42" s="12">
        <v>2</v>
      </c>
      <c r="D42" s="8">
        <v>1.85</v>
      </c>
      <c r="E42" s="12">
        <v>2</v>
      </c>
      <c r="F42" s="8">
        <v>2.35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68</v>
      </c>
      <c r="C43" s="12">
        <v>2</v>
      </c>
      <c r="D43" s="8">
        <v>1.85</v>
      </c>
      <c r="E43" s="12">
        <v>1</v>
      </c>
      <c r="F43" s="8">
        <v>1.18</v>
      </c>
      <c r="G43" s="12">
        <v>1</v>
      </c>
      <c r="H43" s="8">
        <v>5</v>
      </c>
      <c r="I43" s="12">
        <v>0</v>
      </c>
    </row>
    <row r="44" spans="2:9" ht="15" customHeight="1" x14ac:dyDescent="0.15">
      <c r="B44" t="s">
        <v>82</v>
      </c>
      <c r="C44" s="12">
        <v>2</v>
      </c>
      <c r="D44" s="8">
        <v>1.85</v>
      </c>
      <c r="E44" s="12">
        <v>1</v>
      </c>
      <c r="F44" s="8">
        <v>1.18</v>
      </c>
      <c r="G44" s="12">
        <v>1</v>
      </c>
      <c r="H44" s="8">
        <v>5</v>
      </c>
      <c r="I44" s="12">
        <v>0</v>
      </c>
    </row>
    <row r="45" spans="2:9" ht="15" customHeight="1" x14ac:dyDescent="0.15">
      <c r="B45" t="s">
        <v>86</v>
      </c>
      <c r="C45" s="12">
        <v>1</v>
      </c>
      <c r="D45" s="8">
        <v>0.93</v>
      </c>
      <c r="E45" s="12">
        <v>0</v>
      </c>
      <c r="F45" s="8">
        <v>0</v>
      </c>
      <c r="G45" s="12">
        <v>1</v>
      </c>
      <c r="H45" s="8">
        <v>5</v>
      </c>
      <c r="I45" s="12">
        <v>0</v>
      </c>
    </row>
    <row r="46" spans="2:9" ht="15" customHeight="1" x14ac:dyDescent="0.15">
      <c r="B46" t="s">
        <v>71</v>
      </c>
      <c r="C46" s="12">
        <v>1</v>
      </c>
      <c r="D46" s="8">
        <v>0.93</v>
      </c>
      <c r="E46" s="12">
        <v>0</v>
      </c>
      <c r="F46" s="8">
        <v>0</v>
      </c>
      <c r="G46" s="12">
        <v>1</v>
      </c>
      <c r="H46" s="8">
        <v>5</v>
      </c>
      <c r="I46" s="12">
        <v>0</v>
      </c>
    </row>
    <row r="47" spans="2:9" ht="15" customHeight="1" x14ac:dyDescent="0.15">
      <c r="B47" t="s">
        <v>88</v>
      </c>
      <c r="C47" s="12">
        <v>1</v>
      </c>
      <c r="D47" s="8">
        <v>0.93</v>
      </c>
      <c r="E47" s="12">
        <v>0</v>
      </c>
      <c r="F47" s="8">
        <v>0</v>
      </c>
      <c r="G47" s="12">
        <v>1</v>
      </c>
      <c r="H47" s="8">
        <v>5</v>
      </c>
      <c r="I47" s="12">
        <v>0</v>
      </c>
    </row>
    <row r="48" spans="2:9" ht="15" customHeight="1" x14ac:dyDescent="0.15">
      <c r="B48" t="s">
        <v>83</v>
      </c>
      <c r="C48" s="12">
        <v>1</v>
      </c>
      <c r="D48" s="8">
        <v>0.93</v>
      </c>
      <c r="E48" s="12">
        <v>1</v>
      </c>
      <c r="F48" s="8">
        <v>1.18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74</v>
      </c>
      <c r="C49" s="12">
        <v>1</v>
      </c>
      <c r="D49" s="8">
        <v>0.93</v>
      </c>
      <c r="E49" s="12">
        <v>0</v>
      </c>
      <c r="F49" s="8">
        <v>0</v>
      </c>
      <c r="G49" s="12">
        <v>1</v>
      </c>
      <c r="H49" s="8">
        <v>5</v>
      </c>
      <c r="I49" s="12">
        <v>0</v>
      </c>
    </row>
    <row r="50" spans="2:9" ht="15" customHeight="1" x14ac:dyDescent="0.15">
      <c r="B50" t="s">
        <v>55</v>
      </c>
      <c r="C50" s="12">
        <v>1</v>
      </c>
      <c r="D50" s="8">
        <v>0.93</v>
      </c>
      <c r="E50" s="12">
        <v>0</v>
      </c>
      <c r="F50" s="8">
        <v>0</v>
      </c>
      <c r="G50" s="12">
        <v>1</v>
      </c>
      <c r="H50" s="8">
        <v>5</v>
      </c>
      <c r="I50" s="12">
        <v>0</v>
      </c>
    </row>
    <row r="51" spans="2:9" ht="15" customHeight="1" x14ac:dyDescent="0.15">
      <c r="B51" t="s">
        <v>122</v>
      </c>
      <c r="C51" s="12">
        <v>1</v>
      </c>
      <c r="D51" s="8">
        <v>0.93</v>
      </c>
      <c r="E51" s="12">
        <v>0</v>
      </c>
      <c r="F51" s="8">
        <v>0</v>
      </c>
      <c r="G51" s="12">
        <v>1</v>
      </c>
      <c r="H51" s="8">
        <v>5</v>
      </c>
      <c r="I51" s="12">
        <v>0</v>
      </c>
    </row>
    <row r="52" spans="2:9" ht="15" customHeight="1" x14ac:dyDescent="0.15">
      <c r="B52" t="s">
        <v>61</v>
      </c>
      <c r="C52" s="12">
        <v>1</v>
      </c>
      <c r="D52" s="8">
        <v>0.93</v>
      </c>
      <c r="E52" s="12">
        <v>1</v>
      </c>
      <c r="F52" s="8">
        <v>1.18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62</v>
      </c>
      <c r="C53" s="12">
        <v>1</v>
      </c>
      <c r="D53" s="8">
        <v>0.93</v>
      </c>
      <c r="E53" s="12">
        <v>1</v>
      </c>
      <c r="F53" s="8">
        <v>1.18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70</v>
      </c>
      <c r="C54" s="12">
        <v>1</v>
      </c>
      <c r="D54" s="8">
        <v>0.93</v>
      </c>
      <c r="E54" s="12">
        <v>1</v>
      </c>
      <c r="F54" s="8">
        <v>1.18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124</v>
      </c>
      <c r="C55" s="12">
        <v>1</v>
      </c>
      <c r="D55" s="8">
        <v>0.93</v>
      </c>
      <c r="E55" s="12">
        <v>0</v>
      </c>
      <c r="F55" s="8">
        <v>0</v>
      </c>
      <c r="G55" s="12">
        <v>1</v>
      </c>
      <c r="H55" s="8">
        <v>5</v>
      </c>
      <c r="I55" s="12">
        <v>0</v>
      </c>
    </row>
    <row r="56" spans="2:9" ht="15" customHeight="1" x14ac:dyDescent="0.15">
      <c r="B56" t="s">
        <v>126</v>
      </c>
      <c r="C56" s="12">
        <v>1</v>
      </c>
      <c r="D56" s="8">
        <v>0.93</v>
      </c>
      <c r="E56" s="12">
        <v>1</v>
      </c>
      <c r="F56" s="8">
        <v>1.18</v>
      </c>
      <c r="G56" s="12">
        <v>0</v>
      </c>
      <c r="H56" s="8">
        <v>0</v>
      </c>
      <c r="I56" s="12">
        <v>0</v>
      </c>
    </row>
    <row r="59" spans="2:9" ht="33" customHeight="1" x14ac:dyDescent="0.15">
      <c r="B59" t="s">
        <v>265</v>
      </c>
      <c r="C59" s="10" t="s">
        <v>42</v>
      </c>
      <c r="D59" s="10" t="s">
        <v>43</v>
      </c>
      <c r="E59" s="10" t="s">
        <v>44</v>
      </c>
      <c r="F59" s="10" t="s">
        <v>45</v>
      </c>
      <c r="G59" s="10" t="s">
        <v>46</v>
      </c>
      <c r="H59" s="10" t="s">
        <v>47</v>
      </c>
      <c r="I59" s="10" t="s">
        <v>48</v>
      </c>
    </row>
    <row r="60" spans="2:9" ht="15" customHeight="1" x14ac:dyDescent="0.15">
      <c r="B60" t="s">
        <v>147</v>
      </c>
      <c r="C60" s="12">
        <v>9</v>
      </c>
      <c r="D60" s="8">
        <v>8.33</v>
      </c>
      <c r="E60" s="12">
        <v>9</v>
      </c>
      <c r="F60" s="8">
        <v>10.59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146</v>
      </c>
      <c r="C61" s="12">
        <v>7</v>
      </c>
      <c r="D61" s="8">
        <v>6.48</v>
      </c>
      <c r="E61" s="12">
        <v>7</v>
      </c>
      <c r="F61" s="8">
        <v>8.24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134</v>
      </c>
      <c r="C62" s="12">
        <v>5</v>
      </c>
      <c r="D62" s="8">
        <v>4.63</v>
      </c>
      <c r="E62" s="12">
        <v>5</v>
      </c>
      <c r="F62" s="8">
        <v>5.88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131</v>
      </c>
      <c r="C63" s="12">
        <v>4</v>
      </c>
      <c r="D63" s="8">
        <v>3.7</v>
      </c>
      <c r="E63" s="12">
        <v>3</v>
      </c>
      <c r="F63" s="8">
        <v>3.53</v>
      </c>
      <c r="G63" s="12">
        <v>1</v>
      </c>
      <c r="H63" s="8">
        <v>5</v>
      </c>
      <c r="I63" s="12">
        <v>0</v>
      </c>
    </row>
    <row r="64" spans="2:9" ht="15" customHeight="1" x14ac:dyDescent="0.15">
      <c r="B64" t="s">
        <v>156</v>
      </c>
      <c r="C64" s="12">
        <v>3</v>
      </c>
      <c r="D64" s="8">
        <v>2.78</v>
      </c>
      <c r="E64" s="12">
        <v>3</v>
      </c>
      <c r="F64" s="8">
        <v>3.53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161</v>
      </c>
      <c r="C65" s="12">
        <v>3</v>
      </c>
      <c r="D65" s="8">
        <v>2.78</v>
      </c>
      <c r="E65" s="12">
        <v>3</v>
      </c>
      <c r="F65" s="8">
        <v>3.53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135</v>
      </c>
      <c r="C66" s="12">
        <v>3</v>
      </c>
      <c r="D66" s="8">
        <v>2.78</v>
      </c>
      <c r="E66" s="12">
        <v>2</v>
      </c>
      <c r="F66" s="8">
        <v>2.35</v>
      </c>
      <c r="G66" s="12">
        <v>0</v>
      </c>
      <c r="H66" s="8">
        <v>0</v>
      </c>
      <c r="I66" s="12">
        <v>1</v>
      </c>
    </row>
    <row r="67" spans="2:9" ht="15" customHeight="1" x14ac:dyDescent="0.15">
      <c r="B67" t="s">
        <v>137</v>
      </c>
      <c r="C67" s="12">
        <v>3</v>
      </c>
      <c r="D67" s="8">
        <v>2.78</v>
      </c>
      <c r="E67" s="12">
        <v>2</v>
      </c>
      <c r="F67" s="8">
        <v>2.35</v>
      </c>
      <c r="G67" s="12">
        <v>1</v>
      </c>
      <c r="H67" s="8">
        <v>5</v>
      </c>
      <c r="I67" s="12">
        <v>0</v>
      </c>
    </row>
    <row r="68" spans="2:9" ht="15" customHeight="1" x14ac:dyDescent="0.15">
      <c r="B68" t="s">
        <v>157</v>
      </c>
      <c r="C68" s="12">
        <v>3</v>
      </c>
      <c r="D68" s="8">
        <v>2.78</v>
      </c>
      <c r="E68" s="12">
        <v>0</v>
      </c>
      <c r="F68" s="8">
        <v>0</v>
      </c>
      <c r="G68" s="12">
        <v>3</v>
      </c>
      <c r="H68" s="8">
        <v>15</v>
      </c>
      <c r="I68" s="12">
        <v>0</v>
      </c>
    </row>
    <row r="69" spans="2:9" ht="15" customHeight="1" x14ac:dyDescent="0.15">
      <c r="B69" t="s">
        <v>173</v>
      </c>
      <c r="C69" s="12">
        <v>3</v>
      </c>
      <c r="D69" s="8">
        <v>2.78</v>
      </c>
      <c r="E69" s="12">
        <v>3</v>
      </c>
      <c r="F69" s="8">
        <v>3.53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143</v>
      </c>
      <c r="C70" s="12">
        <v>3</v>
      </c>
      <c r="D70" s="8">
        <v>2.78</v>
      </c>
      <c r="E70" s="12">
        <v>3</v>
      </c>
      <c r="F70" s="8">
        <v>3.53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148</v>
      </c>
      <c r="C71" s="12">
        <v>3</v>
      </c>
      <c r="D71" s="8">
        <v>2.78</v>
      </c>
      <c r="E71" s="12">
        <v>3</v>
      </c>
      <c r="F71" s="8">
        <v>3.53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160</v>
      </c>
      <c r="C72" s="12">
        <v>2</v>
      </c>
      <c r="D72" s="8">
        <v>1.85</v>
      </c>
      <c r="E72" s="12">
        <v>2</v>
      </c>
      <c r="F72" s="8">
        <v>2.35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175</v>
      </c>
      <c r="C73" s="12">
        <v>2</v>
      </c>
      <c r="D73" s="8">
        <v>1.85</v>
      </c>
      <c r="E73" s="12">
        <v>2</v>
      </c>
      <c r="F73" s="8">
        <v>2.35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132</v>
      </c>
      <c r="C74" s="12">
        <v>2</v>
      </c>
      <c r="D74" s="8">
        <v>1.85</v>
      </c>
      <c r="E74" s="12">
        <v>2</v>
      </c>
      <c r="F74" s="8">
        <v>2.35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193</v>
      </c>
      <c r="C75" s="12">
        <v>2</v>
      </c>
      <c r="D75" s="8">
        <v>1.85</v>
      </c>
      <c r="E75" s="12">
        <v>0</v>
      </c>
      <c r="F75" s="8">
        <v>0</v>
      </c>
      <c r="G75" s="12">
        <v>2</v>
      </c>
      <c r="H75" s="8">
        <v>10</v>
      </c>
      <c r="I75" s="12">
        <v>0</v>
      </c>
    </row>
    <row r="76" spans="2:9" ht="15" customHeight="1" x14ac:dyDescent="0.15">
      <c r="B76" t="s">
        <v>136</v>
      </c>
      <c r="C76" s="12">
        <v>2</v>
      </c>
      <c r="D76" s="8">
        <v>1.85</v>
      </c>
      <c r="E76" s="12">
        <v>2</v>
      </c>
      <c r="F76" s="8">
        <v>2.35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194</v>
      </c>
      <c r="C77" s="12">
        <v>2</v>
      </c>
      <c r="D77" s="8">
        <v>1.85</v>
      </c>
      <c r="E77" s="12">
        <v>2</v>
      </c>
      <c r="F77" s="8">
        <v>2.35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139</v>
      </c>
      <c r="C78" s="12">
        <v>2</v>
      </c>
      <c r="D78" s="8">
        <v>1.85</v>
      </c>
      <c r="E78" s="12">
        <v>2</v>
      </c>
      <c r="F78" s="8">
        <v>2.35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141</v>
      </c>
      <c r="C79" s="12">
        <v>2</v>
      </c>
      <c r="D79" s="8">
        <v>1.85</v>
      </c>
      <c r="E79" s="12">
        <v>2</v>
      </c>
      <c r="F79" s="8">
        <v>2.35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189</v>
      </c>
      <c r="C80" s="12">
        <v>2</v>
      </c>
      <c r="D80" s="8">
        <v>1.85</v>
      </c>
      <c r="E80" s="12">
        <v>2</v>
      </c>
      <c r="F80" s="8">
        <v>2.35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144</v>
      </c>
      <c r="C81" s="12">
        <v>2</v>
      </c>
      <c r="D81" s="8">
        <v>1.85</v>
      </c>
      <c r="E81" s="12">
        <v>2</v>
      </c>
      <c r="F81" s="8">
        <v>2.35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145</v>
      </c>
      <c r="C82" s="12">
        <v>2</v>
      </c>
      <c r="D82" s="8">
        <v>1.85</v>
      </c>
      <c r="E82" s="12">
        <v>2</v>
      </c>
      <c r="F82" s="8">
        <v>2.35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150</v>
      </c>
      <c r="C83" s="12">
        <v>2</v>
      </c>
      <c r="D83" s="8">
        <v>1.85</v>
      </c>
      <c r="E83" s="12">
        <v>1</v>
      </c>
      <c r="F83" s="8">
        <v>1.18</v>
      </c>
      <c r="G83" s="12">
        <v>1</v>
      </c>
      <c r="H83" s="8">
        <v>5</v>
      </c>
      <c r="I83" s="12">
        <v>0</v>
      </c>
    </row>
    <row r="85" spans="2:9" ht="15" customHeight="1" x14ac:dyDescent="0.15">
      <c r="B85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303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93</v>
      </c>
      <c r="D6" s="8">
        <v>20.9</v>
      </c>
      <c r="E6" s="12">
        <v>64</v>
      </c>
      <c r="F6" s="8">
        <v>19.22</v>
      </c>
      <c r="G6" s="12">
        <v>29</v>
      </c>
      <c r="H6" s="8">
        <v>25.89</v>
      </c>
      <c r="I6" s="12">
        <v>0</v>
      </c>
    </row>
    <row r="7" spans="2:9" ht="15" customHeight="1" x14ac:dyDescent="0.15">
      <c r="B7" t="s">
        <v>28</v>
      </c>
      <c r="C7" s="12">
        <v>38</v>
      </c>
      <c r="D7" s="8">
        <v>8.5399999999999991</v>
      </c>
      <c r="E7" s="12">
        <v>26</v>
      </c>
      <c r="F7" s="8">
        <v>7.81</v>
      </c>
      <c r="G7" s="12">
        <v>12</v>
      </c>
      <c r="H7" s="8">
        <v>10.71</v>
      </c>
      <c r="I7" s="12">
        <v>0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2</v>
      </c>
      <c r="D9" s="8">
        <v>0.45</v>
      </c>
      <c r="E9" s="12">
        <v>0</v>
      </c>
      <c r="F9" s="8">
        <v>0</v>
      </c>
      <c r="G9" s="12">
        <v>2</v>
      </c>
      <c r="H9" s="8">
        <v>1.79</v>
      </c>
      <c r="I9" s="12">
        <v>0</v>
      </c>
    </row>
    <row r="10" spans="2:9" ht="15" customHeight="1" x14ac:dyDescent="0.15">
      <c r="B10" t="s">
        <v>31</v>
      </c>
      <c r="C10" s="12">
        <v>3</v>
      </c>
      <c r="D10" s="8">
        <v>0.67</v>
      </c>
      <c r="E10" s="12">
        <v>1</v>
      </c>
      <c r="F10" s="8">
        <v>0.3</v>
      </c>
      <c r="G10" s="12">
        <v>2</v>
      </c>
      <c r="H10" s="8">
        <v>1.79</v>
      </c>
      <c r="I10" s="12">
        <v>0</v>
      </c>
    </row>
    <row r="11" spans="2:9" ht="15" customHeight="1" x14ac:dyDescent="0.15">
      <c r="B11" t="s">
        <v>32</v>
      </c>
      <c r="C11" s="12">
        <v>113</v>
      </c>
      <c r="D11" s="8">
        <v>25.39</v>
      </c>
      <c r="E11" s="12">
        <v>77</v>
      </c>
      <c r="F11" s="8">
        <v>23.12</v>
      </c>
      <c r="G11" s="12">
        <v>36</v>
      </c>
      <c r="H11" s="8">
        <v>32.14</v>
      </c>
      <c r="I11" s="12">
        <v>0</v>
      </c>
    </row>
    <row r="12" spans="2:9" ht="15" customHeight="1" x14ac:dyDescent="0.15">
      <c r="B12" t="s">
        <v>33</v>
      </c>
      <c r="C12" s="12">
        <v>1</v>
      </c>
      <c r="D12" s="8">
        <v>0.22</v>
      </c>
      <c r="E12" s="12">
        <v>1</v>
      </c>
      <c r="F12" s="8">
        <v>0.3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34</v>
      </c>
      <c r="C13" s="12">
        <v>15</v>
      </c>
      <c r="D13" s="8">
        <v>3.37</v>
      </c>
      <c r="E13" s="12">
        <v>9</v>
      </c>
      <c r="F13" s="8">
        <v>2.7</v>
      </c>
      <c r="G13" s="12">
        <v>6</v>
      </c>
      <c r="H13" s="8">
        <v>5.36</v>
      </c>
      <c r="I13" s="12">
        <v>0</v>
      </c>
    </row>
    <row r="14" spans="2:9" ht="15" customHeight="1" x14ac:dyDescent="0.15">
      <c r="B14" t="s">
        <v>35</v>
      </c>
      <c r="C14" s="12">
        <v>9</v>
      </c>
      <c r="D14" s="8">
        <v>2.02</v>
      </c>
      <c r="E14" s="12">
        <v>8</v>
      </c>
      <c r="F14" s="8">
        <v>2.4</v>
      </c>
      <c r="G14" s="12">
        <v>1</v>
      </c>
      <c r="H14" s="8">
        <v>0.89</v>
      </c>
      <c r="I14" s="12">
        <v>0</v>
      </c>
    </row>
    <row r="15" spans="2:9" ht="15" customHeight="1" x14ac:dyDescent="0.15">
      <c r="B15" t="s">
        <v>36</v>
      </c>
      <c r="C15" s="12">
        <v>36</v>
      </c>
      <c r="D15" s="8">
        <v>8.09</v>
      </c>
      <c r="E15" s="12">
        <v>30</v>
      </c>
      <c r="F15" s="8">
        <v>9.01</v>
      </c>
      <c r="G15" s="12">
        <v>6</v>
      </c>
      <c r="H15" s="8">
        <v>5.36</v>
      </c>
      <c r="I15" s="12">
        <v>0</v>
      </c>
    </row>
    <row r="16" spans="2:9" ht="15" customHeight="1" x14ac:dyDescent="0.15">
      <c r="B16" t="s">
        <v>37</v>
      </c>
      <c r="C16" s="12">
        <v>82</v>
      </c>
      <c r="D16" s="8">
        <v>18.43</v>
      </c>
      <c r="E16" s="12">
        <v>78</v>
      </c>
      <c r="F16" s="8">
        <v>23.42</v>
      </c>
      <c r="G16" s="12">
        <v>4</v>
      </c>
      <c r="H16" s="8">
        <v>3.57</v>
      </c>
      <c r="I16" s="12">
        <v>0</v>
      </c>
    </row>
    <row r="17" spans="2:9" ht="15" customHeight="1" x14ac:dyDescent="0.15">
      <c r="B17" t="s">
        <v>38</v>
      </c>
      <c r="C17" s="12">
        <v>6</v>
      </c>
      <c r="D17" s="8">
        <v>1.35</v>
      </c>
      <c r="E17" s="12">
        <v>6</v>
      </c>
      <c r="F17" s="8">
        <v>1.8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39</v>
      </c>
      <c r="C18" s="12">
        <v>20</v>
      </c>
      <c r="D18" s="8">
        <v>4.49</v>
      </c>
      <c r="E18" s="12">
        <v>12</v>
      </c>
      <c r="F18" s="8">
        <v>3.6</v>
      </c>
      <c r="G18" s="12">
        <v>8</v>
      </c>
      <c r="H18" s="8">
        <v>7.14</v>
      </c>
      <c r="I18" s="12">
        <v>0</v>
      </c>
    </row>
    <row r="19" spans="2:9" ht="15" customHeight="1" x14ac:dyDescent="0.15">
      <c r="B19" t="s">
        <v>40</v>
      </c>
      <c r="C19" s="12">
        <v>27</v>
      </c>
      <c r="D19" s="8">
        <v>6.07</v>
      </c>
      <c r="E19" s="12">
        <v>21</v>
      </c>
      <c r="F19" s="8">
        <v>6.31</v>
      </c>
      <c r="G19" s="12">
        <v>6</v>
      </c>
      <c r="H19" s="8">
        <v>5.36</v>
      </c>
      <c r="I19" s="12">
        <v>0</v>
      </c>
    </row>
    <row r="20" spans="2:9" ht="15" customHeight="1" x14ac:dyDescent="0.15">
      <c r="B20" s="9" t="s">
        <v>232</v>
      </c>
      <c r="C20" s="12">
        <f>SUM(LTBL_05348[総数／事業所数])</f>
        <v>445</v>
      </c>
      <c r="E20" s="12">
        <f>SUBTOTAL(109,LTBL_05348[個人／事業所数])</f>
        <v>333</v>
      </c>
      <c r="G20" s="12">
        <f>SUBTOTAL(109,LTBL_05348[法人／事業所数])</f>
        <v>112</v>
      </c>
      <c r="I20" s="12">
        <f>SUBTOTAL(109,LTBL_05348[法人以外の団体／事業所数])</f>
        <v>0</v>
      </c>
    </row>
    <row r="21" spans="2:9" ht="15" customHeight="1" x14ac:dyDescent="0.15">
      <c r="E21" s="11">
        <f>LTBL_05348[[#Totals],[個人／事業所数]]/LTBL_05348[[#Totals],[総数／事業所数]]</f>
        <v>0.74831460674157302</v>
      </c>
      <c r="G21" s="11">
        <f>LTBL_05348[[#Totals],[法人／事業所数]]/LTBL_05348[[#Totals],[総数／事業所数]]</f>
        <v>0.25168539325842698</v>
      </c>
      <c r="I21" s="11">
        <f>LTBL_05348[[#Totals],[法人以外の団体／事業所数]]/LTBL_05348[[#Totals],[総数／事業所数]]</f>
        <v>0</v>
      </c>
    </row>
    <row r="23" spans="2:9" ht="33" customHeight="1" x14ac:dyDescent="0.15">
      <c r="B23" t="s">
        <v>231</v>
      </c>
      <c r="C23" s="10" t="s">
        <v>42</v>
      </c>
      <c r="D23" s="10" t="s">
        <v>304</v>
      </c>
      <c r="E23" s="10" t="s">
        <v>44</v>
      </c>
      <c r="F23" s="10" t="s">
        <v>305</v>
      </c>
      <c r="G23" s="10" t="s">
        <v>46</v>
      </c>
      <c r="H23" s="10" t="s">
        <v>306</v>
      </c>
      <c r="I23" s="10" t="s">
        <v>48</v>
      </c>
    </row>
    <row r="24" spans="2:9" ht="15" customHeight="1" x14ac:dyDescent="0.15">
      <c r="B24" t="s">
        <v>234</v>
      </c>
      <c r="C24">
        <v>13</v>
      </c>
      <c r="D24" t="s">
        <v>233</v>
      </c>
      <c r="E24">
        <v>0</v>
      </c>
      <c r="F24" t="s">
        <v>235</v>
      </c>
      <c r="G24">
        <v>13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0</v>
      </c>
      <c r="D25" t="s">
        <v>233</v>
      </c>
      <c r="E25">
        <v>0</v>
      </c>
      <c r="F25" t="s">
        <v>235</v>
      </c>
      <c r="G25">
        <v>0</v>
      </c>
      <c r="H25" t="s">
        <v>236</v>
      </c>
      <c r="I25">
        <v>0</v>
      </c>
    </row>
    <row r="28" spans="2:9" ht="33" customHeight="1" x14ac:dyDescent="0.15">
      <c r="B28" t="s">
        <v>248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77</v>
      </c>
      <c r="D29" s="8">
        <v>17.3</v>
      </c>
      <c r="E29" s="12">
        <v>75</v>
      </c>
      <c r="F29" s="8">
        <v>22.52</v>
      </c>
      <c r="G29" s="12">
        <v>2</v>
      </c>
      <c r="H29" s="8">
        <v>1.79</v>
      </c>
      <c r="I29" s="12">
        <v>0</v>
      </c>
    </row>
    <row r="30" spans="2:9" ht="15" customHeight="1" x14ac:dyDescent="0.15">
      <c r="B30" t="s">
        <v>57</v>
      </c>
      <c r="C30" s="12">
        <v>39</v>
      </c>
      <c r="D30" s="8">
        <v>8.76</v>
      </c>
      <c r="E30" s="12">
        <v>35</v>
      </c>
      <c r="F30" s="8">
        <v>10.51</v>
      </c>
      <c r="G30" s="12">
        <v>4</v>
      </c>
      <c r="H30" s="8">
        <v>3.57</v>
      </c>
      <c r="I30" s="12">
        <v>0</v>
      </c>
    </row>
    <row r="31" spans="2:9" ht="15" customHeight="1" x14ac:dyDescent="0.15">
      <c r="B31" t="s">
        <v>49</v>
      </c>
      <c r="C31" s="12">
        <v>37</v>
      </c>
      <c r="D31" s="8">
        <v>8.31</v>
      </c>
      <c r="E31" s="12">
        <v>22</v>
      </c>
      <c r="F31" s="8">
        <v>6.61</v>
      </c>
      <c r="G31" s="12">
        <v>15</v>
      </c>
      <c r="H31" s="8">
        <v>13.39</v>
      </c>
      <c r="I31" s="12">
        <v>0</v>
      </c>
    </row>
    <row r="32" spans="2:9" ht="15" customHeight="1" x14ac:dyDescent="0.15">
      <c r="B32" t="s">
        <v>50</v>
      </c>
      <c r="C32" s="12">
        <v>37</v>
      </c>
      <c r="D32" s="8">
        <v>8.31</v>
      </c>
      <c r="E32" s="12">
        <v>30</v>
      </c>
      <c r="F32" s="8">
        <v>9.01</v>
      </c>
      <c r="G32" s="12">
        <v>7</v>
      </c>
      <c r="H32" s="8">
        <v>6.25</v>
      </c>
      <c r="I32" s="12">
        <v>0</v>
      </c>
    </row>
    <row r="33" spans="2:9" ht="15" customHeight="1" x14ac:dyDescent="0.15">
      <c r="B33" t="s">
        <v>59</v>
      </c>
      <c r="C33" s="12">
        <v>33</v>
      </c>
      <c r="D33" s="8">
        <v>7.42</v>
      </c>
      <c r="E33" s="12">
        <v>20</v>
      </c>
      <c r="F33" s="8">
        <v>6.01</v>
      </c>
      <c r="G33" s="12">
        <v>13</v>
      </c>
      <c r="H33" s="8">
        <v>11.61</v>
      </c>
      <c r="I33" s="12">
        <v>0</v>
      </c>
    </row>
    <row r="34" spans="2:9" ht="15" customHeight="1" x14ac:dyDescent="0.15">
      <c r="B34" t="s">
        <v>63</v>
      </c>
      <c r="C34" s="12">
        <v>30</v>
      </c>
      <c r="D34" s="8">
        <v>6.74</v>
      </c>
      <c r="E34" s="12">
        <v>26</v>
      </c>
      <c r="F34" s="8">
        <v>7.81</v>
      </c>
      <c r="G34" s="12">
        <v>4</v>
      </c>
      <c r="H34" s="8">
        <v>3.57</v>
      </c>
      <c r="I34" s="12">
        <v>0</v>
      </c>
    </row>
    <row r="35" spans="2:9" ht="15" customHeight="1" x14ac:dyDescent="0.15">
      <c r="B35" t="s">
        <v>51</v>
      </c>
      <c r="C35" s="12">
        <v>19</v>
      </c>
      <c r="D35" s="8">
        <v>4.2699999999999996</v>
      </c>
      <c r="E35" s="12">
        <v>12</v>
      </c>
      <c r="F35" s="8">
        <v>3.6</v>
      </c>
      <c r="G35" s="12">
        <v>7</v>
      </c>
      <c r="H35" s="8">
        <v>6.25</v>
      </c>
      <c r="I35" s="12">
        <v>0</v>
      </c>
    </row>
    <row r="36" spans="2:9" ht="15" customHeight="1" x14ac:dyDescent="0.15">
      <c r="B36" t="s">
        <v>58</v>
      </c>
      <c r="C36" s="12">
        <v>18</v>
      </c>
      <c r="D36" s="8">
        <v>4.04</v>
      </c>
      <c r="E36" s="12">
        <v>12</v>
      </c>
      <c r="F36" s="8">
        <v>3.6</v>
      </c>
      <c r="G36" s="12">
        <v>6</v>
      </c>
      <c r="H36" s="8">
        <v>5.36</v>
      </c>
      <c r="I36" s="12">
        <v>0</v>
      </c>
    </row>
    <row r="37" spans="2:9" ht="15" customHeight="1" x14ac:dyDescent="0.15">
      <c r="B37" t="s">
        <v>66</v>
      </c>
      <c r="C37" s="12">
        <v>14</v>
      </c>
      <c r="D37" s="8">
        <v>3.15</v>
      </c>
      <c r="E37" s="12">
        <v>12</v>
      </c>
      <c r="F37" s="8">
        <v>3.6</v>
      </c>
      <c r="G37" s="12">
        <v>2</v>
      </c>
      <c r="H37" s="8">
        <v>1.79</v>
      </c>
      <c r="I37" s="12">
        <v>0</v>
      </c>
    </row>
    <row r="38" spans="2:9" ht="15" customHeight="1" x14ac:dyDescent="0.15">
      <c r="B38" t="s">
        <v>52</v>
      </c>
      <c r="C38" s="12">
        <v>13</v>
      </c>
      <c r="D38" s="8">
        <v>2.92</v>
      </c>
      <c r="E38" s="12">
        <v>9</v>
      </c>
      <c r="F38" s="8">
        <v>2.7</v>
      </c>
      <c r="G38" s="12">
        <v>4</v>
      </c>
      <c r="H38" s="8">
        <v>3.57</v>
      </c>
      <c r="I38" s="12">
        <v>0</v>
      </c>
    </row>
    <row r="39" spans="2:9" ht="15" customHeight="1" x14ac:dyDescent="0.15">
      <c r="B39" t="s">
        <v>60</v>
      </c>
      <c r="C39" s="12">
        <v>12</v>
      </c>
      <c r="D39" s="8">
        <v>2.7</v>
      </c>
      <c r="E39" s="12">
        <v>9</v>
      </c>
      <c r="F39" s="8">
        <v>2.7</v>
      </c>
      <c r="G39" s="12">
        <v>3</v>
      </c>
      <c r="H39" s="8">
        <v>2.68</v>
      </c>
      <c r="I39" s="12">
        <v>0</v>
      </c>
    </row>
    <row r="40" spans="2:9" ht="15" customHeight="1" x14ac:dyDescent="0.15">
      <c r="B40" t="s">
        <v>68</v>
      </c>
      <c r="C40" s="12">
        <v>12</v>
      </c>
      <c r="D40" s="8">
        <v>2.7</v>
      </c>
      <c r="E40" s="12">
        <v>12</v>
      </c>
      <c r="F40" s="8">
        <v>3.6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56</v>
      </c>
      <c r="C41" s="12">
        <v>10</v>
      </c>
      <c r="D41" s="8">
        <v>2.25</v>
      </c>
      <c r="E41" s="12">
        <v>4</v>
      </c>
      <c r="F41" s="8">
        <v>1.2</v>
      </c>
      <c r="G41" s="12">
        <v>6</v>
      </c>
      <c r="H41" s="8">
        <v>5.36</v>
      </c>
      <c r="I41" s="12">
        <v>0</v>
      </c>
    </row>
    <row r="42" spans="2:9" ht="15" customHeight="1" x14ac:dyDescent="0.15">
      <c r="B42" t="s">
        <v>125</v>
      </c>
      <c r="C42" s="12">
        <v>7</v>
      </c>
      <c r="D42" s="8">
        <v>1.57</v>
      </c>
      <c r="E42" s="12">
        <v>4</v>
      </c>
      <c r="F42" s="8">
        <v>1.2</v>
      </c>
      <c r="G42" s="12">
        <v>3</v>
      </c>
      <c r="H42" s="8">
        <v>2.68</v>
      </c>
      <c r="I42" s="12">
        <v>0</v>
      </c>
    </row>
    <row r="43" spans="2:9" ht="15" customHeight="1" x14ac:dyDescent="0.15">
      <c r="B43" t="s">
        <v>79</v>
      </c>
      <c r="C43" s="12">
        <v>6</v>
      </c>
      <c r="D43" s="8">
        <v>1.35</v>
      </c>
      <c r="E43" s="12">
        <v>5</v>
      </c>
      <c r="F43" s="8">
        <v>1.5</v>
      </c>
      <c r="G43" s="12">
        <v>1</v>
      </c>
      <c r="H43" s="8">
        <v>0.89</v>
      </c>
      <c r="I43" s="12">
        <v>0</v>
      </c>
    </row>
    <row r="44" spans="2:9" ht="15" customHeight="1" x14ac:dyDescent="0.15">
      <c r="B44" t="s">
        <v>65</v>
      </c>
      <c r="C44" s="12">
        <v>6</v>
      </c>
      <c r="D44" s="8">
        <v>1.35</v>
      </c>
      <c r="E44" s="12">
        <v>6</v>
      </c>
      <c r="F44" s="8">
        <v>1.8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67</v>
      </c>
      <c r="C45" s="12">
        <v>6</v>
      </c>
      <c r="D45" s="8">
        <v>1.35</v>
      </c>
      <c r="E45" s="12">
        <v>0</v>
      </c>
      <c r="F45" s="8">
        <v>0</v>
      </c>
      <c r="G45" s="12">
        <v>6</v>
      </c>
      <c r="H45" s="8">
        <v>5.36</v>
      </c>
      <c r="I45" s="12">
        <v>0</v>
      </c>
    </row>
    <row r="46" spans="2:9" ht="15" customHeight="1" x14ac:dyDescent="0.15">
      <c r="B46" t="s">
        <v>126</v>
      </c>
      <c r="C46" s="12">
        <v>6</v>
      </c>
      <c r="D46" s="8">
        <v>1.35</v>
      </c>
      <c r="E46" s="12">
        <v>4</v>
      </c>
      <c r="F46" s="8">
        <v>1.2</v>
      </c>
      <c r="G46" s="12">
        <v>2</v>
      </c>
      <c r="H46" s="8">
        <v>1.79</v>
      </c>
      <c r="I46" s="12">
        <v>0</v>
      </c>
    </row>
    <row r="47" spans="2:9" ht="15" customHeight="1" x14ac:dyDescent="0.15">
      <c r="B47" t="s">
        <v>73</v>
      </c>
      <c r="C47" s="12">
        <v>5</v>
      </c>
      <c r="D47" s="8">
        <v>1.1200000000000001</v>
      </c>
      <c r="E47" s="12">
        <v>2</v>
      </c>
      <c r="F47" s="8">
        <v>0.6</v>
      </c>
      <c r="G47" s="12">
        <v>3</v>
      </c>
      <c r="H47" s="8">
        <v>2.68</v>
      </c>
      <c r="I47" s="12">
        <v>0</v>
      </c>
    </row>
    <row r="48" spans="2:9" ht="15" customHeight="1" x14ac:dyDescent="0.15">
      <c r="B48" t="s">
        <v>71</v>
      </c>
      <c r="C48" s="12">
        <v>5</v>
      </c>
      <c r="D48" s="8">
        <v>1.1200000000000001</v>
      </c>
      <c r="E48" s="12">
        <v>3</v>
      </c>
      <c r="F48" s="8">
        <v>0.9</v>
      </c>
      <c r="G48" s="12">
        <v>2</v>
      </c>
      <c r="H48" s="8">
        <v>1.79</v>
      </c>
      <c r="I48" s="12">
        <v>0</v>
      </c>
    </row>
    <row r="49" spans="2:9" ht="15" customHeight="1" x14ac:dyDescent="0.15">
      <c r="B49" t="s">
        <v>53</v>
      </c>
      <c r="C49" s="12">
        <v>5</v>
      </c>
      <c r="D49" s="8">
        <v>1.1200000000000001</v>
      </c>
      <c r="E49" s="12">
        <v>2</v>
      </c>
      <c r="F49" s="8">
        <v>0.6</v>
      </c>
      <c r="G49" s="12">
        <v>3</v>
      </c>
      <c r="H49" s="8">
        <v>2.68</v>
      </c>
      <c r="I49" s="12">
        <v>0</v>
      </c>
    </row>
    <row r="50" spans="2:9" ht="15" customHeight="1" x14ac:dyDescent="0.15">
      <c r="B50" t="s">
        <v>62</v>
      </c>
      <c r="C50" s="12">
        <v>5</v>
      </c>
      <c r="D50" s="8">
        <v>1.1200000000000001</v>
      </c>
      <c r="E50" s="12">
        <v>4</v>
      </c>
      <c r="F50" s="8">
        <v>1.2</v>
      </c>
      <c r="G50" s="12">
        <v>1</v>
      </c>
      <c r="H50" s="8">
        <v>0.89</v>
      </c>
      <c r="I50" s="12">
        <v>0</v>
      </c>
    </row>
    <row r="53" spans="2:9" ht="33" customHeight="1" x14ac:dyDescent="0.15">
      <c r="B53" t="s">
        <v>242</v>
      </c>
      <c r="C53" s="10" t="s">
        <v>42</v>
      </c>
      <c r="D53" s="10" t="s">
        <v>43</v>
      </c>
      <c r="E53" s="10" t="s">
        <v>44</v>
      </c>
      <c r="F53" s="10" t="s">
        <v>45</v>
      </c>
      <c r="G53" s="10" t="s">
        <v>46</v>
      </c>
      <c r="H53" s="10" t="s">
        <v>47</v>
      </c>
      <c r="I53" s="10" t="s">
        <v>48</v>
      </c>
    </row>
    <row r="54" spans="2:9" ht="15" customHeight="1" x14ac:dyDescent="0.15">
      <c r="B54" t="s">
        <v>147</v>
      </c>
      <c r="C54" s="12">
        <v>37</v>
      </c>
      <c r="D54" s="8">
        <v>8.31</v>
      </c>
      <c r="E54" s="12">
        <v>37</v>
      </c>
      <c r="F54" s="8">
        <v>11.11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146</v>
      </c>
      <c r="C55" s="12">
        <v>35</v>
      </c>
      <c r="D55" s="8">
        <v>7.87</v>
      </c>
      <c r="E55" s="12">
        <v>35</v>
      </c>
      <c r="F55" s="8">
        <v>10.51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131</v>
      </c>
      <c r="C56" s="12">
        <v>18</v>
      </c>
      <c r="D56" s="8">
        <v>4.04</v>
      </c>
      <c r="E56" s="12">
        <v>16</v>
      </c>
      <c r="F56" s="8">
        <v>4.8</v>
      </c>
      <c r="G56" s="12">
        <v>2</v>
      </c>
      <c r="H56" s="8">
        <v>1.79</v>
      </c>
      <c r="I56" s="12">
        <v>0</v>
      </c>
    </row>
    <row r="57" spans="2:9" ht="15" customHeight="1" x14ac:dyDescent="0.15">
      <c r="B57" t="s">
        <v>160</v>
      </c>
      <c r="C57" s="12">
        <v>15</v>
      </c>
      <c r="D57" s="8">
        <v>3.37</v>
      </c>
      <c r="E57" s="12">
        <v>12</v>
      </c>
      <c r="F57" s="8">
        <v>3.6</v>
      </c>
      <c r="G57" s="12">
        <v>3</v>
      </c>
      <c r="H57" s="8">
        <v>2.68</v>
      </c>
      <c r="I57" s="12">
        <v>0</v>
      </c>
    </row>
    <row r="58" spans="2:9" ht="15" customHeight="1" x14ac:dyDescent="0.15">
      <c r="B58" t="s">
        <v>136</v>
      </c>
      <c r="C58" s="12">
        <v>12</v>
      </c>
      <c r="D58" s="8">
        <v>2.7</v>
      </c>
      <c r="E58" s="12">
        <v>10</v>
      </c>
      <c r="F58" s="8">
        <v>3</v>
      </c>
      <c r="G58" s="12">
        <v>2</v>
      </c>
      <c r="H58" s="8">
        <v>1.79</v>
      </c>
      <c r="I58" s="12">
        <v>0</v>
      </c>
    </row>
    <row r="59" spans="2:9" ht="15" customHeight="1" x14ac:dyDescent="0.15">
      <c r="B59" t="s">
        <v>149</v>
      </c>
      <c r="C59" s="12">
        <v>12</v>
      </c>
      <c r="D59" s="8">
        <v>2.7</v>
      </c>
      <c r="E59" s="12">
        <v>12</v>
      </c>
      <c r="F59" s="8">
        <v>3.6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150</v>
      </c>
      <c r="C60" s="12">
        <v>12</v>
      </c>
      <c r="D60" s="8">
        <v>2.7</v>
      </c>
      <c r="E60" s="12">
        <v>12</v>
      </c>
      <c r="F60" s="8">
        <v>3.6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151</v>
      </c>
      <c r="C61" s="12">
        <v>11</v>
      </c>
      <c r="D61" s="8">
        <v>2.4700000000000002</v>
      </c>
      <c r="E61" s="12">
        <v>1</v>
      </c>
      <c r="F61" s="8">
        <v>0.3</v>
      </c>
      <c r="G61" s="12">
        <v>10</v>
      </c>
      <c r="H61" s="8">
        <v>8.93</v>
      </c>
      <c r="I61" s="12">
        <v>0</v>
      </c>
    </row>
    <row r="62" spans="2:9" ht="15" customHeight="1" x14ac:dyDescent="0.15">
      <c r="B62" t="s">
        <v>132</v>
      </c>
      <c r="C62" s="12">
        <v>11</v>
      </c>
      <c r="D62" s="8">
        <v>2.4700000000000002</v>
      </c>
      <c r="E62" s="12">
        <v>9</v>
      </c>
      <c r="F62" s="8">
        <v>2.7</v>
      </c>
      <c r="G62" s="12">
        <v>2</v>
      </c>
      <c r="H62" s="8">
        <v>1.79</v>
      </c>
      <c r="I62" s="12">
        <v>0</v>
      </c>
    </row>
    <row r="63" spans="2:9" ht="15" customHeight="1" x14ac:dyDescent="0.15">
      <c r="B63" t="s">
        <v>134</v>
      </c>
      <c r="C63" s="12">
        <v>10</v>
      </c>
      <c r="D63" s="8">
        <v>2.25</v>
      </c>
      <c r="E63" s="12">
        <v>9</v>
      </c>
      <c r="F63" s="8">
        <v>2.7</v>
      </c>
      <c r="G63" s="12">
        <v>1</v>
      </c>
      <c r="H63" s="8">
        <v>0.89</v>
      </c>
      <c r="I63" s="12">
        <v>0</v>
      </c>
    </row>
    <row r="64" spans="2:9" ht="15" customHeight="1" x14ac:dyDescent="0.15">
      <c r="B64" t="s">
        <v>137</v>
      </c>
      <c r="C64" s="12">
        <v>10</v>
      </c>
      <c r="D64" s="8">
        <v>2.25</v>
      </c>
      <c r="E64" s="12">
        <v>5</v>
      </c>
      <c r="F64" s="8">
        <v>1.5</v>
      </c>
      <c r="G64" s="12">
        <v>5</v>
      </c>
      <c r="H64" s="8">
        <v>4.46</v>
      </c>
      <c r="I64" s="12">
        <v>0</v>
      </c>
    </row>
    <row r="65" spans="2:9" ht="15" customHeight="1" x14ac:dyDescent="0.15">
      <c r="B65" t="s">
        <v>157</v>
      </c>
      <c r="C65" s="12">
        <v>10</v>
      </c>
      <c r="D65" s="8">
        <v>2.25</v>
      </c>
      <c r="E65" s="12">
        <v>3</v>
      </c>
      <c r="F65" s="8">
        <v>0.9</v>
      </c>
      <c r="G65" s="12">
        <v>7</v>
      </c>
      <c r="H65" s="8">
        <v>6.25</v>
      </c>
      <c r="I65" s="12">
        <v>0</v>
      </c>
    </row>
    <row r="66" spans="2:9" ht="15" customHeight="1" x14ac:dyDescent="0.15">
      <c r="B66" t="s">
        <v>140</v>
      </c>
      <c r="C66" s="12">
        <v>10</v>
      </c>
      <c r="D66" s="8">
        <v>2.25</v>
      </c>
      <c r="E66" s="12">
        <v>9</v>
      </c>
      <c r="F66" s="8">
        <v>2.7</v>
      </c>
      <c r="G66" s="12">
        <v>1</v>
      </c>
      <c r="H66" s="8">
        <v>0.89</v>
      </c>
      <c r="I66" s="12">
        <v>0</v>
      </c>
    </row>
    <row r="67" spans="2:9" ht="15" customHeight="1" x14ac:dyDescent="0.15">
      <c r="B67" t="s">
        <v>144</v>
      </c>
      <c r="C67" s="12">
        <v>10</v>
      </c>
      <c r="D67" s="8">
        <v>2.25</v>
      </c>
      <c r="E67" s="12">
        <v>9</v>
      </c>
      <c r="F67" s="8">
        <v>2.7</v>
      </c>
      <c r="G67" s="12">
        <v>1</v>
      </c>
      <c r="H67" s="8">
        <v>0.89</v>
      </c>
      <c r="I67" s="12">
        <v>0</v>
      </c>
    </row>
    <row r="68" spans="2:9" ht="15" customHeight="1" x14ac:dyDescent="0.15">
      <c r="B68" t="s">
        <v>152</v>
      </c>
      <c r="C68" s="12">
        <v>8</v>
      </c>
      <c r="D68" s="8">
        <v>1.8</v>
      </c>
      <c r="E68" s="12">
        <v>3</v>
      </c>
      <c r="F68" s="8">
        <v>0.9</v>
      </c>
      <c r="G68" s="12">
        <v>5</v>
      </c>
      <c r="H68" s="8">
        <v>4.46</v>
      </c>
      <c r="I68" s="12">
        <v>0</v>
      </c>
    </row>
    <row r="69" spans="2:9" ht="15" customHeight="1" x14ac:dyDescent="0.15">
      <c r="B69" t="s">
        <v>142</v>
      </c>
      <c r="C69" s="12">
        <v>8</v>
      </c>
      <c r="D69" s="8">
        <v>1.8</v>
      </c>
      <c r="E69" s="12">
        <v>6</v>
      </c>
      <c r="F69" s="8">
        <v>1.8</v>
      </c>
      <c r="G69" s="12">
        <v>2</v>
      </c>
      <c r="H69" s="8">
        <v>1.79</v>
      </c>
      <c r="I69" s="12">
        <v>0</v>
      </c>
    </row>
    <row r="70" spans="2:9" ht="15" customHeight="1" x14ac:dyDescent="0.15">
      <c r="B70" t="s">
        <v>195</v>
      </c>
      <c r="C70" s="12">
        <v>6</v>
      </c>
      <c r="D70" s="8">
        <v>1.35</v>
      </c>
      <c r="E70" s="12">
        <v>5</v>
      </c>
      <c r="F70" s="8">
        <v>1.5</v>
      </c>
      <c r="G70" s="12">
        <v>1</v>
      </c>
      <c r="H70" s="8">
        <v>0.89</v>
      </c>
      <c r="I70" s="12">
        <v>0</v>
      </c>
    </row>
    <row r="71" spans="2:9" ht="15" customHeight="1" x14ac:dyDescent="0.15">
      <c r="B71" t="s">
        <v>193</v>
      </c>
      <c r="C71" s="12">
        <v>6</v>
      </c>
      <c r="D71" s="8">
        <v>1.35</v>
      </c>
      <c r="E71" s="12">
        <v>4</v>
      </c>
      <c r="F71" s="8">
        <v>1.2</v>
      </c>
      <c r="G71" s="12">
        <v>2</v>
      </c>
      <c r="H71" s="8">
        <v>1.79</v>
      </c>
      <c r="I71" s="12">
        <v>0</v>
      </c>
    </row>
    <row r="72" spans="2:9" ht="15" customHeight="1" x14ac:dyDescent="0.15">
      <c r="B72" t="s">
        <v>133</v>
      </c>
      <c r="C72" s="12">
        <v>6</v>
      </c>
      <c r="D72" s="8">
        <v>1.35</v>
      </c>
      <c r="E72" s="12">
        <v>1</v>
      </c>
      <c r="F72" s="8">
        <v>0.3</v>
      </c>
      <c r="G72" s="12">
        <v>5</v>
      </c>
      <c r="H72" s="8">
        <v>4.46</v>
      </c>
      <c r="I72" s="12">
        <v>0</v>
      </c>
    </row>
    <row r="73" spans="2:9" ht="15" customHeight="1" x14ac:dyDescent="0.15">
      <c r="B73" t="s">
        <v>153</v>
      </c>
      <c r="C73" s="12">
        <v>6</v>
      </c>
      <c r="D73" s="8">
        <v>1.35</v>
      </c>
      <c r="E73" s="12">
        <v>5</v>
      </c>
      <c r="F73" s="8">
        <v>1.5</v>
      </c>
      <c r="G73" s="12">
        <v>1</v>
      </c>
      <c r="H73" s="8">
        <v>0.89</v>
      </c>
      <c r="I73" s="12">
        <v>0</v>
      </c>
    </row>
    <row r="74" spans="2:9" ht="15" customHeight="1" x14ac:dyDescent="0.15">
      <c r="B74" t="s">
        <v>143</v>
      </c>
      <c r="C74" s="12">
        <v>6</v>
      </c>
      <c r="D74" s="8">
        <v>1.35</v>
      </c>
      <c r="E74" s="12">
        <v>6</v>
      </c>
      <c r="F74" s="8">
        <v>1.8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196</v>
      </c>
      <c r="C75" s="12">
        <v>6</v>
      </c>
      <c r="D75" s="8">
        <v>1.35</v>
      </c>
      <c r="E75" s="12">
        <v>0</v>
      </c>
      <c r="F75" s="8">
        <v>0</v>
      </c>
      <c r="G75" s="12">
        <v>6</v>
      </c>
      <c r="H75" s="8">
        <v>5.36</v>
      </c>
      <c r="I75" s="12">
        <v>0</v>
      </c>
    </row>
    <row r="76" spans="2:9" ht="15" customHeight="1" x14ac:dyDescent="0.15">
      <c r="B76" t="s">
        <v>197</v>
      </c>
      <c r="C76" s="12">
        <v>6</v>
      </c>
      <c r="D76" s="8">
        <v>1.35</v>
      </c>
      <c r="E76" s="12">
        <v>4</v>
      </c>
      <c r="F76" s="8">
        <v>1.2</v>
      </c>
      <c r="G76" s="12">
        <v>2</v>
      </c>
      <c r="H76" s="8">
        <v>1.79</v>
      </c>
      <c r="I76" s="12">
        <v>0</v>
      </c>
    </row>
    <row r="78" spans="2:9" ht="15" customHeight="1" x14ac:dyDescent="0.15">
      <c r="B78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307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54</v>
      </c>
      <c r="D6" s="8">
        <v>25.96</v>
      </c>
      <c r="E6" s="12">
        <v>39</v>
      </c>
      <c r="F6" s="8">
        <v>24.22</v>
      </c>
      <c r="G6" s="12">
        <v>15</v>
      </c>
      <c r="H6" s="8">
        <v>31.91</v>
      </c>
      <c r="I6" s="12">
        <v>0</v>
      </c>
    </row>
    <row r="7" spans="2:9" ht="15" customHeight="1" x14ac:dyDescent="0.15">
      <c r="B7" t="s">
        <v>28</v>
      </c>
      <c r="C7" s="12">
        <v>23</v>
      </c>
      <c r="D7" s="8">
        <v>11.06</v>
      </c>
      <c r="E7" s="12">
        <v>12</v>
      </c>
      <c r="F7" s="8">
        <v>7.45</v>
      </c>
      <c r="G7" s="12">
        <v>11</v>
      </c>
      <c r="H7" s="8">
        <v>23.4</v>
      </c>
      <c r="I7" s="12">
        <v>0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31</v>
      </c>
      <c r="C10" s="12">
        <v>3</v>
      </c>
      <c r="D10" s="8">
        <v>1.44</v>
      </c>
      <c r="E10" s="12">
        <v>3</v>
      </c>
      <c r="F10" s="8">
        <v>1.86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32</v>
      </c>
      <c r="C11" s="12">
        <v>48</v>
      </c>
      <c r="D11" s="8">
        <v>23.08</v>
      </c>
      <c r="E11" s="12">
        <v>40</v>
      </c>
      <c r="F11" s="8">
        <v>24.84</v>
      </c>
      <c r="G11" s="12">
        <v>8</v>
      </c>
      <c r="H11" s="8">
        <v>17.02</v>
      </c>
      <c r="I11" s="12">
        <v>0</v>
      </c>
    </row>
    <row r="12" spans="2:9" ht="15" customHeight="1" x14ac:dyDescent="0.15">
      <c r="B12" t="s">
        <v>33</v>
      </c>
      <c r="C12" s="12">
        <v>2</v>
      </c>
      <c r="D12" s="8">
        <v>0.96</v>
      </c>
      <c r="E12" s="12">
        <v>2</v>
      </c>
      <c r="F12" s="8">
        <v>1.24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34</v>
      </c>
      <c r="C13" s="12">
        <v>3</v>
      </c>
      <c r="D13" s="8">
        <v>1.44</v>
      </c>
      <c r="E13" s="12">
        <v>0</v>
      </c>
      <c r="F13" s="8">
        <v>0</v>
      </c>
      <c r="G13" s="12">
        <v>3</v>
      </c>
      <c r="H13" s="8">
        <v>6.38</v>
      </c>
      <c r="I13" s="12">
        <v>0</v>
      </c>
    </row>
    <row r="14" spans="2:9" ht="15" customHeight="1" x14ac:dyDescent="0.15">
      <c r="B14" t="s">
        <v>35</v>
      </c>
      <c r="C14" s="12">
        <v>4</v>
      </c>
      <c r="D14" s="8">
        <v>1.92</v>
      </c>
      <c r="E14" s="12">
        <v>3</v>
      </c>
      <c r="F14" s="8">
        <v>1.86</v>
      </c>
      <c r="G14" s="12">
        <v>1</v>
      </c>
      <c r="H14" s="8">
        <v>2.13</v>
      </c>
      <c r="I14" s="12">
        <v>0</v>
      </c>
    </row>
    <row r="15" spans="2:9" ht="15" customHeight="1" x14ac:dyDescent="0.15">
      <c r="B15" t="s">
        <v>36</v>
      </c>
      <c r="C15" s="12">
        <v>19</v>
      </c>
      <c r="D15" s="8">
        <v>9.1300000000000008</v>
      </c>
      <c r="E15" s="12">
        <v>18</v>
      </c>
      <c r="F15" s="8">
        <v>11.18</v>
      </c>
      <c r="G15" s="12">
        <v>1</v>
      </c>
      <c r="H15" s="8">
        <v>2.13</v>
      </c>
      <c r="I15" s="12">
        <v>0</v>
      </c>
    </row>
    <row r="16" spans="2:9" ht="15" customHeight="1" x14ac:dyDescent="0.15">
      <c r="B16" t="s">
        <v>37</v>
      </c>
      <c r="C16" s="12">
        <v>30</v>
      </c>
      <c r="D16" s="8">
        <v>14.42</v>
      </c>
      <c r="E16" s="12">
        <v>27</v>
      </c>
      <c r="F16" s="8">
        <v>16.77</v>
      </c>
      <c r="G16" s="12">
        <v>3</v>
      </c>
      <c r="H16" s="8">
        <v>6.38</v>
      </c>
      <c r="I16" s="12">
        <v>0</v>
      </c>
    </row>
    <row r="17" spans="2:9" ht="15" customHeight="1" x14ac:dyDescent="0.15">
      <c r="B17" t="s">
        <v>38</v>
      </c>
      <c r="C17" s="12">
        <v>1</v>
      </c>
      <c r="D17" s="8">
        <v>0.48</v>
      </c>
      <c r="E17" s="12">
        <v>1</v>
      </c>
      <c r="F17" s="8">
        <v>0.62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39</v>
      </c>
      <c r="C18" s="12">
        <v>9</v>
      </c>
      <c r="D18" s="8">
        <v>4.33</v>
      </c>
      <c r="E18" s="12">
        <v>6</v>
      </c>
      <c r="F18" s="8">
        <v>3.73</v>
      </c>
      <c r="G18" s="12">
        <v>3</v>
      </c>
      <c r="H18" s="8">
        <v>6.38</v>
      </c>
      <c r="I18" s="12">
        <v>0</v>
      </c>
    </row>
    <row r="19" spans="2:9" ht="15" customHeight="1" x14ac:dyDescent="0.15">
      <c r="B19" t="s">
        <v>40</v>
      </c>
      <c r="C19" s="12">
        <v>12</v>
      </c>
      <c r="D19" s="8">
        <v>5.77</v>
      </c>
      <c r="E19" s="12">
        <v>10</v>
      </c>
      <c r="F19" s="8">
        <v>6.21</v>
      </c>
      <c r="G19" s="12">
        <v>2</v>
      </c>
      <c r="H19" s="8">
        <v>4.26</v>
      </c>
      <c r="I19" s="12">
        <v>0</v>
      </c>
    </row>
    <row r="20" spans="2:9" ht="15" customHeight="1" x14ac:dyDescent="0.15">
      <c r="B20" s="9" t="s">
        <v>232</v>
      </c>
      <c r="C20" s="12">
        <f>SUM(LTBL_05349[総数／事業所数])</f>
        <v>208</v>
      </c>
      <c r="E20" s="12">
        <f>SUBTOTAL(109,LTBL_05349[個人／事業所数])</f>
        <v>161</v>
      </c>
      <c r="G20" s="12">
        <f>SUBTOTAL(109,LTBL_05349[法人／事業所数])</f>
        <v>47</v>
      </c>
      <c r="I20" s="12">
        <f>SUBTOTAL(109,LTBL_05349[法人以外の団体／事業所数])</f>
        <v>0</v>
      </c>
    </row>
    <row r="21" spans="2:9" ht="15" customHeight="1" x14ac:dyDescent="0.15">
      <c r="E21" s="11">
        <f>LTBL_05349[[#Totals],[個人／事業所数]]/LTBL_05349[[#Totals],[総数／事業所数]]</f>
        <v>0.77403846153846156</v>
      </c>
      <c r="G21" s="11">
        <f>LTBL_05349[[#Totals],[法人／事業所数]]/LTBL_05349[[#Totals],[総数／事業所数]]</f>
        <v>0.22596153846153846</v>
      </c>
      <c r="I21" s="11">
        <f>LTBL_05349[[#Totals],[法人以外の団体／事業所数]]/LTBL_05349[[#Totals],[総数／事業所数]]</f>
        <v>0</v>
      </c>
    </row>
    <row r="23" spans="2:9" ht="33" customHeight="1" x14ac:dyDescent="0.15">
      <c r="B23" t="s">
        <v>231</v>
      </c>
      <c r="C23" s="10" t="s">
        <v>42</v>
      </c>
      <c r="D23" s="10" t="s">
        <v>308</v>
      </c>
      <c r="E23" s="10" t="s">
        <v>44</v>
      </c>
      <c r="F23" s="10" t="s">
        <v>309</v>
      </c>
      <c r="G23" s="10" t="s">
        <v>46</v>
      </c>
      <c r="H23" s="10" t="s">
        <v>310</v>
      </c>
      <c r="I23" s="10" t="s">
        <v>48</v>
      </c>
    </row>
    <row r="24" spans="2:9" ht="15" customHeight="1" x14ac:dyDescent="0.15">
      <c r="B24" t="s">
        <v>234</v>
      </c>
      <c r="C24">
        <v>7</v>
      </c>
      <c r="D24" t="s">
        <v>233</v>
      </c>
      <c r="E24">
        <v>0</v>
      </c>
      <c r="F24" t="s">
        <v>235</v>
      </c>
      <c r="G24">
        <v>7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8</v>
      </c>
      <c r="D25" t="s">
        <v>233</v>
      </c>
      <c r="E25">
        <v>0</v>
      </c>
      <c r="F25" t="s">
        <v>235</v>
      </c>
      <c r="G25">
        <v>8</v>
      </c>
      <c r="H25" t="s">
        <v>236</v>
      </c>
      <c r="I25">
        <v>0</v>
      </c>
    </row>
    <row r="28" spans="2:9" ht="33" customHeight="1" x14ac:dyDescent="0.15">
      <c r="B28" t="s">
        <v>311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57</v>
      </c>
      <c r="C29" s="12">
        <v>29</v>
      </c>
      <c r="D29" s="8">
        <v>13.94</v>
      </c>
      <c r="E29" s="12">
        <v>25</v>
      </c>
      <c r="F29" s="8">
        <v>15.53</v>
      </c>
      <c r="G29" s="12">
        <v>4</v>
      </c>
      <c r="H29" s="8">
        <v>8.51</v>
      </c>
      <c r="I29" s="12">
        <v>0</v>
      </c>
    </row>
    <row r="30" spans="2:9" ht="15" customHeight="1" x14ac:dyDescent="0.15">
      <c r="B30" t="s">
        <v>64</v>
      </c>
      <c r="C30" s="12">
        <v>26</v>
      </c>
      <c r="D30" s="8">
        <v>12.5</v>
      </c>
      <c r="E30" s="12">
        <v>26</v>
      </c>
      <c r="F30" s="8">
        <v>16.149999999999999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49</v>
      </c>
      <c r="C31" s="12">
        <v>25</v>
      </c>
      <c r="D31" s="8">
        <v>12.02</v>
      </c>
      <c r="E31" s="12">
        <v>14</v>
      </c>
      <c r="F31" s="8">
        <v>8.6999999999999993</v>
      </c>
      <c r="G31" s="12">
        <v>11</v>
      </c>
      <c r="H31" s="8">
        <v>23.4</v>
      </c>
      <c r="I31" s="12">
        <v>0</v>
      </c>
    </row>
    <row r="32" spans="2:9" ht="15" customHeight="1" x14ac:dyDescent="0.15">
      <c r="B32" t="s">
        <v>50</v>
      </c>
      <c r="C32" s="12">
        <v>20</v>
      </c>
      <c r="D32" s="8">
        <v>9.6199999999999992</v>
      </c>
      <c r="E32" s="12">
        <v>17</v>
      </c>
      <c r="F32" s="8">
        <v>10.56</v>
      </c>
      <c r="G32" s="12">
        <v>3</v>
      </c>
      <c r="H32" s="8">
        <v>6.38</v>
      </c>
      <c r="I32" s="12">
        <v>0</v>
      </c>
    </row>
    <row r="33" spans="2:9" ht="15" customHeight="1" x14ac:dyDescent="0.15">
      <c r="B33" t="s">
        <v>63</v>
      </c>
      <c r="C33" s="12">
        <v>14</v>
      </c>
      <c r="D33" s="8">
        <v>6.73</v>
      </c>
      <c r="E33" s="12">
        <v>13</v>
      </c>
      <c r="F33" s="8">
        <v>8.07</v>
      </c>
      <c r="G33" s="12">
        <v>1</v>
      </c>
      <c r="H33" s="8">
        <v>2.13</v>
      </c>
      <c r="I33" s="12">
        <v>0</v>
      </c>
    </row>
    <row r="34" spans="2:9" ht="15" customHeight="1" x14ac:dyDescent="0.15">
      <c r="B34" t="s">
        <v>59</v>
      </c>
      <c r="C34" s="12">
        <v>10</v>
      </c>
      <c r="D34" s="8">
        <v>4.8099999999999996</v>
      </c>
      <c r="E34" s="12">
        <v>8</v>
      </c>
      <c r="F34" s="8">
        <v>4.97</v>
      </c>
      <c r="G34" s="12">
        <v>2</v>
      </c>
      <c r="H34" s="8">
        <v>4.26</v>
      </c>
      <c r="I34" s="12">
        <v>0</v>
      </c>
    </row>
    <row r="35" spans="2:9" ht="15" customHeight="1" x14ac:dyDescent="0.15">
      <c r="B35" t="s">
        <v>51</v>
      </c>
      <c r="C35" s="12">
        <v>9</v>
      </c>
      <c r="D35" s="8">
        <v>4.33</v>
      </c>
      <c r="E35" s="12">
        <v>8</v>
      </c>
      <c r="F35" s="8">
        <v>4.97</v>
      </c>
      <c r="G35" s="12">
        <v>1</v>
      </c>
      <c r="H35" s="8">
        <v>2.13</v>
      </c>
      <c r="I35" s="12">
        <v>0</v>
      </c>
    </row>
    <row r="36" spans="2:9" ht="15" customHeight="1" x14ac:dyDescent="0.15">
      <c r="B36" t="s">
        <v>52</v>
      </c>
      <c r="C36" s="12">
        <v>9</v>
      </c>
      <c r="D36" s="8">
        <v>4.33</v>
      </c>
      <c r="E36" s="12">
        <v>5</v>
      </c>
      <c r="F36" s="8">
        <v>3.11</v>
      </c>
      <c r="G36" s="12">
        <v>4</v>
      </c>
      <c r="H36" s="8">
        <v>8.51</v>
      </c>
      <c r="I36" s="12">
        <v>0</v>
      </c>
    </row>
    <row r="37" spans="2:9" ht="15" customHeight="1" x14ac:dyDescent="0.15">
      <c r="B37" t="s">
        <v>66</v>
      </c>
      <c r="C37" s="12">
        <v>7</v>
      </c>
      <c r="D37" s="8">
        <v>3.37</v>
      </c>
      <c r="E37" s="12">
        <v>6</v>
      </c>
      <c r="F37" s="8">
        <v>3.73</v>
      </c>
      <c r="G37" s="12">
        <v>1</v>
      </c>
      <c r="H37" s="8">
        <v>2.13</v>
      </c>
      <c r="I37" s="12">
        <v>0</v>
      </c>
    </row>
    <row r="38" spans="2:9" ht="15" customHeight="1" x14ac:dyDescent="0.15">
      <c r="B38" t="s">
        <v>76</v>
      </c>
      <c r="C38" s="12">
        <v>5</v>
      </c>
      <c r="D38" s="8">
        <v>2.4</v>
      </c>
      <c r="E38" s="12">
        <v>5</v>
      </c>
      <c r="F38" s="8">
        <v>3.11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125</v>
      </c>
      <c r="C39" s="12">
        <v>5</v>
      </c>
      <c r="D39" s="8">
        <v>2.4</v>
      </c>
      <c r="E39" s="12">
        <v>3</v>
      </c>
      <c r="F39" s="8">
        <v>1.86</v>
      </c>
      <c r="G39" s="12">
        <v>2</v>
      </c>
      <c r="H39" s="8">
        <v>4.26</v>
      </c>
      <c r="I39" s="12">
        <v>0</v>
      </c>
    </row>
    <row r="40" spans="2:9" ht="15" customHeight="1" x14ac:dyDescent="0.15">
      <c r="B40" t="s">
        <v>68</v>
      </c>
      <c r="C40" s="12">
        <v>5</v>
      </c>
      <c r="D40" s="8">
        <v>2.4</v>
      </c>
      <c r="E40" s="12">
        <v>5</v>
      </c>
      <c r="F40" s="8">
        <v>3.11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73</v>
      </c>
      <c r="C41" s="12">
        <v>4</v>
      </c>
      <c r="D41" s="8">
        <v>1.92</v>
      </c>
      <c r="E41" s="12">
        <v>0</v>
      </c>
      <c r="F41" s="8">
        <v>0</v>
      </c>
      <c r="G41" s="12">
        <v>4</v>
      </c>
      <c r="H41" s="8">
        <v>8.51</v>
      </c>
      <c r="I41" s="12">
        <v>0</v>
      </c>
    </row>
    <row r="42" spans="2:9" ht="15" customHeight="1" x14ac:dyDescent="0.15">
      <c r="B42" t="s">
        <v>71</v>
      </c>
      <c r="C42" s="12">
        <v>3</v>
      </c>
      <c r="D42" s="8">
        <v>1.44</v>
      </c>
      <c r="E42" s="12">
        <v>2</v>
      </c>
      <c r="F42" s="8">
        <v>1.24</v>
      </c>
      <c r="G42" s="12">
        <v>1</v>
      </c>
      <c r="H42" s="8">
        <v>2.13</v>
      </c>
      <c r="I42" s="12">
        <v>0</v>
      </c>
    </row>
    <row r="43" spans="2:9" ht="15" customHeight="1" x14ac:dyDescent="0.15">
      <c r="B43" t="s">
        <v>113</v>
      </c>
      <c r="C43" s="12">
        <v>3</v>
      </c>
      <c r="D43" s="8">
        <v>1.44</v>
      </c>
      <c r="E43" s="12">
        <v>3</v>
      </c>
      <c r="F43" s="8">
        <v>1.86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55</v>
      </c>
      <c r="C44" s="12">
        <v>3</v>
      </c>
      <c r="D44" s="8">
        <v>1.44</v>
      </c>
      <c r="E44" s="12">
        <v>3</v>
      </c>
      <c r="F44" s="8">
        <v>1.86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70</v>
      </c>
      <c r="C45" s="12">
        <v>3</v>
      </c>
      <c r="D45" s="8">
        <v>1.44</v>
      </c>
      <c r="E45" s="12">
        <v>1</v>
      </c>
      <c r="F45" s="8">
        <v>0.62</v>
      </c>
      <c r="G45" s="12">
        <v>2</v>
      </c>
      <c r="H45" s="8">
        <v>4.26</v>
      </c>
      <c r="I45" s="12">
        <v>0</v>
      </c>
    </row>
    <row r="46" spans="2:9" ht="15" customHeight="1" x14ac:dyDescent="0.15">
      <c r="B46" t="s">
        <v>93</v>
      </c>
      <c r="C46" s="12">
        <v>2</v>
      </c>
      <c r="D46" s="8">
        <v>0.96</v>
      </c>
      <c r="E46" s="12">
        <v>1</v>
      </c>
      <c r="F46" s="8">
        <v>0.62</v>
      </c>
      <c r="G46" s="12">
        <v>1</v>
      </c>
      <c r="H46" s="8">
        <v>2.13</v>
      </c>
      <c r="I46" s="12">
        <v>0</v>
      </c>
    </row>
    <row r="47" spans="2:9" ht="15" customHeight="1" x14ac:dyDescent="0.15">
      <c r="B47" t="s">
        <v>53</v>
      </c>
      <c r="C47" s="12">
        <v>2</v>
      </c>
      <c r="D47" s="8">
        <v>0.96</v>
      </c>
      <c r="E47" s="12">
        <v>1</v>
      </c>
      <c r="F47" s="8">
        <v>0.62</v>
      </c>
      <c r="G47" s="12">
        <v>1</v>
      </c>
      <c r="H47" s="8">
        <v>2.13</v>
      </c>
      <c r="I47" s="12">
        <v>0</v>
      </c>
    </row>
    <row r="48" spans="2:9" ht="15" customHeight="1" x14ac:dyDescent="0.15">
      <c r="B48" t="s">
        <v>58</v>
      </c>
      <c r="C48" s="12">
        <v>2</v>
      </c>
      <c r="D48" s="8">
        <v>0.96</v>
      </c>
      <c r="E48" s="12">
        <v>2</v>
      </c>
      <c r="F48" s="8">
        <v>1.24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72</v>
      </c>
      <c r="C49" s="12">
        <v>2</v>
      </c>
      <c r="D49" s="8">
        <v>0.96</v>
      </c>
      <c r="E49" s="12">
        <v>2</v>
      </c>
      <c r="F49" s="8">
        <v>1.24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61</v>
      </c>
      <c r="C50" s="12">
        <v>2</v>
      </c>
      <c r="D50" s="8">
        <v>0.96</v>
      </c>
      <c r="E50" s="12">
        <v>2</v>
      </c>
      <c r="F50" s="8">
        <v>1.24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62</v>
      </c>
      <c r="C51" s="12">
        <v>2</v>
      </c>
      <c r="D51" s="8">
        <v>0.96</v>
      </c>
      <c r="E51" s="12">
        <v>1</v>
      </c>
      <c r="F51" s="8">
        <v>0.62</v>
      </c>
      <c r="G51" s="12">
        <v>1</v>
      </c>
      <c r="H51" s="8">
        <v>2.13</v>
      </c>
      <c r="I51" s="12">
        <v>0</v>
      </c>
    </row>
    <row r="52" spans="2:9" ht="15" customHeight="1" x14ac:dyDescent="0.15">
      <c r="B52" t="s">
        <v>67</v>
      </c>
      <c r="C52" s="12">
        <v>2</v>
      </c>
      <c r="D52" s="8">
        <v>0.96</v>
      </c>
      <c r="E52" s="12">
        <v>0</v>
      </c>
      <c r="F52" s="8">
        <v>0</v>
      </c>
      <c r="G52" s="12">
        <v>2</v>
      </c>
      <c r="H52" s="8">
        <v>4.26</v>
      </c>
      <c r="I52" s="12">
        <v>0</v>
      </c>
    </row>
    <row r="55" spans="2:9" ht="33" customHeight="1" x14ac:dyDescent="0.15">
      <c r="B55" t="s">
        <v>242</v>
      </c>
      <c r="C55" s="10" t="s">
        <v>42</v>
      </c>
      <c r="D55" s="10" t="s">
        <v>43</v>
      </c>
      <c r="E55" s="10" t="s">
        <v>44</v>
      </c>
      <c r="F55" s="10" t="s">
        <v>45</v>
      </c>
      <c r="G55" s="10" t="s">
        <v>46</v>
      </c>
      <c r="H55" s="10" t="s">
        <v>47</v>
      </c>
      <c r="I55" s="10" t="s">
        <v>48</v>
      </c>
    </row>
    <row r="56" spans="2:9" ht="15" customHeight="1" x14ac:dyDescent="0.15">
      <c r="B56" t="s">
        <v>146</v>
      </c>
      <c r="C56" s="12">
        <v>14</v>
      </c>
      <c r="D56" s="8">
        <v>6.73</v>
      </c>
      <c r="E56" s="12">
        <v>14</v>
      </c>
      <c r="F56" s="8">
        <v>8.6999999999999993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131</v>
      </c>
      <c r="C57" s="12">
        <v>12</v>
      </c>
      <c r="D57" s="8">
        <v>5.77</v>
      </c>
      <c r="E57" s="12">
        <v>8</v>
      </c>
      <c r="F57" s="8">
        <v>4.97</v>
      </c>
      <c r="G57" s="12">
        <v>4</v>
      </c>
      <c r="H57" s="8">
        <v>8.51</v>
      </c>
      <c r="I57" s="12">
        <v>0</v>
      </c>
    </row>
    <row r="58" spans="2:9" ht="15" customHeight="1" x14ac:dyDescent="0.15">
      <c r="B58" t="s">
        <v>147</v>
      </c>
      <c r="C58" s="12">
        <v>11</v>
      </c>
      <c r="D58" s="8">
        <v>5.29</v>
      </c>
      <c r="E58" s="12">
        <v>11</v>
      </c>
      <c r="F58" s="8">
        <v>6.83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136</v>
      </c>
      <c r="C59" s="12">
        <v>9</v>
      </c>
      <c r="D59" s="8">
        <v>4.33</v>
      </c>
      <c r="E59" s="12">
        <v>6</v>
      </c>
      <c r="F59" s="8">
        <v>3.73</v>
      </c>
      <c r="G59" s="12">
        <v>3</v>
      </c>
      <c r="H59" s="8">
        <v>6.38</v>
      </c>
      <c r="I59" s="12">
        <v>0</v>
      </c>
    </row>
    <row r="60" spans="2:9" ht="15" customHeight="1" x14ac:dyDescent="0.15">
      <c r="B60" t="s">
        <v>151</v>
      </c>
      <c r="C60" s="12">
        <v>7</v>
      </c>
      <c r="D60" s="8">
        <v>3.37</v>
      </c>
      <c r="E60" s="12">
        <v>1</v>
      </c>
      <c r="F60" s="8">
        <v>0.62</v>
      </c>
      <c r="G60" s="12">
        <v>6</v>
      </c>
      <c r="H60" s="8">
        <v>12.77</v>
      </c>
      <c r="I60" s="12">
        <v>0</v>
      </c>
    </row>
    <row r="61" spans="2:9" ht="15" customHeight="1" x14ac:dyDescent="0.15">
      <c r="B61" t="s">
        <v>134</v>
      </c>
      <c r="C61" s="12">
        <v>7</v>
      </c>
      <c r="D61" s="8">
        <v>3.37</v>
      </c>
      <c r="E61" s="12">
        <v>7</v>
      </c>
      <c r="F61" s="8">
        <v>4.3499999999999996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141</v>
      </c>
      <c r="C62" s="12">
        <v>7</v>
      </c>
      <c r="D62" s="8">
        <v>3.37</v>
      </c>
      <c r="E62" s="12">
        <v>6</v>
      </c>
      <c r="F62" s="8">
        <v>3.73</v>
      </c>
      <c r="G62" s="12">
        <v>1</v>
      </c>
      <c r="H62" s="8">
        <v>2.13</v>
      </c>
      <c r="I62" s="12">
        <v>0</v>
      </c>
    </row>
    <row r="63" spans="2:9" ht="15" customHeight="1" x14ac:dyDescent="0.15">
      <c r="B63" t="s">
        <v>186</v>
      </c>
      <c r="C63" s="12">
        <v>6</v>
      </c>
      <c r="D63" s="8">
        <v>2.88</v>
      </c>
      <c r="E63" s="12">
        <v>6</v>
      </c>
      <c r="F63" s="8">
        <v>3.73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179</v>
      </c>
      <c r="C64" s="12">
        <v>5</v>
      </c>
      <c r="D64" s="8">
        <v>2.4</v>
      </c>
      <c r="E64" s="12">
        <v>5</v>
      </c>
      <c r="F64" s="8">
        <v>3.11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152</v>
      </c>
      <c r="C65" s="12">
        <v>5</v>
      </c>
      <c r="D65" s="8">
        <v>2.4</v>
      </c>
      <c r="E65" s="12">
        <v>4</v>
      </c>
      <c r="F65" s="8">
        <v>2.48</v>
      </c>
      <c r="G65" s="12">
        <v>1</v>
      </c>
      <c r="H65" s="8">
        <v>2.13</v>
      </c>
      <c r="I65" s="12">
        <v>0</v>
      </c>
    </row>
    <row r="66" spans="2:9" ht="15" customHeight="1" x14ac:dyDescent="0.15">
      <c r="B66" t="s">
        <v>149</v>
      </c>
      <c r="C66" s="12">
        <v>5</v>
      </c>
      <c r="D66" s="8">
        <v>2.4</v>
      </c>
      <c r="E66" s="12">
        <v>5</v>
      </c>
      <c r="F66" s="8">
        <v>3.11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199</v>
      </c>
      <c r="C67" s="12">
        <v>5</v>
      </c>
      <c r="D67" s="8">
        <v>2.4</v>
      </c>
      <c r="E67" s="12">
        <v>3</v>
      </c>
      <c r="F67" s="8">
        <v>1.86</v>
      </c>
      <c r="G67" s="12">
        <v>2</v>
      </c>
      <c r="H67" s="8">
        <v>4.26</v>
      </c>
      <c r="I67" s="12">
        <v>0</v>
      </c>
    </row>
    <row r="68" spans="2:9" ht="15" customHeight="1" x14ac:dyDescent="0.15">
      <c r="B68" t="s">
        <v>150</v>
      </c>
      <c r="C68" s="12">
        <v>5</v>
      </c>
      <c r="D68" s="8">
        <v>2.4</v>
      </c>
      <c r="E68" s="12">
        <v>5</v>
      </c>
      <c r="F68" s="8">
        <v>3.11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165</v>
      </c>
      <c r="C69" s="12">
        <v>4</v>
      </c>
      <c r="D69" s="8">
        <v>1.92</v>
      </c>
      <c r="E69" s="12">
        <v>3</v>
      </c>
      <c r="F69" s="8">
        <v>1.86</v>
      </c>
      <c r="G69" s="12">
        <v>1</v>
      </c>
      <c r="H69" s="8">
        <v>2.13</v>
      </c>
      <c r="I69" s="12">
        <v>0</v>
      </c>
    </row>
    <row r="70" spans="2:9" ht="15" customHeight="1" x14ac:dyDescent="0.15">
      <c r="B70" t="s">
        <v>132</v>
      </c>
      <c r="C70" s="12">
        <v>4</v>
      </c>
      <c r="D70" s="8">
        <v>1.92</v>
      </c>
      <c r="E70" s="12">
        <v>4</v>
      </c>
      <c r="F70" s="8">
        <v>2.48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195</v>
      </c>
      <c r="C71" s="12">
        <v>4</v>
      </c>
      <c r="D71" s="8">
        <v>1.92</v>
      </c>
      <c r="E71" s="12">
        <v>0</v>
      </c>
      <c r="F71" s="8">
        <v>0</v>
      </c>
      <c r="G71" s="12">
        <v>4</v>
      </c>
      <c r="H71" s="8">
        <v>8.51</v>
      </c>
      <c r="I71" s="12">
        <v>0</v>
      </c>
    </row>
    <row r="72" spans="2:9" ht="15" customHeight="1" x14ac:dyDescent="0.15">
      <c r="B72" t="s">
        <v>157</v>
      </c>
      <c r="C72" s="12">
        <v>4</v>
      </c>
      <c r="D72" s="8">
        <v>1.92</v>
      </c>
      <c r="E72" s="12">
        <v>3</v>
      </c>
      <c r="F72" s="8">
        <v>1.86</v>
      </c>
      <c r="G72" s="12">
        <v>1</v>
      </c>
      <c r="H72" s="8">
        <v>2.13</v>
      </c>
      <c r="I72" s="12">
        <v>0</v>
      </c>
    </row>
    <row r="73" spans="2:9" ht="15" customHeight="1" x14ac:dyDescent="0.15">
      <c r="B73" t="s">
        <v>173</v>
      </c>
      <c r="C73" s="12">
        <v>4</v>
      </c>
      <c r="D73" s="8">
        <v>1.92</v>
      </c>
      <c r="E73" s="12">
        <v>4</v>
      </c>
      <c r="F73" s="8">
        <v>2.48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178</v>
      </c>
      <c r="C74" s="12">
        <v>3</v>
      </c>
      <c r="D74" s="8">
        <v>1.44</v>
      </c>
      <c r="E74" s="12">
        <v>3</v>
      </c>
      <c r="F74" s="8">
        <v>1.86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156</v>
      </c>
      <c r="C75" s="12">
        <v>3</v>
      </c>
      <c r="D75" s="8">
        <v>1.44</v>
      </c>
      <c r="E75" s="12">
        <v>2</v>
      </c>
      <c r="F75" s="8">
        <v>1.24</v>
      </c>
      <c r="G75" s="12">
        <v>1</v>
      </c>
      <c r="H75" s="8">
        <v>2.13</v>
      </c>
      <c r="I75" s="12">
        <v>0</v>
      </c>
    </row>
    <row r="76" spans="2:9" ht="15" customHeight="1" x14ac:dyDescent="0.15">
      <c r="B76" t="s">
        <v>181</v>
      </c>
      <c r="C76" s="12">
        <v>3</v>
      </c>
      <c r="D76" s="8">
        <v>1.44</v>
      </c>
      <c r="E76" s="12">
        <v>3</v>
      </c>
      <c r="F76" s="8">
        <v>1.86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198</v>
      </c>
      <c r="C77" s="12">
        <v>3</v>
      </c>
      <c r="D77" s="8">
        <v>1.44</v>
      </c>
      <c r="E77" s="12">
        <v>3</v>
      </c>
      <c r="F77" s="8">
        <v>1.86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139</v>
      </c>
      <c r="C78" s="12">
        <v>3</v>
      </c>
      <c r="D78" s="8">
        <v>1.44</v>
      </c>
      <c r="E78" s="12">
        <v>3</v>
      </c>
      <c r="F78" s="8">
        <v>1.86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142</v>
      </c>
      <c r="C79" s="12">
        <v>3</v>
      </c>
      <c r="D79" s="8">
        <v>1.44</v>
      </c>
      <c r="E79" s="12">
        <v>3</v>
      </c>
      <c r="F79" s="8">
        <v>1.86</v>
      </c>
      <c r="G79" s="12">
        <v>0</v>
      </c>
      <c r="H79" s="8">
        <v>0</v>
      </c>
      <c r="I79" s="12">
        <v>0</v>
      </c>
    </row>
    <row r="81" spans="2:2" ht="15" customHeight="1" x14ac:dyDescent="0.15">
      <c r="B81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8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312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36</v>
      </c>
      <c r="D6" s="8">
        <v>13.38</v>
      </c>
      <c r="E6" s="12">
        <v>18</v>
      </c>
      <c r="F6" s="8">
        <v>9.23</v>
      </c>
      <c r="G6" s="12">
        <v>18</v>
      </c>
      <c r="H6" s="8">
        <v>25</v>
      </c>
      <c r="I6" s="12">
        <v>0</v>
      </c>
    </row>
    <row r="7" spans="2:9" ht="15" customHeight="1" x14ac:dyDescent="0.15">
      <c r="B7" t="s">
        <v>28</v>
      </c>
      <c r="C7" s="12">
        <v>30</v>
      </c>
      <c r="D7" s="8">
        <v>11.15</v>
      </c>
      <c r="E7" s="12">
        <v>22</v>
      </c>
      <c r="F7" s="8">
        <v>11.28</v>
      </c>
      <c r="G7" s="12">
        <v>8</v>
      </c>
      <c r="H7" s="8">
        <v>11.11</v>
      </c>
      <c r="I7" s="12">
        <v>0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31</v>
      </c>
      <c r="C10" s="12">
        <v>1</v>
      </c>
      <c r="D10" s="8">
        <v>0.37</v>
      </c>
      <c r="E10" s="12">
        <v>1</v>
      </c>
      <c r="F10" s="8">
        <v>0.51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32</v>
      </c>
      <c r="C11" s="12">
        <v>91</v>
      </c>
      <c r="D11" s="8">
        <v>33.83</v>
      </c>
      <c r="E11" s="12">
        <v>63</v>
      </c>
      <c r="F11" s="8">
        <v>32.31</v>
      </c>
      <c r="G11" s="12">
        <v>27</v>
      </c>
      <c r="H11" s="8">
        <v>37.5</v>
      </c>
      <c r="I11" s="12">
        <v>1</v>
      </c>
    </row>
    <row r="12" spans="2:9" ht="15" customHeight="1" x14ac:dyDescent="0.15">
      <c r="B12" t="s">
        <v>33</v>
      </c>
      <c r="C12" s="12">
        <v>2</v>
      </c>
      <c r="D12" s="8">
        <v>0.74</v>
      </c>
      <c r="E12" s="12">
        <v>1</v>
      </c>
      <c r="F12" s="8">
        <v>0.51</v>
      </c>
      <c r="G12" s="12">
        <v>1</v>
      </c>
      <c r="H12" s="8">
        <v>1.39</v>
      </c>
      <c r="I12" s="12">
        <v>0</v>
      </c>
    </row>
    <row r="13" spans="2:9" ht="15" customHeight="1" x14ac:dyDescent="0.15">
      <c r="B13" t="s">
        <v>34</v>
      </c>
      <c r="C13" s="12">
        <v>2</v>
      </c>
      <c r="D13" s="8">
        <v>0.74</v>
      </c>
      <c r="E13" s="12">
        <v>1</v>
      </c>
      <c r="F13" s="8">
        <v>0.51</v>
      </c>
      <c r="G13" s="12">
        <v>1</v>
      </c>
      <c r="H13" s="8">
        <v>1.39</v>
      </c>
      <c r="I13" s="12">
        <v>0</v>
      </c>
    </row>
    <row r="14" spans="2:9" ht="15" customHeight="1" x14ac:dyDescent="0.15">
      <c r="B14" t="s">
        <v>35</v>
      </c>
      <c r="C14" s="12">
        <v>10</v>
      </c>
      <c r="D14" s="8">
        <v>3.72</v>
      </c>
      <c r="E14" s="12">
        <v>6</v>
      </c>
      <c r="F14" s="8">
        <v>3.08</v>
      </c>
      <c r="G14" s="12">
        <v>4</v>
      </c>
      <c r="H14" s="8">
        <v>5.56</v>
      </c>
      <c r="I14" s="12">
        <v>0</v>
      </c>
    </row>
    <row r="15" spans="2:9" ht="15" customHeight="1" x14ac:dyDescent="0.15">
      <c r="B15" t="s">
        <v>36</v>
      </c>
      <c r="C15" s="12">
        <v>24</v>
      </c>
      <c r="D15" s="8">
        <v>8.92</v>
      </c>
      <c r="E15" s="12">
        <v>23</v>
      </c>
      <c r="F15" s="8">
        <v>11.79</v>
      </c>
      <c r="G15" s="12">
        <v>0</v>
      </c>
      <c r="H15" s="8">
        <v>0</v>
      </c>
      <c r="I15" s="12">
        <v>1</v>
      </c>
    </row>
    <row r="16" spans="2:9" ht="15" customHeight="1" x14ac:dyDescent="0.15">
      <c r="B16" t="s">
        <v>37</v>
      </c>
      <c r="C16" s="12">
        <v>52</v>
      </c>
      <c r="D16" s="8">
        <v>19.329999999999998</v>
      </c>
      <c r="E16" s="12">
        <v>45</v>
      </c>
      <c r="F16" s="8">
        <v>23.08</v>
      </c>
      <c r="G16" s="12">
        <v>7</v>
      </c>
      <c r="H16" s="8">
        <v>9.7200000000000006</v>
      </c>
      <c r="I16" s="12">
        <v>0</v>
      </c>
    </row>
    <row r="17" spans="2:9" ht="15" customHeight="1" x14ac:dyDescent="0.15">
      <c r="B17" t="s">
        <v>38</v>
      </c>
      <c r="C17" s="12">
        <v>5</v>
      </c>
      <c r="D17" s="8">
        <v>1.86</v>
      </c>
      <c r="E17" s="12">
        <v>5</v>
      </c>
      <c r="F17" s="8">
        <v>2.56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39</v>
      </c>
      <c r="C18" s="12">
        <v>11</v>
      </c>
      <c r="D18" s="8">
        <v>4.09</v>
      </c>
      <c r="E18" s="12">
        <v>7</v>
      </c>
      <c r="F18" s="8">
        <v>3.59</v>
      </c>
      <c r="G18" s="12">
        <v>4</v>
      </c>
      <c r="H18" s="8">
        <v>5.56</v>
      </c>
      <c r="I18" s="12">
        <v>0</v>
      </c>
    </row>
    <row r="19" spans="2:9" ht="15" customHeight="1" x14ac:dyDescent="0.15">
      <c r="B19" t="s">
        <v>40</v>
      </c>
      <c r="C19" s="12">
        <v>5</v>
      </c>
      <c r="D19" s="8">
        <v>1.86</v>
      </c>
      <c r="E19" s="12">
        <v>3</v>
      </c>
      <c r="F19" s="8">
        <v>1.54</v>
      </c>
      <c r="G19" s="12">
        <v>2</v>
      </c>
      <c r="H19" s="8">
        <v>2.78</v>
      </c>
      <c r="I19" s="12">
        <v>0</v>
      </c>
    </row>
    <row r="20" spans="2:9" ht="15" customHeight="1" x14ac:dyDescent="0.15">
      <c r="B20" s="9" t="s">
        <v>232</v>
      </c>
      <c r="C20" s="12">
        <f>SUM(LTBL_05361[総数／事業所数])</f>
        <v>269</v>
      </c>
      <c r="E20" s="12">
        <f>SUBTOTAL(109,LTBL_05361[個人／事業所数])</f>
        <v>195</v>
      </c>
      <c r="G20" s="12">
        <f>SUBTOTAL(109,LTBL_05361[法人／事業所数])</f>
        <v>72</v>
      </c>
      <c r="I20" s="12">
        <f>SUBTOTAL(109,LTBL_05361[法人以外の団体／事業所数])</f>
        <v>2</v>
      </c>
    </row>
    <row r="21" spans="2:9" ht="15" customHeight="1" x14ac:dyDescent="0.15">
      <c r="E21" s="11">
        <f>LTBL_05361[[#Totals],[個人／事業所数]]/LTBL_05361[[#Totals],[総数／事業所数]]</f>
        <v>0.72490706319702602</v>
      </c>
      <c r="G21" s="11">
        <f>LTBL_05361[[#Totals],[法人／事業所数]]/LTBL_05361[[#Totals],[総数／事業所数]]</f>
        <v>0.26765799256505574</v>
      </c>
      <c r="I21" s="11">
        <f>LTBL_05361[[#Totals],[法人以外の団体／事業所数]]/LTBL_05361[[#Totals],[総数／事業所数]]</f>
        <v>7.4349442379182153E-3</v>
      </c>
    </row>
    <row r="23" spans="2:9" ht="33" customHeight="1" x14ac:dyDescent="0.15">
      <c r="B23" t="s">
        <v>231</v>
      </c>
      <c r="C23" s="10" t="s">
        <v>42</v>
      </c>
      <c r="D23" s="10" t="s">
        <v>313</v>
      </c>
      <c r="E23" s="10" t="s">
        <v>44</v>
      </c>
      <c r="F23" s="10" t="s">
        <v>252</v>
      </c>
      <c r="G23" s="10" t="s">
        <v>46</v>
      </c>
      <c r="H23" s="10" t="s">
        <v>253</v>
      </c>
      <c r="I23" s="10" t="s">
        <v>48</v>
      </c>
    </row>
    <row r="24" spans="2:9" ht="15" customHeight="1" x14ac:dyDescent="0.15">
      <c r="B24" t="s">
        <v>234</v>
      </c>
      <c r="C24">
        <v>4</v>
      </c>
      <c r="D24" t="s">
        <v>233</v>
      </c>
      <c r="E24">
        <v>0</v>
      </c>
      <c r="F24" t="s">
        <v>235</v>
      </c>
      <c r="G24">
        <v>4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0</v>
      </c>
      <c r="D25" t="s">
        <v>233</v>
      </c>
      <c r="E25">
        <v>0</v>
      </c>
      <c r="F25" t="s">
        <v>235</v>
      </c>
      <c r="G25">
        <v>0</v>
      </c>
      <c r="H25" t="s">
        <v>236</v>
      </c>
      <c r="I25">
        <v>0</v>
      </c>
    </row>
    <row r="28" spans="2:9" ht="33" customHeight="1" x14ac:dyDescent="0.15">
      <c r="B28" t="s">
        <v>248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46</v>
      </c>
      <c r="D29" s="8">
        <v>17.100000000000001</v>
      </c>
      <c r="E29" s="12">
        <v>42</v>
      </c>
      <c r="F29" s="8">
        <v>21.54</v>
      </c>
      <c r="G29" s="12">
        <v>4</v>
      </c>
      <c r="H29" s="8">
        <v>5.56</v>
      </c>
      <c r="I29" s="12">
        <v>0</v>
      </c>
    </row>
    <row r="30" spans="2:9" ht="15" customHeight="1" x14ac:dyDescent="0.15">
      <c r="B30" t="s">
        <v>59</v>
      </c>
      <c r="C30" s="12">
        <v>33</v>
      </c>
      <c r="D30" s="8">
        <v>12.27</v>
      </c>
      <c r="E30" s="12">
        <v>19</v>
      </c>
      <c r="F30" s="8">
        <v>9.74</v>
      </c>
      <c r="G30" s="12">
        <v>14</v>
      </c>
      <c r="H30" s="8">
        <v>19.440000000000001</v>
      </c>
      <c r="I30" s="12">
        <v>0</v>
      </c>
    </row>
    <row r="31" spans="2:9" ht="15" customHeight="1" x14ac:dyDescent="0.15">
      <c r="B31" t="s">
        <v>57</v>
      </c>
      <c r="C31" s="12">
        <v>27</v>
      </c>
      <c r="D31" s="8">
        <v>10.039999999999999</v>
      </c>
      <c r="E31" s="12">
        <v>25</v>
      </c>
      <c r="F31" s="8">
        <v>12.82</v>
      </c>
      <c r="G31" s="12">
        <v>1</v>
      </c>
      <c r="H31" s="8">
        <v>1.39</v>
      </c>
      <c r="I31" s="12">
        <v>1</v>
      </c>
    </row>
    <row r="32" spans="2:9" ht="15" customHeight="1" x14ac:dyDescent="0.15">
      <c r="B32" t="s">
        <v>63</v>
      </c>
      <c r="C32" s="12">
        <v>23</v>
      </c>
      <c r="D32" s="8">
        <v>8.5500000000000007</v>
      </c>
      <c r="E32" s="12">
        <v>22</v>
      </c>
      <c r="F32" s="8">
        <v>11.28</v>
      </c>
      <c r="G32" s="12">
        <v>0</v>
      </c>
      <c r="H32" s="8">
        <v>0</v>
      </c>
      <c r="I32" s="12">
        <v>1</v>
      </c>
    </row>
    <row r="33" spans="2:9" ht="15" customHeight="1" x14ac:dyDescent="0.15">
      <c r="B33" t="s">
        <v>49</v>
      </c>
      <c r="C33" s="12">
        <v>22</v>
      </c>
      <c r="D33" s="8">
        <v>8.18</v>
      </c>
      <c r="E33" s="12">
        <v>10</v>
      </c>
      <c r="F33" s="8">
        <v>5.13</v>
      </c>
      <c r="G33" s="12">
        <v>12</v>
      </c>
      <c r="H33" s="8">
        <v>16.670000000000002</v>
      </c>
      <c r="I33" s="12">
        <v>0</v>
      </c>
    </row>
    <row r="34" spans="2:9" ht="15" customHeight="1" x14ac:dyDescent="0.15">
      <c r="B34" t="s">
        <v>56</v>
      </c>
      <c r="C34" s="12">
        <v>15</v>
      </c>
      <c r="D34" s="8">
        <v>5.58</v>
      </c>
      <c r="E34" s="12">
        <v>7</v>
      </c>
      <c r="F34" s="8">
        <v>3.59</v>
      </c>
      <c r="G34" s="12">
        <v>8</v>
      </c>
      <c r="H34" s="8">
        <v>11.11</v>
      </c>
      <c r="I34" s="12">
        <v>0</v>
      </c>
    </row>
    <row r="35" spans="2:9" ht="15" customHeight="1" x14ac:dyDescent="0.15">
      <c r="B35" t="s">
        <v>71</v>
      </c>
      <c r="C35" s="12">
        <v>8</v>
      </c>
      <c r="D35" s="8">
        <v>2.97</v>
      </c>
      <c r="E35" s="12">
        <v>5</v>
      </c>
      <c r="F35" s="8">
        <v>2.56</v>
      </c>
      <c r="G35" s="12">
        <v>3</v>
      </c>
      <c r="H35" s="8">
        <v>4.17</v>
      </c>
      <c r="I35" s="12">
        <v>0</v>
      </c>
    </row>
    <row r="36" spans="2:9" ht="15" customHeight="1" x14ac:dyDescent="0.15">
      <c r="B36" t="s">
        <v>66</v>
      </c>
      <c r="C36" s="12">
        <v>8</v>
      </c>
      <c r="D36" s="8">
        <v>2.97</v>
      </c>
      <c r="E36" s="12">
        <v>7</v>
      </c>
      <c r="F36" s="8">
        <v>3.59</v>
      </c>
      <c r="G36" s="12">
        <v>1</v>
      </c>
      <c r="H36" s="8">
        <v>1.39</v>
      </c>
      <c r="I36" s="12">
        <v>0</v>
      </c>
    </row>
    <row r="37" spans="2:9" ht="15" customHeight="1" x14ac:dyDescent="0.15">
      <c r="B37" t="s">
        <v>50</v>
      </c>
      <c r="C37" s="12">
        <v>7</v>
      </c>
      <c r="D37" s="8">
        <v>2.6</v>
      </c>
      <c r="E37" s="12">
        <v>4</v>
      </c>
      <c r="F37" s="8">
        <v>2.0499999999999998</v>
      </c>
      <c r="G37" s="12">
        <v>3</v>
      </c>
      <c r="H37" s="8">
        <v>4.17</v>
      </c>
      <c r="I37" s="12">
        <v>0</v>
      </c>
    </row>
    <row r="38" spans="2:9" ht="15" customHeight="1" x14ac:dyDescent="0.15">
      <c r="B38" t="s">
        <v>51</v>
      </c>
      <c r="C38" s="12">
        <v>7</v>
      </c>
      <c r="D38" s="8">
        <v>2.6</v>
      </c>
      <c r="E38" s="12">
        <v>4</v>
      </c>
      <c r="F38" s="8">
        <v>2.0499999999999998</v>
      </c>
      <c r="G38" s="12">
        <v>3</v>
      </c>
      <c r="H38" s="8">
        <v>4.17</v>
      </c>
      <c r="I38" s="12">
        <v>0</v>
      </c>
    </row>
    <row r="39" spans="2:9" ht="15" customHeight="1" x14ac:dyDescent="0.15">
      <c r="B39" t="s">
        <v>58</v>
      </c>
      <c r="C39" s="12">
        <v>7</v>
      </c>
      <c r="D39" s="8">
        <v>2.6</v>
      </c>
      <c r="E39" s="12">
        <v>6</v>
      </c>
      <c r="F39" s="8">
        <v>3.08</v>
      </c>
      <c r="G39" s="12">
        <v>1</v>
      </c>
      <c r="H39" s="8">
        <v>1.39</v>
      </c>
      <c r="I39" s="12">
        <v>0</v>
      </c>
    </row>
    <row r="40" spans="2:9" ht="15" customHeight="1" x14ac:dyDescent="0.15">
      <c r="B40" t="s">
        <v>61</v>
      </c>
      <c r="C40" s="12">
        <v>6</v>
      </c>
      <c r="D40" s="8">
        <v>2.23</v>
      </c>
      <c r="E40" s="12">
        <v>4</v>
      </c>
      <c r="F40" s="8">
        <v>2.0499999999999998</v>
      </c>
      <c r="G40" s="12">
        <v>2</v>
      </c>
      <c r="H40" s="8">
        <v>2.78</v>
      </c>
      <c r="I40" s="12">
        <v>0</v>
      </c>
    </row>
    <row r="41" spans="2:9" ht="15" customHeight="1" x14ac:dyDescent="0.15">
      <c r="B41" t="s">
        <v>52</v>
      </c>
      <c r="C41" s="12">
        <v>5</v>
      </c>
      <c r="D41" s="8">
        <v>1.86</v>
      </c>
      <c r="E41" s="12">
        <v>5</v>
      </c>
      <c r="F41" s="8">
        <v>2.56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75</v>
      </c>
      <c r="C42" s="12">
        <v>5</v>
      </c>
      <c r="D42" s="8">
        <v>1.86</v>
      </c>
      <c r="E42" s="12">
        <v>4</v>
      </c>
      <c r="F42" s="8">
        <v>2.0499999999999998</v>
      </c>
      <c r="G42" s="12">
        <v>1</v>
      </c>
      <c r="H42" s="8">
        <v>1.39</v>
      </c>
      <c r="I42" s="12">
        <v>0</v>
      </c>
    </row>
    <row r="43" spans="2:9" ht="15" customHeight="1" x14ac:dyDescent="0.15">
      <c r="B43" t="s">
        <v>70</v>
      </c>
      <c r="C43" s="12">
        <v>5</v>
      </c>
      <c r="D43" s="8">
        <v>1.86</v>
      </c>
      <c r="E43" s="12">
        <v>3</v>
      </c>
      <c r="F43" s="8">
        <v>1.54</v>
      </c>
      <c r="G43" s="12">
        <v>2</v>
      </c>
      <c r="H43" s="8">
        <v>2.78</v>
      </c>
      <c r="I43" s="12">
        <v>0</v>
      </c>
    </row>
    <row r="44" spans="2:9" ht="15" customHeight="1" x14ac:dyDescent="0.15">
      <c r="B44" t="s">
        <v>65</v>
      </c>
      <c r="C44" s="12">
        <v>5</v>
      </c>
      <c r="D44" s="8">
        <v>1.86</v>
      </c>
      <c r="E44" s="12">
        <v>5</v>
      </c>
      <c r="F44" s="8">
        <v>2.56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53</v>
      </c>
      <c r="C45" s="12">
        <v>4</v>
      </c>
      <c r="D45" s="8">
        <v>1.49</v>
      </c>
      <c r="E45" s="12">
        <v>2</v>
      </c>
      <c r="F45" s="8">
        <v>1.03</v>
      </c>
      <c r="G45" s="12">
        <v>2</v>
      </c>
      <c r="H45" s="8">
        <v>2.78</v>
      </c>
      <c r="I45" s="12">
        <v>0</v>
      </c>
    </row>
    <row r="46" spans="2:9" ht="15" customHeight="1" x14ac:dyDescent="0.15">
      <c r="B46" t="s">
        <v>62</v>
      </c>
      <c r="C46" s="12">
        <v>4</v>
      </c>
      <c r="D46" s="8">
        <v>1.49</v>
      </c>
      <c r="E46" s="12">
        <v>2</v>
      </c>
      <c r="F46" s="8">
        <v>1.03</v>
      </c>
      <c r="G46" s="12">
        <v>2</v>
      </c>
      <c r="H46" s="8">
        <v>2.78</v>
      </c>
      <c r="I46" s="12">
        <v>0</v>
      </c>
    </row>
    <row r="47" spans="2:9" ht="15" customHeight="1" x14ac:dyDescent="0.15">
      <c r="B47" t="s">
        <v>67</v>
      </c>
      <c r="C47" s="12">
        <v>3</v>
      </c>
      <c r="D47" s="8">
        <v>1.1200000000000001</v>
      </c>
      <c r="E47" s="12">
        <v>0</v>
      </c>
      <c r="F47" s="8">
        <v>0</v>
      </c>
      <c r="G47" s="12">
        <v>3</v>
      </c>
      <c r="H47" s="8">
        <v>4.17</v>
      </c>
      <c r="I47" s="12">
        <v>0</v>
      </c>
    </row>
    <row r="48" spans="2:9" ht="15" customHeight="1" x14ac:dyDescent="0.15">
      <c r="B48" t="s">
        <v>73</v>
      </c>
      <c r="C48" s="12">
        <v>2</v>
      </c>
      <c r="D48" s="8">
        <v>0.74</v>
      </c>
      <c r="E48" s="12">
        <v>1</v>
      </c>
      <c r="F48" s="8">
        <v>0.51</v>
      </c>
      <c r="G48" s="12">
        <v>1</v>
      </c>
      <c r="H48" s="8">
        <v>1.39</v>
      </c>
      <c r="I48" s="12">
        <v>0</v>
      </c>
    </row>
    <row r="49" spans="2:9" ht="15" customHeight="1" x14ac:dyDescent="0.15">
      <c r="B49" t="s">
        <v>88</v>
      </c>
      <c r="C49" s="12">
        <v>2</v>
      </c>
      <c r="D49" s="8">
        <v>0.74</v>
      </c>
      <c r="E49" s="12">
        <v>1</v>
      </c>
      <c r="F49" s="8">
        <v>0.51</v>
      </c>
      <c r="G49" s="12">
        <v>1</v>
      </c>
      <c r="H49" s="8">
        <v>1.39</v>
      </c>
      <c r="I49" s="12">
        <v>0</v>
      </c>
    </row>
    <row r="50" spans="2:9" ht="15" customHeight="1" x14ac:dyDescent="0.15">
      <c r="B50" t="s">
        <v>93</v>
      </c>
      <c r="C50" s="12">
        <v>2</v>
      </c>
      <c r="D50" s="8">
        <v>0.74</v>
      </c>
      <c r="E50" s="12">
        <v>2</v>
      </c>
      <c r="F50" s="8">
        <v>1.03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83</v>
      </c>
      <c r="C51" s="12">
        <v>2</v>
      </c>
      <c r="D51" s="8">
        <v>0.74</v>
      </c>
      <c r="E51" s="12">
        <v>1</v>
      </c>
      <c r="F51" s="8">
        <v>0.51</v>
      </c>
      <c r="G51" s="12">
        <v>1</v>
      </c>
      <c r="H51" s="8">
        <v>1.39</v>
      </c>
      <c r="I51" s="12">
        <v>0</v>
      </c>
    </row>
    <row r="52" spans="2:9" ht="15" customHeight="1" x14ac:dyDescent="0.15">
      <c r="B52" t="s">
        <v>80</v>
      </c>
      <c r="C52" s="12">
        <v>2</v>
      </c>
      <c r="D52" s="8">
        <v>0.74</v>
      </c>
      <c r="E52" s="12">
        <v>1</v>
      </c>
      <c r="F52" s="8">
        <v>0.51</v>
      </c>
      <c r="G52" s="12">
        <v>1</v>
      </c>
      <c r="H52" s="8">
        <v>1.39</v>
      </c>
      <c r="I52" s="12">
        <v>0</v>
      </c>
    </row>
    <row r="53" spans="2:9" ht="15" customHeight="1" x14ac:dyDescent="0.15">
      <c r="B53" t="s">
        <v>79</v>
      </c>
      <c r="C53" s="12">
        <v>2</v>
      </c>
      <c r="D53" s="8">
        <v>0.74</v>
      </c>
      <c r="E53" s="12">
        <v>2</v>
      </c>
      <c r="F53" s="8">
        <v>1.03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74</v>
      </c>
      <c r="C54" s="12">
        <v>2</v>
      </c>
      <c r="D54" s="8">
        <v>0.74</v>
      </c>
      <c r="E54" s="12">
        <v>2</v>
      </c>
      <c r="F54" s="8">
        <v>1.03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54</v>
      </c>
      <c r="C55" s="12">
        <v>2</v>
      </c>
      <c r="D55" s="8">
        <v>0.74</v>
      </c>
      <c r="E55" s="12">
        <v>2</v>
      </c>
      <c r="F55" s="8">
        <v>1.03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72</v>
      </c>
      <c r="C56" s="12">
        <v>2</v>
      </c>
      <c r="D56" s="8">
        <v>0.74</v>
      </c>
      <c r="E56" s="12">
        <v>1</v>
      </c>
      <c r="F56" s="8">
        <v>0.51</v>
      </c>
      <c r="G56" s="12">
        <v>1</v>
      </c>
      <c r="H56" s="8">
        <v>1.39</v>
      </c>
      <c r="I56" s="12">
        <v>0</v>
      </c>
    </row>
    <row r="57" spans="2:9" ht="15" customHeight="1" x14ac:dyDescent="0.15">
      <c r="B57" t="s">
        <v>68</v>
      </c>
      <c r="C57" s="12">
        <v>2</v>
      </c>
      <c r="D57" s="8">
        <v>0.74</v>
      </c>
      <c r="E57" s="12">
        <v>1</v>
      </c>
      <c r="F57" s="8">
        <v>0.51</v>
      </c>
      <c r="G57" s="12">
        <v>1</v>
      </c>
      <c r="H57" s="8">
        <v>1.39</v>
      </c>
      <c r="I57" s="12">
        <v>0</v>
      </c>
    </row>
    <row r="58" spans="2:9" ht="15" customHeight="1" x14ac:dyDescent="0.15">
      <c r="B58" t="s">
        <v>82</v>
      </c>
      <c r="C58" s="12">
        <v>2</v>
      </c>
      <c r="D58" s="8">
        <v>0.74</v>
      </c>
      <c r="E58" s="12">
        <v>1</v>
      </c>
      <c r="F58" s="8">
        <v>0.51</v>
      </c>
      <c r="G58" s="12">
        <v>1</v>
      </c>
      <c r="H58" s="8">
        <v>1.39</v>
      </c>
      <c r="I58" s="12">
        <v>0</v>
      </c>
    </row>
    <row r="61" spans="2:9" ht="33" customHeight="1" x14ac:dyDescent="0.15">
      <c r="B61" t="s">
        <v>314</v>
      </c>
      <c r="C61" s="10" t="s">
        <v>42</v>
      </c>
      <c r="D61" s="10" t="s">
        <v>43</v>
      </c>
      <c r="E61" s="10" t="s">
        <v>44</v>
      </c>
      <c r="F61" s="10" t="s">
        <v>45</v>
      </c>
      <c r="G61" s="10" t="s">
        <v>46</v>
      </c>
      <c r="H61" s="10" t="s">
        <v>47</v>
      </c>
      <c r="I61" s="10" t="s">
        <v>48</v>
      </c>
    </row>
    <row r="62" spans="2:9" ht="15" customHeight="1" x14ac:dyDescent="0.15">
      <c r="B62" t="s">
        <v>147</v>
      </c>
      <c r="C62" s="12">
        <v>21</v>
      </c>
      <c r="D62" s="8">
        <v>7.81</v>
      </c>
      <c r="E62" s="12">
        <v>20</v>
      </c>
      <c r="F62" s="8">
        <v>10.26</v>
      </c>
      <c r="G62" s="12">
        <v>1</v>
      </c>
      <c r="H62" s="8">
        <v>1.39</v>
      </c>
      <c r="I62" s="12">
        <v>0</v>
      </c>
    </row>
    <row r="63" spans="2:9" ht="15" customHeight="1" x14ac:dyDescent="0.15">
      <c r="B63" t="s">
        <v>146</v>
      </c>
      <c r="C63" s="12">
        <v>19</v>
      </c>
      <c r="D63" s="8">
        <v>7.06</v>
      </c>
      <c r="E63" s="12">
        <v>19</v>
      </c>
      <c r="F63" s="8">
        <v>9.74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135</v>
      </c>
      <c r="C64" s="12">
        <v>11</v>
      </c>
      <c r="D64" s="8">
        <v>4.09</v>
      </c>
      <c r="E64" s="12">
        <v>11</v>
      </c>
      <c r="F64" s="8">
        <v>5.64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151</v>
      </c>
      <c r="C65" s="12">
        <v>10</v>
      </c>
      <c r="D65" s="8">
        <v>3.72</v>
      </c>
      <c r="E65" s="12">
        <v>1</v>
      </c>
      <c r="F65" s="8">
        <v>0.51</v>
      </c>
      <c r="G65" s="12">
        <v>9</v>
      </c>
      <c r="H65" s="8">
        <v>12.5</v>
      </c>
      <c r="I65" s="12">
        <v>0</v>
      </c>
    </row>
    <row r="66" spans="2:9" ht="15" customHeight="1" x14ac:dyDescent="0.15">
      <c r="B66" t="s">
        <v>143</v>
      </c>
      <c r="C66" s="12">
        <v>10</v>
      </c>
      <c r="D66" s="8">
        <v>3.72</v>
      </c>
      <c r="E66" s="12">
        <v>10</v>
      </c>
      <c r="F66" s="8">
        <v>5.13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131</v>
      </c>
      <c r="C67" s="12">
        <v>7</v>
      </c>
      <c r="D67" s="8">
        <v>2.6</v>
      </c>
      <c r="E67" s="12">
        <v>5</v>
      </c>
      <c r="F67" s="8">
        <v>2.56</v>
      </c>
      <c r="G67" s="12">
        <v>2</v>
      </c>
      <c r="H67" s="8">
        <v>2.78</v>
      </c>
      <c r="I67" s="12">
        <v>0</v>
      </c>
    </row>
    <row r="68" spans="2:9" ht="15" customHeight="1" x14ac:dyDescent="0.15">
      <c r="B68" t="s">
        <v>133</v>
      </c>
      <c r="C68" s="12">
        <v>7</v>
      </c>
      <c r="D68" s="8">
        <v>2.6</v>
      </c>
      <c r="E68" s="12">
        <v>2</v>
      </c>
      <c r="F68" s="8">
        <v>1.03</v>
      </c>
      <c r="G68" s="12">
        <v>5</v>
      </c>
      <c r="H68" s="8">
        <v>6.94</v>
      </c>
      <c r="I68" s="12">
        <v>0</v>
      </c>
    </row>
    <row r="69" spans="2:9" ht="15" customHeight="1" x14ac:dyDescent="0.15">
      <c r="B69" t="s">
        <v>138</v>
      </c>
      <c r="C69" s="12">
        <v>7</v>
      </c>
      <c r="D69" s="8">
        <v>2.6</v>
      </c>
      <c r="E69" s="12">
        <v>4</v>
      </c>
      <c r="F69" s="8">
        <v>2.0499999999999998</v>
      </c>
      <c r="G69" s="12">
        <v>3</v>
      </c>
      <c r="H69" s="8">
        <v>4.17</v>
      </c>
      <c r="I69" s="12">
        <v>0</v>
      </c>
    </row>
    <row r="70" spans="2:9" ht="15" customHeight="1" x14ac:dyDescent="0.15">
      <c r="B70" t="s">
        <v>149</v>
      </c>
      <c r="C70" s="12">
        <v>7</v>
      </c>
      <c r="D70" s="8">
        <v>2.6</v>
      </c>
      <c r="E70" s="12">
        <v>6</v>
      </c>
      <c r="F70" s="8">
        <v>3.08</v>
      </c>
      <c r="G70" s="12">
        <v>1</v>
      </c>
      <c r="H70" s="8">
        <v>1.39</v>
      </c>
      <c r="I70" s="12">
        <v>0</v>
      </c>
    </row>
    <row r="71" spans="2:9" ht="15" customHeight="1" x14ac:dyDescent="0.15">
      <c r="B71" t="s">
        <v>200</v>
      </c>
      <c r="C71" s="12">
        <v>6</v>
      </c>
      <c r="D71" s="8">
        <v>2.23</v>
      </c>
      <c r="E71" s="12">
        <v>3</v>
      </c>
      <c r="F71" s="8">
        <v>1.54</v>
      </c>
      <c r="G71" s="12">
        <v>3</v>
      </c>
      <c r="H71" s="8">
        <v>4.17</v>
      </c>
      <c r="I71" s="12">
        <v>0</v>
      </c>
    </row>
    <row r="72" spans="2:9" ht="15" customHeight="1" x14ac:dyDescent="0.15">
      <c r="B72" t="s">
        <v>136</v>
      </c>
      <c r="C72" s="12">
        <v>6</v>
      </c>
      <c r="D72" s="8">
        <v>2.23</v>
      </c>
      <c r="E72" s="12">
        <v>5</v>
      </c>
      <c r="F72" s="8">
        <v>2.56</v>
      </c>
      <c r="G72" s="12">
        <v>0</v>
      </c>
      <c r="H72" s="8">
        <v>0</v>
      </c>
      <c r="I72" s="12">
        <v>1</v>
      </c>
    </row>
    <row r="73" spans="2:9" ht="15" customHeight="1" x14ac:dyDescent="0.15">
      <c r="B73" t="s">
        <v>153</v>
      </c>
      <c r="C73" s="12">
        <v>6</v>
      </c>
      <c r="D73" s="8">
        <v>2.23</v>
      </c>
      <c r="E73" s="12">
        <v>5</v>
      </c>
      <c r="F73" s="8">
        <v>2.56</v>
      </c>
      <c r="G73" s="12">
        <v>1</v>
      </c>
      <c r="H73" s="8">
        <v>1.39</v>
      </c>
      <c r="I73" s="12">
        <v>0</v>
      </c>
    </row>
    <row r="74" spans="2:9" ht="15" customHeight="1" x14ac:dyDescent="0.15">
      <c r="B74" t="s">
        <v>144</v>
      </c>
      <c r="C74" s="12">
        <v>6</v>
      </c>
      <c r="D74" s="8">
        <v>2.23</v>
      </c>
      <c r="E74" s="12">
        <v>6</v>
      </c>
      <c r="F74" s="8">
        <v>3.08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134</v>
      </c>
      <c r="C75" s="12">
        <v>5</v>
      </c>
      <c r="D75" s="8">
        <v>1.86</v>
      </c>
      <c r="E75" s="12">
        <v>4</v>
      </c>
      <c r="F75" s="8">
        <v>2.0499999999999998</v>
      </c>
      <c r="G75" s="12">
        <v>1</v>
      </c>
      <c r="H75" s="8">
        <v>1.39</v>
      </c>
      <c r="I75" s="12">
        <v>0</v>
      </c>
    </row>
    <row r="76" spans="2:9" ht="15" customHeight="1" x14ac:dyDescent="0.15">
      <c r="B76" t="s">
        <v>157</v>
      </c>
      <c r="C76" s="12">
        <v>5</v>
      </c>
      <c r="D76" s="8">
        <v>1.86</v>
      </c>
      <c r="E76" s="12">
        <v>1</v>
      </c>
      <c r="F76" s="8">
        <v>0.51</v>
      </c>
      <c r="G76" s="12">
        <v>4</v>
      </c>
      <c r="H76" s="8">
        <v>5.56</v>
      </c>
      <c r="I76" s="12">
        <v>0</v>
      </c>
    </row>
    <row r="77" spans="2:9" ht="15" customHeight="1" x14ac:dyDescent="0.15">
      <c r="B77" t="s">
        <v>202</v>
      </c>
      <c r="C77" s="12">
        <v>5</v>
      </c>
      <c r="D77" s="8">
        <v>1.86</v>
      </c>
      <c r="E77" s="12">
        <v>2</v>
      </c>
      <c r="F77" s="8">
        <v>1.03</v>
      </c>
      <c r="G77" s="12">
        <v>3</v>
      </c>
      <c r="H77" s="8">
        <v>4.17</v>
      </c>
      <c r="I77" s="12">
        <v>0</v>
      </c>
    </row>
    <row r="78" spans="2:9" ht="15" customHeight="1" x14ac:dyDescent="0.15">
      <c r="B78" t="s">
        <v>141</v>
      </c>
      <c r="C78" s="12">
        <v>5</v>
      </c>
      <c r="D78" s="8">
        <v>1.86</v>
      </c>
      <c r="E78" s="12">
        <v>4</v>
      </c>
      <c r="F78" s="8">
        <v>2.0499999999999998</v>
      </c>
      <c r="G78" s="12">
        <v>0</v>
      </c>
      <c r="H78" s="8">
        <v>0</v>
      </c>
      <c r="I78" s="12">
        <v>1</v>
      </c>
    </row>
    <row r="79" spans="2:9" ht="15" customHeight="1" x14ac:dyDescent="0.15">
      <c r="B79" t="s">
        <v>145</v>
      </c>
      <c r="C79" s="12">
        <v>5</v>
      </c>
      <c r="D79" s="8">
        <v>1.86</v>
      </c>
      <c r="E79" s="12">
        <v>2</v>
      </c>
      <c r="F79" s="8">
        <v>1.03</v>
      </c>
      <c r="G79" s="12">
        <v>3</v>
      </c>
      <c r="H79" s="8">
        <v>4.17</v>
      </c>
      <c r="I79" s="12">
        <v>0</v>
      </c>
    </row>
    <row r="80" spans="2:9" ht="15" customHeight="1" x14ac:dyDescent="0.15">
      <c r="B80" t="s">
        <v>165</v>
      </c>
      <c r="C80" s="12">
        <v>4</v>
      </c>
      <c r="D80" s="8">
        <v>1.49</v>
      </c>
      <c r="E80" s="12">
        <v>4</v>
      </c>
      <c r="F80" s="8">
        <v>2.0499999999999998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152</v>
      </c>
      <c r="C81" s="12">
        <v>4</v>
      </c>
      <c r="D81" s="8">
        <v>1.49</v>
      </c>
      <c r="E81" s="12">
        <v>1</v>
      </c>
      <c r="F81" s="8">
        <v>0.51</v>
      </c>
      <c r="G81" s="12">
        <v>3</v>
      </c>
      <c r="H81" s="8">
        <v>4.17</v>
      </c>
      <c r="I81" s="12">
        <v>0</v>
      </c>
    </row>
    <row r="82" spans="2:9" ht="15" customHeight="1" x14ac:dyDescent="0.15">
      <c r="B82" t="s">
        <v>176</v>
      </c>
      <c r="C82" s="12">
        <v>4</v>
      </c>
      <c r="D82" s="8">
        <v>1.49</v>
      </c>
      <c r="E82" s="12">
        <v>3</v>
      </c>
      <c r="F82" s="8">
        <v>1.54</v>
      </c>
      <c r="G82" s="12">
        <v>1</v>
      </c>
      <c r="H82" s="8">
        <v>1.39</v>
      </c>
      <c r="I82" s="12">
        <v>0</v>
      </c>
    </row>
    <row r="83" spans="2:9" ht="15" customHeight="1" x14ac:dyDescent="0.15">
      <c r="B83" t="s">
        <v>201</v>
      </c>
      <c r="C83" s="12">
        <v>4</v>
      </c>
      <c r="D83" s="8">
        <v>1.49</v>
      </c>
      <c r="E83" s="12">
        <v>4</v>
      </c>
      <c r="F83" s="8">
        <v>2.0499999999999998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188</v>
      </c>
      <c r="C84" s="12">
        <v>4</v>
      </c>
      <c r="D84" s="8">
        <v>1.49</v>
      </c>
      <c r="E84" s="12">
        <v>3</v>
      </c>
      <c r="F84" s="8">
        <v>1.54</v>
      </c>
      <c r="G84" s="12">
        <v>1</v>
      </c>
      <c r="H84" s="8">
        <v>1.39</v>
      </c>
      <c r="I84" s="12">
        <v>0</v>
      </c>
    </row>
    <row r="85" spans="2:9" ht="15" customHeight="1" x14ac:dyDescent="0.15">
      <c r="B85" t="s">
        <v>139</v>
      </c>
      <c r="C85" s="12">
        <v>4</v>
      </c>
      <c r="D85" s="8">
        <v>1.49</v>
      </c>
      <c r="E85" s="12">
        <v>4</v>
      </c>
      <c r="F85" s="8">
        <v>2.0499999999999998</v>
      </c>
      <c r="G85" s="12">
        <v>0</v>
      </c>
      <c r="H85" s="8">
        <v>0</v>
      </c>
      <c r="I85" s="12">
        <v>0</v>
      </c>
    </row>
    <row r="87" spans="2:9" ht="15" customHeight="1" x14ac:dyDescent="0.15">
      <c r="B87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315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23</v>
      </c>
      <c r="D6" s="8">
        <v>12.5</v>
      </c>
      <c r="E6" s="12">
        <v>15</v>
      </c>
      <c r="F6" s="8">
        <v>10.71</v>
      </c>
      <c r="G6" s="12">
        <v>8</v>
      </c>
      <c r="H6" s="8">
        <v>18.600000000000001</v>
      </c>
      <c r="I6" s="12">
        <v>0</v>
      </c>
    </row>
    <row r="7" spans="2:9" ht="15" customHeight="1" x14ac:dyDescent="0.15">
      <c r="B7" t="s">
        <v>28</v>
      </c>
      <c r="C7" s="12">
        <v>15</v>
      </c>
      <c r="D7" s="8">
        <v>8.15</v>
      </c>
      <c r="E7" s="12">
        <v>8</v>
      </c>
      <c r="F7" s="8">
        <v>5.71</v>
      </c>
      <c r="G7" s="12">
        <v>7</v>
      </c>
      <c r="H7" s="8">
        <v>16.28</v>
      </c>
      <c r="I7" s="12">
        <v>0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31</v>
      </c>
      <c r="C10" s="12">
        <v>1</v>
      </c>
      <c r="D10" s="8">
        <v>0.54</v>
      </c>
      <c r="E10" s="12">
        <v>0</v>
      </c>
      <c r="F10" s="8">
        <v>0</v>
      </c>
      <c r="G10" s="12">
        <v>1</v>
      </c>
      <c r="H10" s="8">
        <v>2.33</v>
      </c>
      <c r="I10" s="12">
        <v>0</v>
      </c>
    </row>
    <row r="11" spans="2:9" ht="15" customHeight="1" x14ac:dyDescent="0.15">
      <c r="B11" t="s">
        <v>32</v>
      </c>
      <c r="C11" s="12">
        <v>55</v>
      </c>
      <c r="D11" s="8">
        <v>29.89</v>
      </c>
      <c r="E11" s="12">
        <v>41</v>
      </c>
      <c r="F11" s="8">
        <v>29.29</v>
      </c>
      <c r="G11" s="12">
        <v>14</v>
      </c>
      <c r="H11" s="8">
        <v>32.56</v>
      </c>
      <c r="I11" s="12">
        <v>0</v>
      </c>
    </row>
    <row r="12" spans="2:9" ht="15" customHeight="1" x14ac:dyDescent="0.15">
      <c r="B12" t="s">
        <v>33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34</v>
      </c>
      <c r="C13" s="12">
        <v>1</v>
      </c>
      <c r="D13" s="8">
        <v>0.54</v>
      </c>
      <c r="E13" s="12">
        <v>1</v>
      </c>
      <c r="F13" s="8">
        <v>0.71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35</v>
      </c>
      <c r="C14" s="12">
        <v>2</v>
      </c>
      <c r="D14" s="8">
        <v>1.0900000000000001</v>
      </c>
      <c r="E14" s="12">
        <v>2</v>
      </c>
      <c r="F14" s="8">
        <v>1.43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36</v>
      </c>
      <c r="C15" s="12">
        <v>27</v>
      </c>
      <c r="D15" s="8">
        <v>14.67</v>
      </c>
      <c r="E15" s="12">
        <v>22</v>
      </c>
      <c r="F15" s="8">
        <v>15.71</v>
      </c>
      <c r="G15" s="12">
        <v>5</v>
      </c>
      <c r="H15" s="8">
        <v>11.63</v>
      </c>
      <c r="I15" s="12">
        <v>0</v>
      </c>
    </row>
    <row r="16" spans="2:9" ht="15" customHeight="1" x14ac:dyDescent="0.15">
      <c r="B16" t="s">
        <v>37</v>
      </c>
      <c r="C16" s="12">
        <v>36</v>
      </c>
      <c r="D16" s="8">
        <v>19.57</v>
      </c>
      <c r="E16" s="12">
        <v>34</v>
      </c>
      <c r="F16" s="8">
        <v>24.29</v>
      </c>
      <c r="G16" s="12">
        <v>2</v>
      </c>
      <c r="H16" s="8">
        <v>4.6500000000000004</v>
      </c>
      <c r="I16" s="12">
        <v>0</v>
      </c>
    </row>
    <row r="17" spans="2:9" ht="15" customHeight="1" x14ac:dyDescent="0.15">
      <c r="B17" t="s">
        <v>38</v>
      </c>
      <c r="C17" s="12">
        <v>6</v>
      </c>
      <c r="D17" s="8">
        <v>3.26</v>
      </c>
      <c r="E17" s="12">
        <v>6</v>
      </c>
      <c r="F17" s="8">
        <v>4.29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39</v>
      </c>
      <c r="C18" s="12">
        <v>11</v>
      </c>
      <c r="D18" s="8">
        <v>5.98</v>
      </c>
      <c r="E18" s="12">
        <v>6</v>
      </c>
      <c r="F18" s="8">
        <v>4.29</v>
      </c>
      <c r="G18" s="12">
        <v>5</v>
      </c>
      <c r="H18" s="8">
        <v>11.63</v>
      </c>
      <c r="I18" s="12">
        <v>0</v>
      </c>
    </row>
    <row r="19" spans="2:9" ht="15" customHeight="1" x14ac:dyDescent="0.15">
      <c r="B19" t="s">
        <v>40</v>
      </c>
      <c r="C19" s="12">
        <v>7</v>
      </c>
      <c r="D19" s="8">
        <v>3.8</v>
      </c>
      <c r="E19" s="12">
        <v>5</v>
      </c>
      <c r="F19" s="8">
        <v>3.57</v>
      </c>
      <c r="G19" s="12">
        <v>1</v>
      </c>
      <c r="H19" s="8">
        <v>2.33</v>
      </c>
      <c r="I19" s="12">
        <v>1</v>
      </c>
    </row>
    <row r="20" spans="2:9" ht="15" customHeight="1" x14ac:dyDescent="0.15">
      <c r="B20" s="9" t="s">
        <v>232</v>
      </c>
      <c r="C20" s="12">
        <f>SUM(LTBL_05363[総数／事業所数])</f>
        <v>184</v>
      </c>
      <c r="E20" s="12">
        <f>SUBTOTAL(109,LTBL_05363[個人／事業所数])</f>
        <v>140</v>
      </c>
      <c r="G20" s="12">
        <f>SUBTOTAL(109,LTBL_05363[法人／事業所数])</f>
        <v>43</v>
      </c>
      <c r="I20" s="12">
        <f>SUBTOTAL(109,LTBL_05363[法人以外の団体／事業所数])</f>
        <v>1</v>
      </c>
    </row>
    <row r="21" spans="2:9" ht="15" customHeight="1" x14ac:dyDescent="0.15">
      <c r="E21" s="11">
        <f>LTBL_05363[[#Totals],[個人／事業所数]]/LTBL_05363[[#Totals],[総数／事業所数]]</f>
        <v>0.76086956521739135</v>
      </c>
      <c r="G21" s="11">
        <f>LTBL_05363[[#Totals],[法人／事業所数]]/LTBL_05363[[#Totals],[総数／事業所数]]</f>
        <v>0.23369565217391305</v>
      </c>
      <c r="I21" s="11">
        <f>LTBL_05363[[#Totals],[法人以外の団体／事業所数]]/LTBL_05363[[#Totals],[総数／事業所数]]</f>
        <v>5.434782608695652E-3</v>
      </c>
    </row>
    <row r="23" spans="2:9" ht="33" customHeight="1" x14ac:dyDescent="0.15">
      <c r="B23" t="s">
        <v>231</v>
      </c>
      <c r="C23" s="10" t="s">
        <v>42</v>
      </c>
      <c r="D23" s="10" t="s">
        <v>316</v>
      </c>
      <c r="E23" s="10" t="s">
        <v>44</v>
      </c>
      <c r="F23" s="10" t="s">
        <v>258</v>
      </c>
      <c r="G23" s="10" t="s">
        <v>46</v>
      </c>
      <c r="H23" s="10" t="s">
        <v>317</v>
      </c>
      <c r="I23" s="10" t="s">
        <v>48</v>
      </c>
    </row>
    <row r="24" spans="2:9" ht="15" customHeight="1" x14ac:dyDescent="0.15">
      <c r="B24" t="s">
        <v>234</v>
      </c>
      <c r="C24">
        <v>2</v>
      </c>
      <c r="D24" t="s">
        <v>233</v>
      </c>
      <c r="E24">
        <v>0</v>
      </c>
      <c r="F24" t="s">
        <v>235</v>
      </c>
      <c r="G24">
        <v>2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1</v>
      </c>
      <c r="D25" t="s">
        <v>233</v>
      </c>
      <c r="E25">
        <v>0</v>
      </c>
      <c r="F25" t="s">
        <v>235</v>
      </c>
      <c r="G25">
        <v>1</v>
      </c>
      <c r="H25" t="s">
        <v>236</v>
      </c>
      <c r="I25">
        <v>0</v>
      </c>
    </row>
    <row r="28" spans="2:9" ht="33" customHeight="1" x14ac:dyDescent="0.15">
      <c r="B28" t="s">
        <v>248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34</v>
      </c>
      <c r="D29" s="8">
        <v>18.48</v>
      </c>
      <c r="E29" s="12">
        <v>32</v>
      </c>
      <c r="F29" s="8">
        <v>22.86</v>
      </c>
      <c r="G29" s="12">
        <v>2</v>
      </c>
      <c r="H29" s="8">
        <v>4.6500000000000004</v>
      </c>
      <c r="I29" s="12">
        <v>0</v>
      </c>
    </row>
    <row r="30" spans="2:9" ht="15" customHeight="1" x14ac:dyDescent="0.15">
      <c r="B30" t="s">
        <v>59</v>
      </c>
      <c r="C30" s="12">
        <v>23</v>
      </c>
      <c r="D30" s="8">
        <v>12.5</v>
      </c>
      <c r="E30" s="12">
        <v>17</v>
      </c>
      <c r="F30" s="8">
        <v>12.14</v>
      </c>
      <c r="G30" s="12">
        <v>6</v>
      </c>
      <c r="H30" s="8">
        <v>13.95</v>
      </c>
      <c r="I30" s="12">
        <v>0</v>
      </c>
    </row>
    <row r="31" spans="2:9" ht="15" customHeight="1" x14ac:dyDescent="0.15">
      <c r="B31" t="s">
        <v>63</v>
      </c>
      <c r="C31" s="12">
        <v>23</v>
      </c>
      <c r="D31" s="8">
        <v>12.5</v>
      </c>
      <c r="E31" s="12">
        <v>21</v>
      </c>
      <c r="F31" s="8">
        <v>15</v>
      </c>
      <c r="G31" s="12">
        <v>2</v>
      </c>
      <c r="H31" s="8">
        <v>4.6500000000000004</v>
      </c>
      <c r="I31" s="12">
        <v>0</v>
      </c>
    </row>
    <row r="32" spans="2:9" ht="15" customHeight="1" x14ac:dyDescent="0.15">
      <c r="B32" t="s">
        <v>57</v>
      </c>
      <c r="C32" s="12">
        <v>15</v>
      </c>
      <c r="D32" s="8">
        <v>8.15</v>
      </c>
      <c r="E32" s="12">
        <v>12</v>
      </c>
      <c r="F32" s="8">
        <v>8.57</v>
      </c>
      <c r="G32" s="12">
        <v>3</v>
      </c>
      <c r="H32" s="8">
        <v>6.98</v>
      </c>
      <c r="I32" s="12">
        <v>0</v>
      </c>
    </row>
    <row r="33" spans="2:9" ht="15" customHeight="1" x14ac:dyDescent="0.15">
      <c r="B33" t="s">
        <v>49</v>
      </c>
      <c r="C33" s="12">
        <v>12</v>
      </c>
      <c r="D33" s="8">
        <v>6.52</v>
      </c>
      <c r="E33" s="12">
        <v>7</v>
      </c>
      <c r="F33" s="8">
        <v>5</v>
      </c>
      <c r="G33" s="12">
        <v>5</v>
      </c>
      <c r="H33" s="8">
        <v>11.63</v>
      </c>
      <c r="I33" s="12">
        <v>0</v>
      </c>
    </row>
    <row r="34" spans="2:9" ht="15" customHeight="1" x14ac:dyDescent="0.15">
      <c r="B34" t="s">
        <v>50</v>
      </c>
      <c r="C34" s="12">
        <v>6</v>
      </c>
      <c r="D34" s="8">
        <v>3.26</v>
      </c>
      <c r="E34" s="12">
        <v>6</v>
      </c>
      <c r="F34" s="8">
        <v>4.29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65</v>
      </c>
      <c r="C35" s="12">
        <v>6</v>
      </c>
      <c r="D35" s="8">
        <v>3.26</v>
      </c>
      <c r="E35" s="12">
        <v>6</v>
      </c>
      <c r="F35" s="8">
        <v>4.29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66</v>
      </c>
      <c r="C36" s="12">
        <v>6</v>
      </c>
      <c r="D36" s="8">
        <v>3.26</v>
      </c>
      <c r="E36" s="12">
        <v>6</v>
      </c>
      <c r="F36" s="8">
        <v>4.29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51</v>
      </c>
      <c r="C37" s="12">
        <v>5</v>
      </c>
      <c r="D37" s="8">
        <v>2.72</v>
      </c>
      <c r="E37" s="12">
        <v>2</v>
      </c>
      <c r="F37" s="8">
        <v>1.43</v>
      </c>
      <c r="G37" s="12">
        <v>3</v>
      </c>
      <c r="H37" s="8">
        <v>6.98</v>
      </c>
      <c r="I37" s="12">
        <v>0</v>
      </c>
    </row>
    <row r="38" spans="2:9" ht="15" customHeight="1" x14ac:dyDescent="0.15">
      <c r="B38" t="s">
        <v>56</v>
      </c>
      <c r="C38" s="12">
        <v>5</v>
      </c>
      <c r="D38" s="8">
        <v>2.72</v>
      </c>
      <c r="E38" s="12">
        <v>2</v>
      </c>
      <c r="F38" s="8">
        <v>1.43</v>
      </c>
      <c r="G38" s="12">
        <v>3</v>
      </c>
      <c r="H38" s="8">
        <v>6.98</v>
      </c>
      <c r="I38" s="12">
        <v>0</v>
      </c>
    </row>
    <row r="39" spans="2:9" ht="15" customHeight="1" x14ac:dyDescent="0.15">
      <c r="B39" t="s">
        <v>67</v>
      </c>
      <c r="C39" s="12">
        <v>5</v>
      </c>
      <c r="D39" s="8">
        <v>2.72</v>
      </c>
      <c r="E39" s="12">
        <v>0</v>
      </c>
      <c r="F39" s="8">
        <v>0</v>
      </c>
      <c r="G39" s="12">
        <v>5</v>
      </c>
      <c r="H39" s="8">
        <v>11.63</v>
      </c>
      <c r="I39" s="12">
        <v>0</v>
      </c>
    </row>
    <row r="40" spans="2:9" ht="15" customHeight="1" x14ac:dyDescent="0.15">
      <c r="B40" t="s">
        <v>73</v>
      </c>
      <c r="C40" s="12">
        <v>4</v>
      </c>
      <c r="D40" s="8">
        <v>2.17</v>
      </c>
      <c r="E40" s="12">
        <v>1</v>
      </c>
      <c r="F40" s="8">
        <v>0.71</v>
      </c>
      <c r="G40" s="12">
        <v>3</v>
      </c>
      <c r="H40" s="8">
        <v>6.98</v>
      </c>
      <c r="I40" s="12">
        <v>0</v>
      </c>
    </row>
    <row r="41" spans="2:9" ht="15" customHeight="1" x14ac:dyDescent="0.15">
      <c r="B41" t="s">
        <v>58</v>
      </c>
      <c r="C41" s="12">
        <v>4</v>
      </c>
      <c r="D41" s="8">
        <v>2.17</v>
      </c>
      <c r="E41" s="12">
        <v>4</v>
      </c>
      <c r="F41" s="8">
        <v>2.86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68</v>
      </c>
      <c r="C42" s="12">
        <v>4</v>
      </c>
      <c r="D42" s="8">
        <v>2.17</v>
      </c>
      <c r="E42" s="12">
        <v>4</v>
      </c>
      <c r="F42" s="8">
        <v>2.86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55</v>
      </c>
      <c r="C43" s="12">
        <v>3</v>
      </c>
      <c r="D43" s="8">
        <v>1.63</v>
      </c>
      <c r="E43" s="12">
        <v>3</v>
      </c>
      <c r="F43" s="8">
        <v>2.14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77</v>
      </c>
      <c r="C44" s="12">
        <v>3</v>
      </c>
      <c r="D44" s="8">
        <v>1.63</v>
      </c>
      <c r="E44" s="12">
        <v>0</v>
      </c>
      <c r="F44" s="8">
        <v>0</v>
      </c>
      <c r="G44" s="12">
        <v>3</v>
      </c>
      <c r="H44" s="8">
        <v>6.98</v>
      </c>
      <c r="I44" s="12">
        <v>0</v>
      </c>
    </row>
    <row r="45" spans="2:9" ht="15" customHeight="1" x14ac:dyDescent="0.15">
      <c r="B45" t="s">
        <v>75</v>
      </c>
      <c r="C45" s="12">
        <v>2</v>
      </c>
      <c r="D45" s="8">
        <v>1.0900000000000001</v>
      </c>
      <c r="E45" s="12">
        <v>2</v>
      </c>
      <c r="F45" s="8">
        <v>1.43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93</v>
      </c>
      <c r="C46" s="12">
        <v>2</v>
      </c>
      <c r="D46" s="8">
        <v>1.0900000000000001</v>
      </c>
      <c r="E46" s="12">
        <v>0</v>
      </c>
      <c r="F46" s="8">
        <v>0</v>
      </c>
      <c r="G46" s="12">
        <v>2</v>
      </c>
      <c r="H46" s="8">
        <v>4.6500000000000004</v>
      </c>
      <c r="I46" s="12">
        <v>0</v>
      </c>
    </row>
    <row r="47" spans="2:9" ht="15" customHeight="1" x14ac:dyDescent="0.15">
      <c r="B47" t="s">
        <v>79</v>
      </c>
      <c r="C47" s="12">
        <v>2</v>
      </c>
      <c r="D47" s="8">
        <v>1.0900000000000001</v>
      </c>
      <c r="E47" s="12">
        <v>2</v>
      </c>
      <c r="F47" s="8">
        <v>1.43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53</v>
      </c>
      <c r="C48" s="12">
        <v>2</v>
      </c>
      <c r="D48" s="8">
        <v>1.0900000000000001</v>
      </c>
      <c r="E48" s="12">
        <v>1</v>
      </c>
      <c r="F48" s="8">
        <v>0.71</v>
      </c>
      <c r="G48" s="12">
        <v>1</v>
      </c>
      <c r="H48" s="8">
        <v>2.33</v>
      </c>
      <c r="I48" s="12">
        <v>0</v>
      </c>
    </row>
    <row r="49" spans="2:9" ht="15" customHeight="1" x14ac:dyDescent="0.15">
      <c r="B49" t="s">
        <v>54</v>
      </c>
      <c r="C49" s="12">
        <v>2</v>
      </c>
      <c r="D49" s="8">
        <v>1.0900000000000001</v>
      </c>
      <c r="E49" s="12">
        <v>1</v>
      </c>
      <c r="F49" s="8">
        <v>0.71</v>
      </c>
      <c r="G49" s="12">
        <v>1</v>
      </c>
      <c r="H49" s="8">
        <v>2.33</v>
      </c>
      <c r="I49" s="12">
        <v>0</v>
      </c>
    </row>
    <row r="52" spans="2:9" ht="33" customHeight="1" x14ac:dyDescent="0.15">
      <c r="B52" t="s">
        <v>242</v>
      </c>
      <c r="C52" s="10" t="s">
        <v>42</v>
      </c>
      <c r="D52" s="10" t="s">
        <v>43</v>
      </c>
      <c r="E52" s="10" t="s">
        <v>44</v>
      </c>
      <c r="F52" s="10" t="s">
        <v>45</v>
      </c>
      <c r="G52" s="10" t="s">
        <v>46</v>
      </c>
      <c r="H52" s="10" t="s">
        <v>47</v>
      </c>
      <c r="I52" s="10" t="s">
        <v>48</v>
      </c>
    </row>
    <row r="53" spans="2:9" ht="15" customHeight="1" x14ac:dyDescent="0.15">
      <c r="B53" t="s">
        <v>147</v>
      </c>
      <c r="C53" s="12">
        <v>22</v>
      </c>
      <c r="D53" s="8">
        <v>11.96</v>
      </c>
      <c r="E53" s="12">
        <v>22</v>
      </c>
      <c r="F53" s="8">
        <v>15.71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146</v>
      </c>
      <c r="C54" s="12">
        <v>11</v>
      </c>
      <c r="D54" s="8">
        <v>5.98</v>
      </c>
      <c r="E54" s="12">
        <v>10</v>
      </c>
      <c r="F54" s="8">
        <v>7.14</v>
      </c>
      <c r="G54" s="12">
        <v>1</v>
      </c>
      <c r="H54" s="8">
        <v>2.33</v>
      </c>
      <c r="I54" s="12">
        <v>0</v>
      </c>
    </row>
    <row r="55" spans="2:9" ht="15" customHeight="1" x14ac:dyDescent="0.15">
      <c r="B55" t="s">
        <v>142</v>
      </c>
      <c r="C55" s="12">
        <v>8</v>
      </c>
      <c r="D55" s="8">
        <v>4.3499999999999996</v>
      </c>
      <c r="E55" s="12">
        <v>8</v>
      </c>
      <c r="F55" s="8">
        <v>5.71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139</v>
      </c>
      <c r="C56" s="12">
        <v>6</v>
      </c>
      <c r="D56" s="8">
        <v>3.26</v>
      </c>
      <c r="E56" s="12">
        <v>6</v>
      </c>
      <c r="F56" s="8">
        <v>4.29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148</v>
      </c>
      <c r="C57" s="12">
        <v>6</v>
      </c>
      <c r="D57" s="8">
        <v>3.26</v>
      </c>
      <c r="E57" s="12">
        <v>6</v>
      </c>
      <c r="F57" s="8">
        <v>4.29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149</v>
      </c>
      <c r="C58" s="12">
        <v>6</v>
      </c>
      <c r="D58" s="8">
        <v>3.26</v>
      </c>
      <c r="E58" s="12">
        <v>6</v>
      </c>
      <c r="F58" s="8">
        <v>4.29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135</v>
      </c>
      <c r="C59" s="12">
        <v>5</v>
      </c>
      <c r="D59" s="8">
        <v>2.72</v>
      </c>
      <c r="E59" s="12">
        <v>5</v>
      </c>
      <c r="F59" s="8">
        <v>3.57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138</v>
      </c>
      <c r="C60" s="12">
        <v>5</v>
      </c>
      <c r="D60" s="8">
        <v>2.72</v>
      </c>
      <c r="E60" s="12">
        <v>3</v>
      </c>
      <c r="F60" s="8">
        <v>2.14</v>
      </c>
      <c r="G60" s="12">
        <v>2</v>
      </c>
      <c r="H60" s="8">
        <v>4.6500000000000004</v>
      </c>
      <c r="I60" s="12">
        <v>0</v>
      </c>
    </row>
    <row r="61" spans="2:9" ht="15" customHeight="1" x14ac:dyDescent="0.15">
      <c r="B61" t="s">
        <v>141</v>
      </c>
      <c r="C61" s="12">
        <v>5</v>
      </c>
      <c r="D61" s="8">
        <v>2.72</v>
      </c>
      <c r="E61" s="12">
        <v>5</v>
      </c>
      <c r="F61" s="8">
        <v>3.57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165</v>
      </c>
      <c r="C62" s="12">
        <v>4</v>
      </c>
      <c r="D62" s="8">
        <v>2.17</v>
      </c>
      <c r="E62" s="12">
        <v>3</v>
      </c>
      <c r="F62" s="8">
        <v>2.14</v>
      </c>
      <c r="G62" s="12">
        <v>1</v>
      </c>
      <c r="H62" s="8">
        <v>2.33</v>
      </c>
      <c r="I62" s="12">
        <v>0</v>
      </c>
    </row>
    <row r="63" spans="2:9" ht="15" customHeight="1" x14ac:dyDescent="0.15">
      <c r="B63" t="s">
        <v>131</v>
      </c>
      <c r="C63" s="12">
        <v>4</v>
      </c>
      <c r="D63" s="8">
        <v>2.17</v>
      </c>
      <c r="E63" s="12">
        <v>3</v>
      </c>
      <c r="F63" s="8">
        <v>2.14</v>
      </c>
      <c r="G63" s="12">
        <v>1</v>
      </c>
      <c r="H63" s="8">
        <v>2.33</v>
      </c>
      <c r="I63" s="12">
        <v>0</v>
      </c>
    </row>
    <row r="64" spans="2:9" ht="15" customHeight="1" x14ac:dyDescent="0.15">
      <c r="B64" t="s">
        <v>152</v>
      </c>
      <c r="C64" s="12">
        <v>4</v>
      </c>
      <c r="D64" s="8">
        <v>2.17</v>
      </c>
      <c r="E64" s="12">
        <v>2</v>
      </c>
      <c r="F64" s="8">
        <v>1.43</v>
      </c>
      <c r="G64" s="12">
        <v>2</v>
      </c>
      <c r="H64" s="8">
        <v>4.6500000000000004</v>
      </c>
      <c r="I64" s="12">
        <v>0</v>
      </c>
    </row>
    <row r="65" spans="2:9" ht="15" customHeight="1" x14ac:dyDescent="0.15">
      <c r="B65" t="s">
        <v>134</v>
      </c>
      <c r="C65" s="12">
        <v>4</v>
      </c>
      <c r="D65" s="8">
        <v>2.17</v>
      </c>
      <c r="E65" s="12">
        <v>4</v>
      </c>
      <c r="F65" s="8">
        <v>2.86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136</v>
      </c>
      <c r="C66" s="12">
        <v>4</v>
      </c>
      <c r="D66" s="8">
        <v>2.17</v>
      </c>
      <c r="E66" s="12">
        <v>1</v>
      </c>
      <c r="F66" s="8">
        <v>0.71</v>
      </c>
      <c r="G66" s="12">
        <v>3</v>
      </c>
      <c r="H66" s="8">
        <v>6.98</v>
      </c>
      <c r="I66" s="12">
        <v>0</v>
      </c>
    </row>
    <row r="67" spans="2:9" ht="15" customHeight="1" x14ac:dyDescent="0.15">
      <c r="B67" t="s">
        <v>157</v>
      </c>
      <c r="C67" s="12">
        <v>4</v>
      </c>
      <c r="D67" s="8">
        <v>2.17</v>
      </c>
      <c r="E67" s="12">
        <v>1</v>
      </c>
      <c r="F67" s="8">
        <v>0.71</v>
      </c>
      <c r="G67" s="12">
        <v>3</v>
      </c>
      <c r="H67" s="8">
        <v>6.98</v>
      </c>
      <c r="I67" s="12">
        <v>0</v>
      </c>
    </row>
    <row r="68" spans="2:9" ht="15" customHeight="1" x14ac:dyDescent="0.15">
      <c r="B68" t="s">
        <v>143</v>
      </c>
      <c r="C68" s="12">
        <v>4</v>
      </c>
      <c r="D68" s="8">
        <v>2.17</v>
      </c>
      <c r="E68" s="12">
        <v>4</v>
      </c>
      <c r="F68" s="8">
        <v>2.86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196</v>
      </c>
      <c r="C69" s="12">
        <v>4</v>
      </c>
      <c r="D69" s="8">
        <v>2.17</v>
      </c>
      <c r="E69" s="12">
        <v>0</v>
      </c>
      <c r="F69" s="8">
        <v>0</v>
      </c>
      <c r="G69" s="12">
        <v>4</v>
      </c>
      <c r="H69" s="8">
        <v>9.3000000000000007</v>
      </c>
      <c r="I69" s="12">
        <v>0</v>
      </c>
    </row>
    <row r="70" spans="2:9" ht="15" customHeight="1" x14ac:dyDescent="0.15">
      <c r="B70" t="s">
        <v>150</v>
      </c>
      <c r="C70" s="12">
        <v>4</v>
      </c>
      <c r="D70" s="8">
        <v>2.17</v>
      </c>
      <c r="E70" s="12">
        <v>4</v>
      </c>
      <c r="F70" s="8">
        <v>2.86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203</v>
      </c>
      <c r="C71" s="12">
        <v>3</v>
      </c>
      <c r="D71" s="8">
        <v>1.63</v>
      </c>
      <c r="E71" s="12">
        <v>2</v>
      </c>
      <c r="F71" s="8">
        <v>1.43</v>
      </c>
      <c r="G71" s="12">
        <v>1</v>
      </c>
      <c r="H71" s="8">
        <v>2.33</v>
      </c>
      <c r="I71" s="12">
        <v>0</v>
      </c>
    </row>
    <row r="72" spans="2:9" ht="15" customHeight="1" x14ac:dyDescent="0.15">
      <c r="B72" t="s">
        <v>153</v>
      </c>
      <c r="C72" s="12">
        <v>3</v>
      </c>
      <c r="D72" s="8">
        <v>1.63</v>
      </c>
      <c r="E72" s="12">
        <v>3</v>
      </c>
      <c r="F72" s="8">
        <v>2.14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204</v>
      </c>
      <c r="C73" s="12">
        <v>3</v>
      </c>
      <c r="D73" s="8">
        <v>1.63</v>
      </c>
      <c r="E73" s="12">
        <v>3</v>
      </c>
      <c r="F73" s="8">
        <v>2.14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189</v>
      </c>
      <c r="C74" s="12">
        <v>3</v>
      </c>
      <c r="D74" s="8">
        <v>1.63</v>
      </c>
      <c r="E74" s="12">
        <v>2</v>
      </c>
      <c r="F74" s="8">
        <v>1.43</v>
      </c>
      <c r="G74" s="12">
        <v>1</v>
      </c>
      <c r="H74" s="8">
        <v>2.33</v>
      </c>
      <c r="I74" s="12">
        <v>0</v>
      </c>
    </row>
    <row r="75" spans="2:9" ht="15" customHeight="1" x14ac:dyDescent="0.15">
      <c r="B75" t="s">
        <v>162</v>
      </c>
      <c r="C75" s="12">
        <v>3</v>
      </c>
      <c r="D75" s="8">
        <v>1.63</v>
      </c>
      <c r="E75" s="12">
        <v>0</v>
      </c>
      <c r="F75" s="8">
        <v>0</v>
      </c>
      <c r="G75" s="12">
        <v>3</v>
      </c>
      <c r="H75" s="8">
        <v>6.98</v>
      </c>
      <c r="I75" s="12">
        <v>0</v>
      </c>
    </row>
    <row r="77" spans="2:9" ht="15" customHeight="1" x14ac:dyDescent="0.15">
      <c r="B77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318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35</v>
      </c>
      <c r="D6" s="8">
        <v>29.17</v>
      </c>
      <c r="E6" s="12">
        <v>25</v>
      </c>
      <c r="F6" s="8">
        <v>30.49</v>
      </c>
      <c r="G6" s="12">
        <v>10</v>
      </c>
      <c r="H6" s="8">
        <v>26.32</v>
      </c>
      <c r="I6" s="12">
        <v>0</v>
      </c>
    </row>
    <row r="7" spans="2:9" ht="15" customHeight="1" x14ac:dyDescent="0.15">
      <c r="B7" t="s">
        <v>28</v>
      </c>
      <c r="C7" s="12">
        <v>2</v>
      </c>
      <c r="D7" s="8">
        <v>1.67</v>
      </c>
      <c r="E7" s="12">
        <v>0</v>
      </c>
      <c r="F7" s="8">
        <v>0</v>
      </c>
      <c r="G7" s="12">
        <v>2</v>
      </c>
      <c r="H7" s="8">
        <v>5.26</v>
      </c>
      <c r="I7" s="12">
        <v>0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1</v>
      </c>
      <c r="D9" s="8">
        <v>0.83</v>
      </c>
      <c r="E9" s="12">
        <v>0</v>
      </c>
      <c r="F9" s="8">
        <v>0</v>
      </c>
      <c r="G9" s="12">
        <v>1</v>
      </c>
      <c r="H9" s="8">
        <v>2.63</v>
      </c>
      <c r="I9" s="12">
        <v>0</v>
      </c>
    </row>
    <row r="10" spans="2:9" ht="15" customHeight="1" x14ac:dyDescent="0.15">
      <c r="B10" t="s">
        <v>31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32</v>
      </c>
      <c r="C11" s="12">
        <v>30</v>
      </c>
      <c r="D11" s="8">
        <v>25</v>
      </c>
      <c r="E11" s="12">
        <v>18</v>
      </c>
      <c r="F11" s="8">
        <v>21.95</v>
      </c>
      <c r="G11" s="12">
        <v>12</v>
      </c>
      <c r="H11" s="8">
        <v>31.58</v>
      </c>
      <c r="I11" s="12">
        <v>0</v>
      </c>
    </row>
    <row r="12" spans="2:9" ht="15" customHeight="1" x14ac:dyDescent="0.15">
      <c r="B12" t="s">
        <v>33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34</v>
      </c>
      <c r="C13" s="12">
        <v>2</v>
      </c>
      <c r="D13" s="8">
        <v>1.67</v>
      </c>
      <c r="E13" s="12">
        <v>0</v>
      </c>
      <c r="F13" s="8">
        <v>0</v>
      </c>
      <c r="G13" s="12">
        <v>2</v>
      </c>
      <c r="H13" s="8">
        <v>5.26</v>
      </c>
      <c r="I13" s="12">
        <v>0</v>
      </c>
    </row>
    <row r="14" spans="2:9" ht="15" customHeight="1" x14ac:dyDescent="0.15">
      <c r="B14" t="s">
        <v>35</v>
      </c>
      <c r="C14" s="12">
        <v>2</v>
      </c>
      <c r="D14" s="8">
        <v>1.67</v>
      </c>
      <c r="E14" s="12">
        <v>1</v>
      </c>
      <c r="F14" s="8">
        <v>1.22</v>
      </c>
      <c r="G14" s="12">
        <v>1</v>
      </c>
      <c r="H14" s="8">
        <v>2.63</v>
      </c>
      <c r="I14" s="12">
        <v>0</v>
      </c>
    </row>
    <row r="15" spans="2:9" ht="15" customHeight="1" x14ac:dyDescent="0.15">
      <c r="B15" t="s">
        <v>36</v>
      </c>
      <c r="C15" s="12">
        <v>9</v>
      </c>
      <c r="D15" s="8">
        <v>7.5</v>
      </c>
      <c r="E15" s="12">
        <v>9</v>
      </c>
      <c r="F15" s="8">
        <v>10.98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37</v>
      </c>
      <c r="C16" s="12">
        <v>23</v>
      </c>
      <c r="D16" s="8">
        <v>19.170000000000002</v>
      </c>
      <c r="E16" s="12">
        <v>19</v>
      </c>
      <c r="F16" s="8">
        <v>23.17</v>
      </c>
      <c r="G16" s="12">
        <v>4</v>
      </c>
      <c r="H16" s="8">
        <v>10.53</v>
      </c>
      <c r="I16" s="12">
        <v>0</v>
      </c>
    </row>
    <row r="17" spans="2:9" ht="15" customHeight="1" x14ac:dyDescent="0.15">
      <c r="B17" t="s">
        <v>38</v>
      </c>
      <c r="C17" s="12">
        <v>6</v>
      </c>
      <c r="D17" s="8">
        <v>5</v>
      </c>
      <c r="E17" s="12">
        <v>6</v>
      </c>
      <c r="F17" s="8">
        <v>7.32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39</v>
      </c>
      <c r="C18" s="12">
        <v>7</v>
      </c>
      <c r="D18" s="8">
        <v>5.83</v>
      </c>
      <c r="E18" s="12">
        <v>3</v>
      </c>
      <c r="F18" s="8">
        <v>3.66</v>
      </c>
      <c r="G18" s="12">
        <v>4</v>
      </c>
      <c r="H18" s="8">
        <v>10.53</v>
      </c>
      <c r="I18" s="12">
        <v>0</v>
      </c>
    </row>
    <row r="19" spans="2:9" ht="15" customHeight="1" x14ac:dyDescent="0.15">
      <c r="B19" t="s">
        <v>40</v>
      </c>
      <c r="C19" s="12">
        <v>3</v>
      </c>
      <c r="D19" s="8">
        <v>2.5</v>
      </c>
      <c r="E19" s="12">
        <v>1</v>
      </c>
      <c r="F19" s="8">
        <v>1.22</v>
      </c>
      <c r="G19" s="12">
        <v>2</v>
      </c>
      <c r="H19" s="8">
        <v>5.26</v>
      </c>
      <c r="I19" s="12">
        <v>0</v>
      </c>
    </row>
    <row r="20" spans="2:9" ht="15" customHeight="1" x14ac:dyDescent="0.15">
      <c r="B20" s="9" t="s">
        <v>232</v>
      </c>
      <c r="C20" s="12">
        <f>SUM(LTBL_05366[総数／事業所数])</f>
        <v>120</v>
      </c>
      <c r="E20" s="12">
        <f>SUBTOTAL(109,LTBL_05366[個人／事業所数])</f>
        <v>82</v>
      </c>
      <c r="G20" s="12">
        <f>SUBTOTAL(109,LTBL_05366[法人／事業所数])</f>
        <v>38</v>
      </c>
      <c r="I20" s="12">
        <f>SUBTOTAL(109,LTBL_05366[法人以外の団体／事業所数])</f>
        <v>0</v>
      </c>
    </row>
    <row r="21" spans="2:9" ht="15" customHeight="1" x14ac:dyDescent="0.15">
      <c r="E21" s="11">
        <f>LTBL_05366[[#Totals],[個人／事業所数]]/LTBL_05366[[#Totals],[総数／事業所数]]</f>
        <v>0.68333333333333335</v>
      </c>
      <c r="G21" s="11">
        <f>LTBL_05366[[#Totals],[法人／事業所数]]/LTBL_05366[[#Totals],[総数／事業所数]]</f>
        <v>0.31666666666666665</v>
      </c>
      <c r="I21" s="11">
        <f>LTBL_05366[[#Totals],[法人以外の団体／事業所数]]/LTBL_05366[[#Totals],[総数／事業所数]]</f>
        <v>0</v>
      </c>
    </row>
    <row r="23" spans="2:9" ht="33" customHeight="1" x14ac:dyDescent="0.15">
      <c r="B23" t="s">
        <v>231</v>
      </c>
      <c r="C23" s="10" t="s">
        <v>42</v>
      </c>
      <c r="D23" s="10" t="s">
        <v>319</v>
      </c>
      <c r="E23" s="10" t="s">
        <v>44</v>
      </c>
      <c r="F23" s="10" t="s">
        <v>258</v>
      </c>
      <c r="G23" s="10" t="s">
        <v>46</v>
      </c>
      <c r="H23" s="10" t="s">
        <v>320</v>
      </c>
      <c r="I23" s="10" t="s">
        <v>48</v>
      </c>
    </row>
    <row r="24" spans="2:9" ht="15" customHeight="1" x14ac:dyDescent="0.15">
      <c r="B24" t="s">
        <v>234</v>
      </c>
      <c r="C24">
        <v>5</v>
      </c>
      <c r="D24" t="s">
        <v>233</v>
      </c>
      <c r="E24">
        <v>0</v>
      </c>
      <c r="F24" t="s">
        <v>235</v>
      </c>
      <c r="G24">
        <v>4</v>
      </c>
      <c r="H24" t="s">
        <v>236</v>
      </c>
      <c r="I24">
        <v>1</v>
      </c>
    </row>
    <row r="25" spans="2:9" ht="15" customHeight="1" x14ac:dyDescent="0.15">
      <c r="B25" t="s">
        <v>237</v>
      </c>
      <c r="C25">
        <v>0</v>
      </c>
      <c r="D25" t="s">
        <v>233</v>
      </c>
      <c r="E25">
        <v>0</v>
      </c>
      <c r="F25" t="s">
        <v>235</v>
      </c>
      <c r="G25">
        <v>0</v>
      </c>
      <c r="H25" t="s">
        <v>236</v>
      </c>
      <c r="I25">
        <v>0</v>
      </c>
    </row>
    <row r="28" spans="2:9" ht="33" customHeight="1" x14ac:dyDescent="0.15">
      <c r="B28" t="s">
        <v>241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20</v>
      </c>
      <c r="D29" s="8">
        <v>16.670000000000002</v>
      </c>
      <c r="E29" s="12">
        <v>19</v>
      </c>
      <c r="F29" s="8">
        <v>23.17</v>
      </c>
      <c r="G29" s="12">
        <v>1</v>
      </c>
      <c r="H29" s="8">
        <v>2.63</v>
      </c>
      <c r="I29" s="12">
        <v>0</v>
      </c>
    </row>
    <row r="30" spans="2:9" ht="15" customHeight="1" x14ac:dyDescent="0.15">
      <c r="B30" t="s">
        <v>49</v>
      </c>
      <c r="C30" s="12">
        <v>16</v>
      </c>
      <c r="D30" s="8">
        <v>13.33</v>
      </c>
      <c r="E30" s="12">
        <v>10</v>
      </c>
      <c r="F30" s="8">
        <v>12.2</v>
      </c>
      <c r="G30" s="12">
        <v>6</v>
      </c>
      <c r="H30" s="8">
        <v>15.79</v>
      </c>
      <c r="I30" s="12">
        <v>0</v>
      </c>
    </row>
    <row r="31" spans="2:9" ht="15" customHeight="1" x14ac:dyDescent="0.15">
      <c r="B31" t="s">
        <v>50</v>
      </c>
      <c r="C31" s="12">
        <v>14</v>
      </c>
      <c r="D31" s="8">
        <v>11.67</v>
      </c>
      <c r="E31" s="12">
        <v>12</v>
      </c>
      <c r="F31" s="8">
        <v>14.63</v>
      </c>
      <c r="G31" s="12">
        <v>2</v>
      </c>
      <c r="H31" s="8">
        <v>5.26</v>
      </c>
      <c r="I31" s="12">
        <v>0</v>
      </c>
    </row>
    <row r="32" spans="2:9" ht="15" customHeight="1" x14ac:dyDescent="0.15">
      <c r="B32" t="s">
        <v>63</v>
      </c>
      <c r="C32" s="12">
        <v>9</v>
      </c>
      <c r="D32" s="8">
        <v>7.5</v>
      </c>
      <c r="E32" s="12">
        <v>9</v>
      </c>
      <c r="F32" s="8">
        <v>10.98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59</v>
      </c>
      <c r="C33" s="12">
        <v>8</v>
      </c>
      <c r="D33" s="8">
        <v>6.67</v>
      </c>
      <c r="E33" s="12">
        <v>2</v>
      </c>
      <c r="F33" s="8">
        <v>2.44</v>
      </c>
      <c r="G33" s="12">
        <v>6</v>
      </c>
      <c r="H33" s="8">
        <v>15.79</v>
      </c>
      <c r="I33" s="12">
        <v>0</v>
      </c>
    </row>
    <row r="34" spans="2:9" ht="15" customHeight="1" x14ac:dyDescent="0.15">
      <c r="B34" t="s">
        <v>57</v>
      </c>
      <c r="C34" s="12">
        <v>7</v>
      </c>
      <c r="D34" s="8">
        <v>5.83</v>
      </c>
      <c r="E34" s="12">
        <v>7</v>
      </c>
      <c r="F34" s="8">
        <v>8.5399999999999991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58</v>
      </c>
      <c r="C35" s="12">
        <v>7</v>
      </c>
      <c r="D35" s="8">
        <v>5.83</v>
      </c>
      <c r="E35" s="12">
        <v>5</v>
      </c>
      <c r="F35" s="8">
        <v>6.1</v>
      </c>
      <c r="G35" s="12">
        <v>2</v>
      </c>
      <c r="H35" s="8">
        <v>5.26</v>
      </c>
      <c r="I35" s="12">
        <v>0</v>
      </c>
    </row>
    <row r="36" spans="2:9" ht="15" customHeight="1" x14ac:dyDescent="0.15">
      <c r="B36" t="s">
        <v>65</v>
      </c>
      <c r="C36" s="12">
        <v>6</v>
      </c>
      <c r="D36" s="8">
        <v>5</v>
      </c>
      <c r="E36" s="12">
        <v>6</v>
      </c>
      <c r="F36" s="8">
        <v>7.32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51</v>
      </c>
      <c r="C37" s="12">
        <v>5</v>
      </c>
      <c r="D37" s="8">
        <v>4.17</v>
      </c>
      <c r="E37" s="12">
        <v>3</v>
      </c>
      <c r="F37" s="8">
        <v>3.66</v>
      </c>
      <c r="G37" s="12">
        <v>2</v>
      </c>
      <c r="H37" s="8">
        <v>5.26</v>
      </c>
      <c r="I37" s="12">
        <v>0</v>
      </c>
    </row>
    <row r="38" spans="2:9" ht="15" customHeight="1" x14ac:dyDescent="0.15">
      <c r="B38" t="s">
        <v>53</v>
      </c>
      <c r="C38" s="12">
        <v>4</v>
      </c>
      <c r="D38" s="8">
        <v>3.33</v>
      </c>
      <c r="E38" s="12">
        <v>1</v>
      </c>
      <c r="F38" s="8">
        <v>1.22</v>
      </c>
      <c r="G38" s="12">
        <v>3</v>
      </c>
      <c r="H38" s="8">
        <v>7.89</v>
      </c>
      <c r="I38" s="12">
        <v>0</v>
      </c>
    </row>
    <row r="39" spans="2:9" ht="15" customHeight="1" x14ac:dyDescent="0.15">
      <c r="B39" t="s">
        <v>67</v>
      </c>
      <c r="C39" s="12">
        <v>4</v>
      </c>
      <c r="D39" s="8">
        <v>3.33</v>
      </c>
      <c r="E39" s="12">
        <v>0</v>
      </c>
      <c r="F39" s="8">
        <v>0</v>
      </c>
      <c r="G39" s="12">
        <v>4</v>
      </c>
      <c r="H39" s="8">
        <v>10.53</v>
      </c>
      <c r="I39" s="12">
        <v>0</v>
      </c>
    </row>
    <row r="40" spans="2:9" ht="15" customHeight="1" x14ac:dyDescent="0.15">
      <c r="B40" t="s">
        <v>66</v>
      </c>
      <c r="C40" s="12">
        <v>3</v>
      </c>
      <c r="D40" s="8">
        <v>2.5</v>
      </c>
      <c r="E40" s="12">
        <v>3</v>
      </c>
      <c r="F40" s="8">
        <v>3.66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74</v>
      </c>
      <c r="C41" s="12">
        <v>2</v>
      </c>
      <c r="D41" s="8">
        <v>1.67</v>
      </c>
      <c r="E41" s="12">
        <v>2</v>
      </c>
      <c r="F41" s="8">
        <v>2.44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70</v>
      </c>
      <c r="C42" s="12">
        <v>2</v>
      </c>
      <c r="D42" s="8">
        <v>1.67</v>
      </c>
      <c r="E42" s="12">
        <v>0</v>
      </c>
      <c r="F42" s="8">
        <v>0</v>
      </c>
      <c r="G42" s="12">
        <v>2</v>
      </c>
      <c r="H42" s="8">
        <v>5.26</v>
      </c>
      <c r="I42" s="12">
        <v>0</v>
      </c>
    </row>
    <row r="43" spans="2:9" ht="15" customHeight="1" x14ac:dyDescent="0.15">
      <c r="B43" t="s">
        <v>125</v>
      </c>
      <c r="C43" s="12">
        <v>2</v>
      </c>
      <c r="D43" s="8">
        <v>1.67</v>
      </c>
      <c r="E43" s="12">
        <v>0</v>
      </c>
      <c r="F43" s="8">
        <v>0</v>
      </c>
      <c r="G43" s="12">
        <v>2</v>
      </c>
      <c r="H43" s="8">
        <v>5.26</v>
      </c>
      <c r="I43" s="12">
        <v>0</v>
      </c>
    </row>
    <row r="44" spans="2:9" ht="15" customHeight="1" x14ac:dyDescent="0.15">
      <c r="B44" t="s">
        <v>52</v>
      </c>
      <c r="C44" s="12">
        <v>1</v>
      </c>
      <c r="D44" s="8">
        <v>0.83</v>
      </c>
      <c r="E44" s="12">
        <v>0</v>
      </c>
      <c r="F44" s="8">
        <v>0</v>
      </c>
      <c r="G44" s="12">
        <v>1</v>
      </c>
      <c r="H44" s="8">
        <v>2.63</v>
      </c>
      <c r="I44" s="12">
        <v>0</v>
      </c>
    </row>
    <row r="45" spans="2:9" ht="15" customHeight="1" x14ac:dyDescent="0.15">
      <c r="B45" t="s">
        <v>93</v>
      </c>
      <c r="C45" s="12">
        <v>1</v>
      </c>
      <c r="D45" s="8">
        <v>0.83</v>
      </c>
      <c r="E45" s="12">
        <v>0</v>
      </c>
      <c r="F45" s="8">
        <v>0</v>
      </c>
      <c r="G45" s="12">
        <v>1</v>
      </c>
      <c r="H45" s="8">
        <v>2.63</v>
      </c>
      <c r="I45" s="12">
        <v>0</v>
      </c>
    </row>
    <row r="46" spans="2:9" ht="15" customHeight="1" x14ac:dyDescent="0.15">
      <c r="B46" t="s">
        <v>109</v>
      </c>
      <c r="C46" s="12">
        <v>1</v>
      </c>
      <c r="D46" s="8">
        <v>0.83</v>
      </c>
      <c r="E46" s="12">
        <v>0</v>
      </c>
      <c r="F46" s="8">
        <v>0</v>
      </c>
      <c r="G46" s="12">
        <v>1</v>
      </c>
      <c r="H46" s="8">
        <v>2.63</v>
      </c>
      <c r="I46" s="12">
        <v>0</v>
      </c>
    </row>
    <row r="47" spans="2:9" ht="15" customHeight="1" x14ac:dyDescent="0.15">
      <c r="B47" t="s">
        <v>54</v>
      </c>
      <c r="C47" s="12">
        <v>1</v>
      </c>
      <c r="D47" s="8">
        <v>0.83</v>
      </c>
      <c r="E47" s="12">
        <v>0</v>
      </c>
      <c r="F47" s="8">
        <v>0</v>
      </c>
      <c r="G47" s="12">
        <v>1</v>
      </c>
      <c r="H47" s="8">
        <v>2.63</v>
      </c>
      <c r="I47" s="12">
        <v>0</v>
      </c>
    </row>
    <row r="48" spans="2:9" ht="15" customHeight="1" x14ac:dyDescent="0.15">
      <c r="B48" t="s">
        <v>56</v>
      </c>
      <c r="C48" s="12">
        <v>1</v>
      </c>
      <c r="D48" s="8">
        <v>0.83</v>
      </c>
      <c r="E48" s="12">
        <v>1</v>
      </c>
      <c r="F48" s="8">
        <v>1.22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69</v>
      </c>
      <c r="C49" s="12">
        <v>1</v>
      </c>
      <c r="D49" s="8">
        <v>0.83</v>
      </c>
      <c r="E49" s="12">
        <v>0</v>
      </c>
      <c r="F49" s="8">
        <v>0</v>
      </c>
      <c r="G49" s="12">
        <v>1</v>
      </c>
      <c r="H49" s="8">
        <v>2.63</v>
      </c>
      <c r="I49" s="12">
        <v>0</v>
      </c>
    </row>
    <row r="50" spans="2:9" ht="15" customHeight="1" x14ac:dyDescent="0.15">
      <c r="B50" t="s">
        <v>60</v>
      </c>
      <c r="C50" s="12">
        <v>1</v>
      </c>
      <c r="D50" s="8">
        <v>0.83</v>
      </c>
      <c r="E50" s="12">
        <v>0</v>
      </c>
      <c r="F50" s="8">
        <v>0</v>
      </c>
      <c r="G50" s="12">
        <v>1</v>
      </c>
      <c r="H50" s="8">
        <v>2.63</v>
      </c>
      <c r="I50" s="12">
        <v>0</v>
      </c>
    </row>
    <row r="51" spans="2:9" ht="15" customHeight="1" x14ac:dyDescent="0.15">
      <c r="B51" t="s">
        <v>61</v>
      </c>
      <c r="C51" s="12">
        <v>1</v>
      </c>
      <c r="D51" s="8">
        <v>0.83</v>
      </c>
      <c r="E51" s="12">
        <v>1</v>
      </c>
      <c r="F51" s="8">
        <v>1.22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62</v>
      </c>
      <c r="C52" s="12">
        <v>1</v>
      </c>
      <c r="D52" s="8">
        <v>0.83</v>
      </c>
      <c r="E52" s="12">
        <v>0</v>
      </c>
      <c r="F52" s="8">
        <v>0</v>
      </c>
      <c r="G52" s="12">
        <v>1</v>
      </c>
      <c r="H52" s="8">
        <v>2.63</v>
      </c>
      <c r="I52" s="12">
        <v>0</v>
      </c>
    </row>
    <row r="53" spans="2:9" ht="15" customHeight="1" x14ac:dyDescent="0.15">
      <c r="B53" t="s">
        <v>124</v>
      </c>
      <c r="C53" s="12">
        <v>1</v>
      </c>
      <c r="D53" s="8">
        <v>0.83</v>
      </c>
      <c r="E53" s="12">
        <v>0</v>
      </c>
      <c r="F53" s="8">
        <v>0</v>
      </c>
      <c r="G53" s="12">
        <v>1</v>
      </c>
      <c r="H53" s="8">
        <v>2.63</v>
      </c>
      <c r="I53" s="12">
        <v>0</v>
      </c>
    </row>
    <row r="54" spans="2:9" ht="15" customHeight="1" x14ac:dyDescent="0.15">
      <c r="B54" t="s">
        <v>68</v>
      </c>
      <c r="C54" s="12">
        <v>1</v>
      </c>
      <c r="D54" s="8">
        <v>0.83</v>
      </c>
      <c r="E54" s="12">
        <v>1</v>
      </c>
      <c r="F54" s="8">
        <v>1.22</v>
      </c>
      <c r="G54" s="12">
        <v>0</v>
      </c>
      <c r="H54" s="8">
        <v>0</v>
      </c>
      <c r="I54" s="12">
        <v>0</v>
      </c>
    </row>
    <row r="57" spans="2:9" ht="33" customHeight="1" x14ac:dyDescent="0.15">
      <c r="B57" t="s">
        <v>242</v>
      </c>
      <c r="C57" s="10" t="s">
        <v>42</v>
      </c>
      <c r="D57" s="10" t="s">
        <v>43</v>
      </c>
      <c r="E57" s="10" t="s">
        <v>44</v>
      </c>
      <c r="F57" s="10" t="s">
        <v>45</v>
      </c>
      <c r="G57" s="10" t="s">
        <v>46</v>
      </c>
      <c r="H57" s="10" t="s">
        <v>47</v>
      </c>
      <c r="I57" s="10" t="s">
        <v>48</v>
      </c>
    </row>
    <row r="58" spans="2:9" ht="15" customHeight="1" x14ac:dyDescent="0.15">
      <c r="B58" t="s">
        <v>151</v>
      </c>
      <c r="C58" s="12">
        <v>9</v>
      </c>
      <c r="D58" s="8">
        <v>7.5</v>
      </c>
      <c r="E58" s="12">
        <v>4</v>
      </c>
      <c r="F58" s="8">
        <v>4.88</v>
      </c>
      <c r="G58" s="12">
        <v>5</v>
      </c>
      <c r="H58" s="8">
        <v>13.16</v>
      </c>
      <c r="I58" s="12">
        <v>0</v>
      </c>
    </row>
    <row r="59" spans="2:9" ht="15" customHeight="1" x14ac:dyDescent="0.15">
      <c r="B59" t="s">
        <v>146</v>
      </c>
      <c r="C59" s="12">
        <v>9</v>
      </c>
      <c r="D59" s="8">
        <v>7.5</v>
      </c>
      <c r="E59" s="12">
        <v>9</v>
      </c>
      <c r="F59" s="8">
        <v>10.98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147</v>
      </c>
      <c r="C60" s="12">
        <v>9</v>
      </c>
      <c r="D60" s="8">
        <v>7.5</v>
      </c>
      <c r="E60" s="12">
        <v>9</v>
      </c>
      <c r="F60" s="8">
        <v>10.98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131</v>
      </c>
      <c r="C61" s="12">
        <v>6</v>
      </c>
      <c r="D61" s="8">
        <v>5</v>
      </c>
      <c r="E61" s="12">
        <v>5</v>
      </c>
      <c r="F61" s="8">
        <v>6.1</v>
      </c>
      <c r="G61" s="12">
        <v>1</v>
      </c>
      <c r="H61" s="8">
        <v>2.63</v>
      </c>
      <c r="I61" s="12">
        <v>0</v>
      </c>
    </row>
    <row r="62" spans="2:9" ht="15" customHeight="1" x14ac:dyDescent="0.15">
      <c r="B62" t="s">
        <v>156</v>
      </c>
      <c r="C62" s="12">
        <v>6</v>
      </c>
      <c r="D62" s="8">
        <v>5</v>
      </c>
      <c r="E62" s="12">
        <v>6</v>
      </c>
      <c r="F62" s="8">
        <v>7.32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157</v>
      </c>
      <c r="C63" s="12">
        <v>5</v>
      </c>
      <c r="D63" s="8">
        <v>4.17</v>
      </c>
      <c r="E63" s="12">
        <v>1</v>
      </c>
      <c r="F63" s="8">
        <v>1.22</v>
      </c>
      <c r="G63" s="12">
        <v>4</v>
      </c>
      <c r="H63" s="8">
        <v>10.53</v>
      </c>
      <c r="I63" s="12">
        <v>0</v>
      </c>
    </row>
    <row r="64" spans="2:9" ht="15" customHeight="1" x14ac:dyDescent="0.15">
      <c r="B64" t="s">
        <v>137</v>
      </c>
      <c r="C64" s="12">
        <v>4</v>
      </c>
      <c r="D64" s="8">
        <v>3.33</v>
      </c>
      <c r="E64" s="12">
        <v>3</v>
      </c>
      <c r="F64" s="8">
        <v>3.66</v>
      </c>
      <c r="G64" s="12">
        <v>1</v>
      </c>
      <c r="H64" s="8">
        <v>2.63</v>
      </c>
      <c r="I64" s="12">
        <v>0</v>
      </c>
    </row>
    <row r="65" spans="2:9" ht="15" customHeight="1" x14ac:dyDescent="0.15">
      <c r="B65" t="s">
        <v>148</v>
      </c>
      <c r="C65" s="12">
        <v>4</v>
      </c>
      <c r="D65" s="8">
        <v>3.33</v>
      </c>
      <c r="E65" s="12">
        <v>4</v>
      </c>
      <c r="F65" s="8">
        <v>4.88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160</v>
      </c>
      <c r="C66" s="12">
        <v>3</v>
      </c>
      <c r="D66" s="8">
        <v>2.5</v>
      </c>
      <c r="E66" s="12">
        <v>2</v>
      </c>
      <c r="F66" s="8">
        <v>2.44</v>
      </c>
      <c r="G66" s="12">
        <v>1</v>
      </c>
      <c r="H66" s="8">
        <v>2.63</v>
      </c>
      <c r="I66" s="12">
        <v>0</v>
      </c>
    </row>
    <row r="67" spans="2:9" ht="15" customHeight="1" x14ac:dyDescent="0.15">
      <c r="B67" t="s">
        <v>132</v>
      </c>
      <c r="C67" s="12">
        <v>3</v>
      </c>
      <c r="D67" s="8">
        <v>2.5</v>
      </c>
      <c r="E67" s="12">
        <v>2</v>
      </c>
      <c r="F67" s="8">
        <v>2.44</v>
      </c>
      <c r="G67" s="12">
        <v>1</v>
      </c>
      <c r="H67" s="8">
        <v>2.63</v>
      </c>
      <c r="I67" s="12">
        <v>0</v>
      </c>
    </row>
    <row r="68" spans="2:9" ht="15" customHeight="1" x14ac:dyDescent="0.15">
      <c r="B68" t="s">
        <v>134</v>
      </c>
      <c r="C68" s="12">
        <v>3</v>
      </c>
      <c r="D68" s="8">
        <v>2.5</v>
      </c>
      <c r="E68" s="12">
        <v>3</v>
      </c>
      <c r="F68" s="8">
        <v>3.66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139</v>
      </c>
      <c r="C69" s="12">
        <v>3</v>
      </c>
      <c r="D69" s="8">
        <v>2.5</v>
      </c>
      <c r="E69" s="12">
        <v>1</v>
      </c>
      <c r="F69" s="8">
        <v>1.22</v>
      </c>
      <c r="G69" s="12">
        <v>2</v>
      </c>
      <c r="H69" s="8">
        <v>5.26</v>
      </c>
      <c r="I69" s="12">
        <v>0</v>
      </c>
    </row>
    <row r="70" spans="2:9" ht="15" customHeight="1" x14ac:dyDescent="0.15">
      <c r="B70" t="s">
        <v>177</v>
      </c>
      <c r="C70" s="12">
        <v>3</v>
      </c>
      <c r="D70" s="8">
        <v>2.5</v>
      </c>
      <c r="E70" s="12">
        <v>0</v>
      </c>
      <c r="F70" s="8">
        <v>0</v>
      </c>
      <c r="G70" s="12">
        <v>3</v>
      </c>
      <c r="H70" s="8">
        <v>7.89</v>
      </c>
      <c r="I70" s="12">
        <v>0</v>
      </c>
    </row>
    <row r="71" spans="2:9" ht="15" customHeight="1" x14ac:dyDescent="0.15">
      <c r="B71" t="s">
        <v>178</v>
      </c>
      <c r="C71" s="12">
        <v>2</v>
      </c>
      <c r="D71" s="8">
        <v>1.67</v>
      </c>
      <c r="E71" s="12">
        <v>2</v>
      </c>
      <c r="F71" s="8">
        <v>2.44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170</v>
      </c>
      <c r="C72" s="12">
        <v>2</v>
      </c>
      <c r="D72" s="8">
        <v>1.67</v>
      </c>
      <c r="E72" s="12">
        <v>2</v>
      </c>
      <c r="F72" s="8">
        <v>2.44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205</v>
      </c>
      <c r="C73" s="12">
        <v>2</v>
      </c>
      <c r="D73" s="8">
        <v>1.67</v>
      </c>
      <c r="E73" s="12">
        <v>0</v>
      </c>
      <c r="F73" s="8">
        <v>0</v>
      </c>
      <c r="G73" s="12">
        <v>2</v>
      </c>
      <c r="H73" s="8">
        <v>5.26</v>
      </c>
      <c r="I73" s="12">
        <v>0</v>
      </c>
    </row>
    <row r="74" spans="2:9" ht="15" customHeight="1" x14ac:dyDescent="0.15">
      <c r="B74" t="s">
        <v>136</v>
      </c>
      <c r="C74" s="12">
        <v>2</v>
      </c>
      <c r="D74" s="8">
        <v>1.67</v>
      </c>
      <c r="E74" s="12">
        <v>2</v>
      </c>
      <c r="F74" s="8">
        <v>2.44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153</v>
      </c>
      <c r="C75" s="12">
        <v>2</v>
      </c>
      <c r="D75" s="8">
        <v>1.67</v>
      </c>
      <c r="E75" s="12">
        <v>1</v>
      </c>
      <c r="F75" s="8">
        <v>1.22</v>
      </c>
      <c r="G75" s="12">
        <v>1</v>
      </c>
      <c r="H75" s="8">
        <v>2.63</v>
      </c>
      <c r="I75" s="12">
        <v>0</v>
      </c>
    </row>
    <row r="76" spans="2:9" ht="15" customHeight="1" x14ac:dyDescent="0.15">
      <c r="B76" t="s">
        <v>142</v>
      </c>
      <c r="C76" s="12">
        <v>2</v>
      </c>
      <c r="D76" s="8">
        <v>1.67</v>
      </c>
      <c r="E76" s="12">
        <v>2</v>
      </c>
      <c r="F76" s="8">
        <v>2.44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189</v>
      </c>
      <c r="C77" s="12">
        <v>2</v>
      </c>
      <c r="D77" s="8">
        <v>1.67</v>
      </c>
      <c r="E77" s="12">
        <v>2</v>
      </c>
      <c r="F77" s="8">
        <v>2.44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143</v>
      </c>
      <c r="C78" s="12">
        <v>2</v>
      </c>
      <c r="D78" s="8">
        <v>1.67</v>
      </c>
      <c r="E78" s="12">
        <v>2</v>
      </c>
      <c r="F78" s="8">
        <v>2.44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145</v>
      </c>
      <c r="C79" s="12">
        <v>2</v>
      </c>
      <c r="D79" s="8">
        <v>1.67</v>
      </c>
      <c r="E79" s="12">
        <v>1</v>
      </c>
      <c r="F79" s="8">
        <v>1.22</v>
      </c>
      <c r="G79" s="12">
        <v>1</v>
      </c>
      <c r="H79" s="8">
        <v>2.63</v>
      </c>
      <c r="I79" s="12">
        <v>0</v>
      </c>
    </row>
    <row r="80" spans="2:9" ht="15" customHeight="1" x14ac:dyDescent="0.15">
      <c r="B80" t="s">
        <v>166</v>
      </c>
      <c r="C80" s="12">
        <v>2</v>
      </c>
      <c r="D80" s="8">
        <v>1.67</v>
      </c>
      <c r="E80" s="12">
        <v>2</v>
      </c>
      <c r="F80" s="8">
        <v>2.44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206</v>
      </c>
      <c r="C81" s="12">
        <v>2</v>
      </c>
      <c r="D81" s="8">
        <v>1.67</v>
      </c>
      <c r="E81" s="12">
        <v>2</v>
      </c>
      <c r="F81" s="8">
        <v>2.44</v>
      </c>
      <c r="G81" s="12">
        <v>0</v>
      </c>
      <c r="H81" s="8">
        <v>0</v>
      </c>
      <c r="I81" s="12">
        <v>0</v>
      </c>
    </row>
    <row r="83" spans="2:9" ht="15" customHeight="1" x14ac:dyDescent="0.15">
      <c r="B83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8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321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2</v>
      </c>
      <c r="D6" s="8">
        <v>4.08</v>
      </c>
      <c r="E6" s="12">
        <v>0</v>
      </c>
      <c r="F6" s="8">
        <v>0</v>
      </c>
      <c r="G6" s="12">
        <v>2</v>
      </c>
      <c r="H6" s="8">
        <v>7.41</v>
      </c>
      <c r="I6" s="12">
        <v>0</v>
      </c>
    </row>
    <row r="7" spans="2:9" ht="15" customHeight="1" x14ac:dyDescent="0.15">
      <c r="B7" t="s">
        <v>28</v>
      </c>
      <c r="C7" s="12">
        <v>5</v>
      </c>
      <c r="D7" s="8">
        <v>10.199999999999999</v>
      </c>
      <c r="E7" s="12">
        <v>1</v>
      </c>
      <c r="F7" s="8">
        <v>4.76</v>
      </c>
      <c r="G7" s="12">
        <v>3</v>
      </c>
      <c r="H7" s="8">
        <v>11.11</v>
      </c>
      <c r="I7" s="12">
        <v>1</v>
      </c>
    </row>
    <row r="8" spans="2:9" ht="15" customHeight="1" x14ac:dyDescent="0.15">
      <c r="B8" t="s">
        <v>29</v>
      </c>
      <c r="C8" s="12">
        <v>1</v>
      </c>
      <c r="D8" s="8">
        <v>2.04</v>
      </c>
      <c r="E8" s="12">
        <v>0</v>
      </c>
      <c r="F8" s="8">
        <v>0</v>
      </c>
      <c r="G8" s="12">
        <v>1</v>
      </c>
      <c r="H8" s="8">
        <v>3.7</v>
      </c>
      <c r="I8" s="12">
        <v>0</v>
      </c>
    </row>
    <row r="9" spans="2:9" ht="15" customHeight="1" x14ac:dyDescent="0.15">
      <c r="B9" t="s">
        <v>30</v>
      </c>
      <c r="C9" s="12">
        <v>1</v>
      </c>
      <c r="D9" s="8">
        <v>2.04</v>
      </c>
      <c r="E9" s="12">
        <v>0</v>
      </c>
      <c r="F9" s="8">
        <v>0</v>
      </c>
      <c r="G9" s="12">
        <v>1</v>
      </c>
      <c r="H9" s="8">
        <v>3.7</v>
      </c>
      <c r="I9" s="12">
        <v>0</v>
      </c>
    </row>
    <row r="10" spans="2:9" ht="15" customHeight="1" x14ac:dyDescent="0.15">
      <c r="B10" t="s">
        <v>31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32</v>
      </c>
      <c r="C11" s="12">
        <v>15</v>
      </c>
      <c r="D11" s="8">
        <v>30.61</v>
      </c>
      <c r="E11" s="12">
        <v>5</v>
      </c>
      <c r="F11" s="8">
        <v>23.81</v>
      </c>
      <c r="G11" s="12">
        <v>10</v>
      </c>
      <c r="H11" s="8">
        <v>37.04</v>
      </c>
      <c r="I11" s="12">
        <v>0</v>
      </c>
    </row>
    <row r="12" spans="2:9" ht="15" customHeight="1" x14ac:dyDescent="0.15">
      <c r="B12" t="s">
        <v>33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34</v>
      </c>
      <c r="C13" s="12">
        <v>1</v>
      </c>
      <c r="D13" s="8">
        <v>2.04</v>
      </c>
      <c r="E13" s="12">
        <v>1</v>
      </c>
      <c r="F13" s="8">
        <v>4.76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35</v>
      </c>
      <c r="C14" s="12">
        <v>3</v>
      </c>
      <c r="D14" s="8">
        <v>6.12</v>
      </c>
      <c r="E14" s="12">
        <v>1</v>
      </c>
      <c r="F14" s="8">
        <v>4.76</v>
      </c>
      <c r="G14" s="12">
        <v>2</v>
      </c>
      <c r="H14" s="8">
        <v>7.41</v>
      </c>
      <c r="I14" s="12">
        <v>0</v>
      </c>
    </row>
    <row r="15" spans="2:9" ht="15" customHeight="1" x14ac:dyDescent="0.15">
      <c r="B15" t="s">
        <v>36</v>
      </c>
      <c r="C15" s="12">
        <v>1</v>
      </c>
      <c r="D15" s="8">
        <v>2.04</v>
      </c>
      <c r="E15" s="12">
        <v>1</v>
      </c>
      <c r="F15" s="8">
        <v>4.76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37</v>
      </c>
      <c r="C16" s="12">
        <v>10</v>
      </c>
      <c r="D16" s="8">
        <v>20.41</v>
      </c>
      <c r="E16" s="12">
        <v>4</v>
      </c>
      <c r="F16" s="8">
        <v>19.05</v>
      </c>
      <c r="G16" s="12">
        <v>6</v>
      </c>
      <c r="H16" s="8">
        <v>22.22</v>
      </c>
      <c r="I16" s="12">
        <v>0</v>
      </c>
    </row>
    <row r="17" spans="2:9" ht="15" customHeight="1" x14ac:dyDescent="0.15">
      <c r="B17" t="s">
        <v>38</v>
      </c>
      <c r="C17" s="12">
        <v>6</v>
      </c>
      <c r="D17" s="8">
        <v>12.24</v>
      </c>
      <c r="E17" s="12">
        <v>6</v>
      </c>
      <c r="F17" s="8">
        <v>28.57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39</v>
      </c>
      <c r="C18" s="12">
        <v>3</v>
      </c>
      <c r="D18" s="8">
        <v>6.12</v>
      </c>
      <c r="E18" s="12">
        <v>1</v>
      </c>
      <c r="F18" s="8">
        <v>4.76</v>
      </c>
      <c r="G18" s="12">
        <v>2</v>
      </c>
      <c r="H18" s="8">
        <v>7.41</v>
      </c>
      <c r="I18" s="12">
        <v>0</v>
      </c>
    </row>
    <row r="19" spans="2:9" ht="15" customHeight="1" x14ac:dyDescent="0.15">
      <c r="B19" t="s">
        <v>40</v>
      </c>
      <c r="C19" s="12">
        <v>1</v>
      </c>
      <c r="D19" s="8">
        <v>2.04</v>
      </c>
      <c r="E19" s="12">
        <v>1</v>
      </c>
      <c r="F19" s="8">
        <v>4.76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232</v>
      </c>
      <c r="C20" s="12">
        <f>SUM(LTBL_05368[総数／事業所数])</f>
        <v>49</v>
      </c>
      <c r="E20" s="12">
        <f>SUBTOTAL(109,LTBL_05368[個人／事業所数])</f>
        <v>21</v>
      </c>
      <c r="G20" s="12">
        <f>SUBTOTAL(109,LTBL_05368[法人／事業所数])</f>
        <v>27</v>
      </c>
      <c r="I20" s="12">
        <f>SUBTOTAL(109,LTBL_05368[法人以外の団体／事業所数])</f>
        <v>1</v>
      </c>
    </row>
    <row r="21" spans="2:9" ht="15" customHeight="1" x14ac:dyDescent="0.15">
      <c r="E21" s="11">
        <f>LTBL_05368[[#Totals],[個人／事業所数]]/LTBL_05368[[#Totals],[総数／事業所数]]</f>
        <v>0.42857142857142855</v>
      </c>
      <c r="G21" s="11">
        <f>LTBL_05368[[#Totals],[法人／事業所数]]/LTBL_05368[[#Totals],[総数／事業所数]]</f>
        <v>0.55102040816326525</v>
      </c>
      <c r="I21" s="11">
        <f>LTBL_05368[[#Totals],[法人以外の団体／事業所数]]/LTBL_05368[[#Totals],[総数／事業所数]]</f>
        <v>2.0408163265306121E-2</v>
      </c>
    </row>
    <row r="23" spans="2:9" ht="33" customHeight="1" x14ac:dyDescent="0.15">
      <c r="B23" t="s">
        <v>231</v>
      </c>
      <c r="C23" s="10" t="s">
        <v>42</v>
      </c>
      <c r="D23" s="10" t="s">
        <v>322</v>
      </c>
      <c r="E23" s="10" t="s">
        <v>44</v>
      </c>
      <c r="F23" s="10" t="s">
        <v>323</v>
      </c>
      <c r="G23" s="10" t="s">
        <v>46</v>
      </c>
      <c r="H23" s="10" t="s">
        <v>324</v>
      </c>
      <c r="I23" s="10" t="s">
        <v>48</v>
      </c>
    </row>
    <row r="24" spans="2:9" ht="15" customHeight="1" x14ac:dyDescent="0.15">
      <c r="B24" t="s">
        <v>234</v>
      </c>
      <c r="C24">
        <v>16</v>
      </c>
      <c r="D24" t="s">
        <v>233</v>
      </c>
      <c r="E24">
        <v>0</v>
      </c>
      <c r="F24" t="s">
        <v>235</v>
      </c>
      <c r="G24">
        <v>16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0</v>
      </c>
      <c r="D25" t="s">
        <v>233</v>
      </c>
      <c r="E25">
        <v>0</v>
      </c>
      <c r="F25" t="s">
        <v>235</v>
      </c>
      <c r="G25">
        <v>0</v>
      </c>
      <c r="H25" t="s">
        <v>236</v>
      </c>
      <c r="I25">
        <v>0</v>
      </c>
    </row>
    <row r="28" spans="2:9" ht="33" customHeight="1" x14ac:dyDescent="0.15">
      <c r="B28" t="s">
        <v>254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6</v>
      </c>
      <c r="D29" s="8">
        <v>12.24</v>
      </c>
      <c r="E29" s="12">
        <v>4</v>
      </c>
      <c r="F29" s="8">
        <v>19.05</v>
      </c>
      <c r="G29" s="12">
        <v>2</v>
      </c>
      <c r="H29" s="8">
        <v>7.41</v>
      </c>
      <c r="I29" s="12">
        <v>0</v>
      </c>
    </row>
    <row r="30" spans="2:9" ht="15" customHeight="1" x14ac:dyDescent="0.15">
      <c r="B30" t="s">
        <v>65</v>
      </c>
      <c r="C30" s="12">
        <v>6</v>
      </c>
      <c r="D30" s="8">
        <v>12.24</v>
      </c>
      <c r="E30" s="12">
        <v>6</v>
      </c>
      <c r="F30" s="8">
        <v>28.57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81</v>
      </c>
      <c r="C31" s="12">
        <v>5</v>
      </c>
      <c r="D31" s="8">
        <v>10.199999999999999</v>
      </c>
      <c r="E31" s="12">
        <v>0</v>
      </c>
      <c r="F31" s="8">
        <v>0</v>
      </c>
      <c r="G31" s="12">
        <v>5</v>
      </c>
      <c r="H31" s="8">
        <v>18.52</v>
      </c>
      <c r="I31" s="12">
        <v>0</v>
      </c>
    </row>
    <row r="32" spans="2:9" ht="15" customHeight="1" x14ac:dyDescent="0.15">
      <c r="B32" t="s">
        <v>59</v>
      </c>
      <c r="C32" s="12">
        <v>4</v>
      </c>
      <c r="D32" s="8">
        <v>8.16</v>
      </c>
      <c r="E32" s="12">
        <v>2</v>
      </c>
      <c r="F32" s="8">
        <v>9.52</v>
      </c>
      <c r="G32" s="12">
        <v>2</v>
      </c>
      <c r="H32" s="8">
        <v>7.41</v>
      </c>
      <c r="I32" s="12">
        <v>0</v>
      </c>
    </row>
    <row r="33" spans="2:9" ht="15" customHeight="1" x14ac:dyDescent="0.15">
      <c r="B33" t="s">
        <v>52</v>
      </c>
      <c r="C33" s="12">
        <v>3</v>
      </c>
      <c r="D33" s="8">
        <v>6.12</v>
      </c>
      <c r="E33" s="12">
        <v>1</v>
      </c>
      <c r="F33" s="8">
        <v>4.76</v>
      </c>
      <c r="G33" s="12">
        <v>2</v>
      </c>
      <c r="H33" s="8">
        <v>7.41</v>
      </c>
      <c r="I33" s="12">
        <v>0</v>
      </c>
    </row>
    <row r="34" spans="2:9" ht="15" customHeight="1" x14ac:dyDescent="0.15">
      <c r="B34" t="s">
        <v>57</v>
      </c>
      <c r="C34" s="12">
        <v>3</v>
      </c>
      <c r="D34" s="8">
        <v>6.12</v>
      </c>
      <c r="E34" s="12">
        <v>3</v>
      </c>
      <c r="F34" s="8">
        <v>14.29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124</v>
      </c>
      <c r="C35" s="12">
        <v>3</v>
      </c>
      <c r="D35" s="8">
        <v>6.12</v>
      </c>
      <c r="E35" s="12">
        <v>0</v>
      </c>
      <c r="F35" s="8">
        <v>0</v>
      </c>
      <c r="G35" s="12">
        <v>3</v>
      </c>
      <c r="H35" s="8">
        <v>11.11</v>
      </c>
      <c r="I35" s="12">
        <v>0</v>
      </c>
    </row>
    <row r="36" spans="2:9" ht="15" customHeight="1" x14ac:dyDescent="0.15">
      <c r="B36" t="s">
        <v>49</v>
      </c>
      <c r="C36" s="12">
        <v>2</v>
      </c>
      <c r="D36" s="8">
        <v>4.08</v>
      </c>
      <c r="E36" s="12">
        <v>0</v>
      </c>
      <c r="F36" s="8">
        <v>0</v>
      </c>
      <c r="G36" s="12">
        <v>2</v>
      </c>
      <c r="H36" s="8">
        <v>7.41</v>
      </c>
      <c r="I36" s="12">
        <v>0</v>
      </c>
    </row>
    <row r="37" spans="2:9" ht="15" customHeight="1" x14ac:dyDescent="0.15">
      <c r="B37" t="s">
        <v>74</v>
      </c>
      <c r="C37" s="12">
        <v>2</v>
      </c>
      <c r="D37" s="8">
        <v>4.08</v>
      </c>
      <c r="E37" s="12">
        <v>0</v>
      </c>
      <c r="F37" s="8">
        <v>0</v>
      </c>
      <c r="G37" s="12">
        <v>2</v>
      </c>
      <c r="H37" s="8">
        <v>7.41</v>
      </c>
      <c r="I37" s="12">
        <v>0</v>
      </c>
    </row>
    <row r="38" spans="2:9" ht="15" customHeight="1" x14ac:dyDescent="0.15">
      <c r="B38" t="s">
        <v>62</v>
      </c>
      <c r="C38" s="12">
        <v>2</v>
      </c>
      <c r="D38" s="8">
        <v>4.08</v>
      </c>
      <c r="E38" s="12">
        <v>0</v>
      </c>
      <c r="F38" s="8">
        <v>0</v>
      </c>
      <c r="G38" s="12">
        <v>2</v>
      </c>
      <c r="H38" s="8">
        <v>7.41</v>
      </c>
      <c r="I38" s="12">
        <v>0</v>
      </c>
    </row>
    <row r="39" spans="2:9" ht="15" customHeight="1" x14ac:dyDescent="0.15">
      <c r="B39" t="s">
        <v>67</v>
      </c>
      <c r="C39" s="12">
        <v>2</v>
      </c>
      <c r="D39" s="8">
        <v>4.08</v>
      </c>
      <c r="E39" s="12">
        <v>0</v>
      </c>
      <c r="F39" s="8">
        <v>0</v>
      </c>
      <c r="G39" s="12">
        <v>2</v>
      </c>
      <c r="H39" s="8">
        <v>7.41</v>
      </c>
      <c r="I39" s="12">
        <v>0</v>
      </c>
    </row>
    <row r="40" spans="2:9" ht="15" customHeight="1" x14ac:dyDescent="0.15">
      <c r="B40" t="s">
        <v>86</v>
      </c>
      <c r="C40" s="12">
        <v>1</v>
      </c>
      <c r="D40" s="8">
        <v>2.04</v>
      </c>
      <c r="E40" s="12">
        <v>0</v>
      </c>
      <c r="F40" s="8">
        <v>0</v>
      </c>
      <c r="G40" s="12">
        <v>1</v>
      </c>
      <c r="H40" s="8">
        <v>3.7</v>
      </c>
      <c r="I40" s="12">
        <v>0</v>
      </c>
    </row>
    <row r="41" spans="2:9" ht="15" customHeight="1" x14ac:dyDescent="0.15">
      <c r="B41" t="s">
        <v>90</v>
      </c>
      <c r="C41" s="12">
        <v>1</v>
      </c>
      <c r="D41" s="8">
        <v>2.04</v>
      </c>
      <c r="E41" s="12">
        <v>0</v>
      </c>
      <c r="F41" s="8">
        <v>0</v>
      </c>
      <c r="G41" s="12">
        <v>0</v>
      </c>
      <c r="H41" s="8">
        <v>0</v>
      </c>
      <c r="I41" s="12">
        <v>1</v>
      </c>
    </row>
    <row r="42" spans="2:9" ht="15" customHeight="1" x14ac:dyDescent="0.15">
      <c r="B42" t="s">
        <v>102</v>
      </c>
      <c r="C42" s="12">
        <v>1</v>
      </c>
      <c r="D42" s="8">
        <v>2.04</v>
      </c>
      <c r="E42" s="12">
        <v>0</v>
      </c>
      <c r="F42" s="8">
        <v>0</v>
      </c>
      <c r="G42" s="12">
        <v>1</v>
      </c>
      <c r="H42" s="8">
        <v>3.7</v>
      </c>
      <c r="I42" s="12">
        <v>0</v>
      </c>
    </row>
    <row r="43" spans="2:9" ht="15" customHeight="1" x14ac:dyDescent="0.15">
      <c r="B43" t="s">
        <v>106</v>
      </c>
      <c r="C43" s="12">
        <v>1</v>
      </c>
      <c r="D43" s="8">
        <v>2.04</v>
      </c>
      <c r="E43" s="12">
        <v>0</v>
      </c>
      <c r="F43" s="8">
        <v>0</v>
      </c>
      <c r="G43" s="12">
        <v>1</v>
      </c>
      <c r="H43" s="8">
        <v>3.7</v>
      </c>
      <c r="I43" s="12">
        <v>0</v>
      </c>
    </row>
    <row r="44" spans="2:9" ht="15" customHeight="1" x14ac:dyDescent="0.15">
      <c r="B44" t="s">
        <v>53</v>
      </c>
      <c r="C44" s="12">
        <v>1</v>
      </c>
      <c r="D44" s="8">
        <v>2.04</v>
      </c>
      <c r="E44" s="12">
        <v>0</v>
      </c>
      <c r="F44" s="8">
        <v>0</v>
      </c>
      <c r="G44" s="12">
        <v>1</v>
      </c>
      <c r="H44" s="8">
        <v>3.7</v>
      </c>
      <c r="I44" s="12">
        <v>0</v>
      </c>
    </row>
    <row r="45" spans="2:9" ht="15" customHeight="1" x14ac:dyDescent="0.15">
      <c r="B45" t="s">
        <v>60</v>
      </c>
      <c r="C45" s="12">
        <v>1</v>
      </c>
      <c r="D45" s="8">
        <v>2.04</v>
      </c>
      <c r="E45" s="12">
        <v>1</v>
      </c>
      <c r="F45" s="8">
        <v>4.76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61</v>
      </c>
      <c r="C46" s="12">
        <v>1</v>
      </c>
      <c r="D46" s="8">
        <v>2.04</v>
      </c>
      <c r="E46" s="12">
        <v>1</v>
      </c>
      <c r="F46" s="8">
        <v>4.76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63</v>
      </c>
      <c r="C47" s="12">
        <v>1</v>
      </c>
      <c r="D47" s="8">
        <v>2.04</v>
      </c>
      <c r="E47" s="12">
        <v>1</v>
      </c>
      <c r="F47" s="8">
        <v>4.76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70</v>
      </c>
      <c r="C48" s="12">
        <v>1</v>
      </c>
      <c r="D48" s="8">
        <v>2.04</v>
      </c>
      <c r="E48" s="12">
        <v>0</v>
      </c>
      <c r="F48" s="8">
        <v>0</v>
      </c>
      <c r="G48" s="12">
        <v>1</v>
      </c>
      <c r="H48" s="8">
        <v>3.7</v>
      </c>
      <c r="I48" s="12">
        <v>0</v>
      </c>
    </row>
    <row r="49" spans="2:9" ht="15" customHeight="1" x14ac:dyDescent="0.15">
      <c r="B49" t="s">
        <v>66</v>
      </c>
      <c r="C49" s="12">
        <v>1</v>
      </c>
      <c r="D49" s="8">
        <v>2.04</v>
      </c>
      <c r="E49" s="12">
        <v>1</v>
      </c>
      <c r="F49" s="8">
        <v>4.76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68</v>
      </c>
      <c r="C50" s="12">
        <v>1</v>
      </c>
      <c r="D50" s="8">
        <v>2.04</v>
      </c>
      <c r="E50" s="12">
        <v>1</v>
      </c>
      <c r="F50" s="8">
        <v>4.76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242</v>
      </c>
      <c r="C53" s="10" t="s">
        <v>42</v>
      </c>
      <c r="D53" s="10" t="s">
        <v>43</v>
      </c>
      <c r="E53" s="10" t="s">
        <v>44</v>
      </c>
      <c r="F53" s="10" t="s">
        <v>45</v>
      </c>
      <c r="G53" s="10" t="s">
        <v>46</v>
      </c>
      <c r="H53" s="10" t="s">
        <v>47</v>
      </c>
      <c r="I53" s="10" t="s">
        <v>48</v>
      </c>
    </row>
    <row r="54" spans="2:9" ht="15" customHeight="1" x14ac:dyDescent="0.15">
      <c r="B54" t="s">
        <v>212</v>
      </c>
      <c r="C54" s="12">
        <v>5</v>
      </c>
      <c r="D54" s="8">
        <v>10.199999999999999</v>
      </c>
      <c r="E54" s="12">
        <v>0</v>
      </c>
      <c r="F54" s="8">
        <v>0</v>
      </c>
      <c r="G54" s="12">
        <v>5</v>
      </c>
      <c r="H54" s="8">
        <v>18.52</v>
      </c>
      <c r="I54" s="12">
        <v>0</v>
      </c>
    </row>
    <row r="55" spans="2:9" ht="15" customHeight="1" x14ac:dyDescent="0.15">
      <c r="B55" t="s">
        <v>147</v>
      </c>
      <c r="C55" s="12">
        <v>3</v>
      </c>
      <c r="D55" s="8">
        <v>6.12</v>
      </c>
      <c r="E55" s="12">
        <v>2</v>
      </c>
      <c r="F55" s="8">
        <v>9.52</v>
      </c>
      <c r="G55" s="12">
        <v>1</v>
      </c>
      <c r="H55" s="8">
        <v>3.7</v>
      </c>
      <c r="I55" s="12">
        <v>0</v>
      </c>
    </row>
    <row r="56" spans="2:9" ht="15" customHeight="1" x14ac:dyDescent="0.15">
      <c r="B56" t="s">
        <v>166</v>
      </c>
      <c r="C56" s="12">
        <v>3</v>
      </c>
      <c r="D56" s="8">
        <v>6.12</v>
      </c>
      <c r="E56" s="12">
        <v>3</v>
      </c>
      <c r="F56" s="8">
        <v>14.29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148</v>
      </c>
      <c r="C57" s="12">
        <v>3</v>
      </c>
      <c r="D57" s="8">
        <v>6.12</v>
      </c>
      <c r="E57" s="12">
        <v>3</v>
      </c>
      <c r="F57" s="8">
        <v>14.29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181</v>
      </c>
      <c r="C58" s="12">
        <v>2</v>
      </c>
      <c r="D58" s="8">
        <v>4.08</v>
      </c>
      <c r="E58" s="12">
        <v>1</v>
      </c>
      <c r="F58" s="8">
        <v>4.76</v>
      </c>
      <c r="G58" s="12">
        <v>1</v>
      </c>
      <c r="H58" s="8">
        <v>3.7</v>
      </c>
      <c r="I58" s="12">
        <v>0</v>
      </c>
    </row>
    <row r="59" spans="2:9" ht="15" customHeight="1" x14ac:dyDescent="0.15">
      <c r="B59" t="s">
        <v>170</v>
      </c>
      <c r="C59" s="12">
        <v>2</v>
      </c>
      <c r="D59" s="8">
        <v>4.08</v>
      </c>
      <c r="E59" s="12">
        <v>0</v>
      </c>
      <c r="F59" s="8">
        <v>0</v>
      </c>
      <c r="G59" s="12">
        <v>2</v>
      </c>
      <c r="H59" s="8">
        <v>7.41</v>
      </c>
      <c r="I59" s="12">
        <v>0</v>
      </c>
    </row>
    <row r="60" spans="2:9" ht="15" customHeight="1" x14ac:dyDescent="0.15">
      <c r="B60" t="s">
        <v>135</v>
      </c>
      <c r="C60" s="12">
        <v>2</v>
      </c>
      <c r="D60" s="8">
        <v>4.08</v>
      </c>
      <c r="E60" s="12">
        <v>2</v>
      </c>
      <c r="F60" s="8">
        <v>9.52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214</v>
      </c>
      <c r="C61" s="12">
        <v>2</v>
      </c>
      <c r="D61" s="8">
        <v>4.08</v>
      </c>
      <c r="E61" s="12">
        <v>0</v>
      </c>
      <c r="F61" s="8">
        <v>0</v>
      </c>
      <c r="G61" s="12">
        <v>2</v>
      </c>
      <c r="H61" s="8">
        <v>7.41</v>
      </c>
      <c r="I61" s="12">
        <v>0</v>
      </c>
    </row>
    <row r="62" spans="2:9" ht="15" customHeight="1" x14ac:dyDescent="0.15">
      <c r="B62" t="s">
        <v>146</v>
      </c>
      <c r="C62" s="12">
        <v>2</v>
      </c>
      <c r="D62" s="8">
        <v>4.08</v>
      </c>
      <c r="E62" s="12">
        <v>2</v>
      </c>
      <c r="F62" s="8">
        <v>9.52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216</v>
      </c>
      <c r="C63" s="12">
        <v>2</v>
      </c>
      <c r="D63" s="8">
        <v>4.08</v>
      </c>
      <c r="E63" s="12">
        <v>0</v>
      </c>
      <c r="F63" s="8">
        <v>0</v>
      </c>
      <c r="G63" s="12">
        <v>2</v>
      </c>
      <c r="H63" s="8">
        <v>7.41</v>
      </c>
      <c r="I63" s="12">
        <v>0</v>
      </c>
    </row>
    <row r="64" spans="2:9" ht="15" customHeight="1" x14ac:dyDescent="0.15">
      <c r="B64" t="s">
        <v>177</v>
      </c>
      <c r="C64" s="12">
        <v>2</v>
      </c>
      <c r="D64" s="8">
        <v>4.08</v>
      </c>
      <c r="E64" s="12">
        <v>0</v>
      </c>
      <c r="F64" s="8">
        <v>0</v>
      </c>
      <c r="G64" s="12">
        <v>2</v>
      </c>
      <c r="H64" s="8">
        <v>7.41</v>
      </c>
      <c r="I64" s="12">
        <v>0</v>
      </c>
    </row>
    <row r="65" spans="2:9" ht="15" customHeight="1" x14ac:dyDescent="0.15">
      <c r="B65" t="s">
        <v>151</v>
      </c>
      <c r="C65" s="12">
        <v>1</v>
      </c>
      <c r="D65" s="8">
        <v>2.04</v>
      </c>
      <c r="E65" s="12">
        <v>0</v>
      </c>
      <c r="F65" s="8">
        <v>0</v>
      </c>
      <c r="G65" s="12">
        <v>1</v>
      </c>
      <c r="H65" s="8">
        <v>3.7</v>
      </c>
      <c r="I65" s="12">
        <v>0</v>
      </c>
    </row>
    <row r="66" spans="2:9" ht="15" customHeight="1" x14ac:dyDescent="0.15">
      <c r="B66" t="s">
        <v>207</v>
      </c>
      <c r="C66" s="12">
        <v>1</v>
      </c>
      <c r="D66" s="8">
        <v>2.04</v>
      </c>
      <c r="E66" s="12">
        <v>0</v>
      </c>
      <c r="F66" s="8">
        <v>0</v>
      </c>
      <c r="G66" s="12">
        <v>1</v>
      </c>
      <c r="H66" s="8">
        <v>3.7</v>
      </c>
      <c r="I66" s="12">
        <v>0</v>
      </c>
    </row>
    <row r="67" spans="2:9" ht="15" customHeight="1" x14ac:dyDescent="0.15">
      <c r="B67" t="s">
        <v>163</v>
      </c>
      <c r="C67" s="12">
        <v>1</v>
      </c>
      <c r="D67" s="8">
        <v>2.04</v>
      </c>
      <c r="E67" s="12">
        <v>0</v>
      </c>
      <c r="F67" s="8">
        <v>0</v>
      </c>
      <c r="G67" s="12">
        <v>1</v>
      </c>
      <c r="H67" s="8">
        <v>3.7</v>
      </c>
      <c r="I67" s="12">
        <v>0</v>
      </c>
    </row>
    <row r="68" spans="2:9" ht="15" customHeight="1" x14ac:dyDescent="0.15">
      <c r="B68" t="s">
        <v>208</v>
      </c>
      <c r="C68" s="12">
        <v>1</v>
      </c>
      <c r="D68" s="8">
        <v>2.04</v>
      </c>
      <c r="E68" s="12">
        <v>0</v>
      </c>
      <c r="F68" s="8">
        <v>0</v>
      </c>
      <c r="G68" s="12">
        <v>1</v>
      </c>
      <c r="H68" s="8">
        <v>3.7</v>
      </c>
      <c r="I68" s="12">
        <v>0</v>
      </c>
    </row>
    <row r="69" spans="2:9" ht="15" customHeight="1" x14ac:dyDescent="0.15">
      <c r="B69" t="s">
        <v>209</v>
      </c>
      <c r="C69" s="12">
        <v>1</v>
      </c>
      <c r="D69" s="8">
        <v>2.04</v>
      </c>
      <c r="E69" s="12">
        <v>0</v>
      </c>
      <c r="F69" s="8">
        <v>0</v>
      </c>
      <c r="G69" s="12">
        <v>0</v>
      </c>
      <c r="H69" s="8">
        <v>0</v>
      </c>
      <c r="I69" s="12">
        <v>1</v>
      </c>
    </row>
    <row r="70" spans="2:9" ht="15" customHeight="1" x14ac:dyDescent="0.15">
      <c r="B70" t="s">
        <v>210</v>
      </c>
      <c r="C70" s="12">
        <v>1</v>
      </c>
      <c r="D70" s="8">
        <v>2.04</v>
      </c>
      <c r="E70" s="12">
        <v>0</v>
      </c>
      <c r="F70" s="8">
        <v>0</v>
      </c>
      <c r="G70" s="12">
        <v>1</v>
      </c>
      <c r="H70" s="8">
        <v>3.7</v>
      </c>
      <c r="I70" s="12">
        <v>0</v>
      </c>
    </row>
    <row r="71" spans="2:9" ht="15" customHeight="1" x14ac:dyDescent="0.15">
      <c r="B71" t="s">
        <v>211</v>
      </c>
      <c r="C71" s="12">
        <v>1</v>
      </c>
      <c r="D71" s="8">
        <v>2.04</v>
      </c>
      <c r="E71" s="12">
        <v>0</v>
      </c>
      <c r="F71" s="8">
        <v>0</v>
      </c>
      <c r="G71" s="12">
        <v>1</v>
      </c>
      <c r="H71" s="8">
        <v>3.7</v>
      </c>
      <c r="I71" s="12">
        <v>0</v>
      </c>
    </row>
    <row r="72" spans="2:9" ht="15" customHeight="1" x14ac:dyDescent="0.15">
      <c r="B72" t="s">
        <v>205</v>
      </c>
      <c r="C72" s="12">
        <v>1</v>
      </c>
      <c r="D72" s="8">
        <v>2.04</v>
      </c>
      <c r="E72" s="12">
        <v>0</v>
      </c>
      <c r="F72" s="8">
        <v>0</v>
      </c>
      <c r="G72" s="12">
        <v>1</v>
      </c>
      <c r="H72" s="8">
        <v>3.7</v>
      </c>
      <c r="I72" s="12">
        <v>0</v>
      </c>
    </row>
    <row r="73" spans="2:9" ht="15" customHeight="1" x14ac:dyDescent="0.15">
      <c r="B73" t="s">
        <v>136</v>
      </c>
      <c r="C73" s="12">
        <v>1</v>
      </c>
      <c r="D73" s="8">
        <v>2.04</v>
      </c>
      <c r="E73" s="12">
        <v>1</v>
      </c>
      <c r="F73" s="8">
        <v>4.76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187</v>
      </c>
      <c r="C74" s="12">
        <v>1</v>
      </c>
      <c r="D74" s="8">
        <v>2.04</v>
      </c>
      <c r="E74" s="12">
        <v>1</v>
      </c>
      <c r="F74" s="8">
        <v>4.76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138</v>
      </c>
      <c r="C75" s="12">
        <v>1</v>
      </c>
      <c r="D75" s="8">
        <v>2.04</v>
      </c>
      <c r="E75" s="12">
        <v>0</v>
      </c>
      <c r="F75" s="8">
        <v>0</v>
      </c>
      <c r="G75" s="12">
        <v>1</v>
      </c>
      <c r="H75" s="8">
        <v>3.7</v>
      </c>
      <c r="I75" s="12">
        <v>0</v>
      </c>
    </row>
    <row r="76" spans="2:9" ht="15" customHeight="1" x14ac:dyDescent="0.15">
      <c r="B76" t="s">
        <v>194</v>
      </c>
      <c r="C76" s="12">
        <v>1</v>
      </c>
      <c r="D76" s="8">
        <v>2.04</v>
      </c>
      <c r="E76" s="12">
        <v>0</v>
      </c>
      <c r="F76" s="8">
        <v>0</v>
      </c>
      <c r="G76" s="12">
        <v>1</v>
      </c>
      <c r="H76" s="8">
        <v>3.7</v>
      </c>
      <c r="I76" s="12">
        <v>0</v>
      </c>
    </row>
    <row r="77" spans="2:9" ht="15" customHeight="1" x14ac:dyDescent="0.15">
      <c r="B77" t="s">
        <v>202</v>
      </c>
      <c r="C77" s="12">
        <v>1</v>
      </c>
      <c r="D77" s="8">
        <v>2.04</v>
      </c>
      <c r="E77" s="12">
        <v>1</v>
      </c>
      <c r="F77" s="8">
        <v>4.76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140</v>
      </c>
      <c r="C78" s="12">
        <v>1</v>
      </c>
      <c r="D78" s="8">
        <v>2.04</v>
      </c>
      <c r="E78" s="12">
        <v>1</v>
      </c>
      <c r="F78" s="8">
        <v>4.76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213</v>
      </c>
      <c r="C79" s="12">
        <v>1</v>
      </c>
      <c r="D79" s="8">
        <v>2.04</v>
      </c>
      <c r="E79" s="12">
        <v>1</v>
      </c>
      <c r="F79" s="8">
        <v>4.76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143</v>
      </c>
      <c r="C80" s="12">
        <v>1</v>
      </c>
      <c r="D80" s="8">
        <v>2.04</v>
      </c>
      <c r="E80" s="12">
        <v>1</v>
      </c>
      <c r="F80" s="8">
        <v>4.76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145</v>
      </c>
      <c r="C81" s="12">
        <v>1</v>
      </c>
      <c r="D81" s="8">
        <v>2.04</v>
      </c>
      <c r="E81" s="12">
        <v>0</v>
      </c>
      <c r="F81" s="8">
        <v>0</v>
      </c>
      <c r="G81" s="12">
        <v>1</v>
      </c>
      <c r="H81" s="8">
        <v>3.7</v>
      </c>
      <c r="I81" s="12">
        <v>0</v>
      </c>
    </row>
    <row r="82" spans="2:9" ht="15" customHeight="1" x14ac:dyDescent="0.15">
      <c r="B82" t="s">
        <v>215</v>
      </c>
      <c r="C82" s="12">
        <v>1</v>
      </c>
      <c r="D82" s="8">
        <v>2.04</v>
      </c>
      <c r="E82" s="12">
        <v>0</v>
      </c>
      <c r="F82" s="8">
        <v>0</v>
      </c>
      <c r="G82" s="12">
        <v>1</v>
      </c>
      <c r="H82" s="8">
        <v>3.7</v>
      </c>
      <c r="I82" s="12">
        <v>0</v>
      </c>
    </row>
    <row r="83" spans="2:9" ht="15" customHeight="1" x14ac:dyDescent="0.15">
      <c r="B83" t="s">
        <v>217</v>
      </c>
      <c r="C83" s="12">
        <v>1</v>
      </c>
      <c r="D83" s="8">
        <v>2.04</v>
      </c>
      <c r="E83" s="12">
        <v>0</v>
      </c>
      <c r="F83" s="8">
        <v>0</v>
      </c>
      <c r="G83" s="12">
        <v>1</v>
      </c>
      <c r="H83" s="8">
        <v>3.7</v>
      </c>
      <c r="I83" s="12">
        <v>0</v>
      </c>
    </row>
    <row r="84" spans="2:9" ht="15" customHeight="1" x14ac:dyDescent="0.15">
      <c r="B84" t="s">
        <v>149</v>
      </c>
      <c r="C84" s="12">
        <v>1</v>
      </c>
      <c r="D84" s="8">
        <v>2.04</v>
      </c>
      <c r="E84" s="12">
        <v>1</v>
      </c>
      <c r="F84" s="8">
        <v>4.76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150</v>
      </c>
      <c r="C85" s="12">
        <v>1</v>
      </c>
      <c r="D85" s="8">
        <v>2.04</v>
      </c>
      <c r="E85" s="12">
        <v>1</v>
      </c>
      <c r="F85" s="8">
        <v>4.76</v>
      </c>
      <c r="G85" s="12">
        <v>0</v>
      </c>
      <c r="H85" s="8">
        <v>0</v>
      </c>
      <c r="I85" s="12">
        <v>0</v>
      </c>
    </row>
    <row r="87" spans="2:9" ht="15" customHeight="1" x14ac:dyDescent="0.15">
      <c r="B87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325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123</v>
      </c>
      <c r="D6" s="8">
        <v>22.04</v>
      </c>
      <c r="E6" s="12">
        <v>89</v>
      </c>
      <c r="F6" s="8">
        <v>20.94</v>
      </c>
      <c r="G6" s="12">
        <v>34</v>
      </c>
      <c r="H6" s="8">
        <v>25.95</v>
      </c>
      <c r="I6" s="12">
        <v>0</v>
      </c>
    </row>
    <row r="7" spans="2:9" ht="15" customHeight="1" x14ac:dyDescent="0.15">
      <c r="B7" t="s">
        <v>28</v>
      </c>
      <c r="C7" s="12">
        <v>62</v>
      </c>
      <c r="D7" s="8">
        <v>11.11</v>
      </c>
      <c r="E7" s="12">
        <v>38</v>
      </c>
      <c r="F7" s="8">
        <v>8.94</v>
      </c>
      <c r="G7" s="12">
        <v>24</v>
      </c>
      <c r="H7" s="8">
        <v>18.32</v>
      </c>
      <c r="I7" s="12">
        <v>0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5</v>
      </c>
      <c r="D9" s="8">
        <v>0.9</v>
      </c>
      <c r="E9" s="12">
        <v>1</v>
      </c>
      <c r="F9" s="8">
        <v>0.24</v>
      </c>
      <c r="G9" s="12">
        <v>3</v>
      </c>
      <c r="H9" s="8">
        <v>2.29</v>
      </c>
      <c r="I9" s="12">
        <v>1</v>
      </c>
    </row>
    <row r="10" spans="2:9" ht="15" customHeight="1" x14ac:dyDescent="0.15">
      <c r="B10" t="s">
        <v>31</v>
      </c>
      <c r="C10" s="12">
        <v>7</v>
      </c>
      <c r="D10" s="8">
        <v>1.25</v>
      </c>
      <c r="E10" s="12">
        <v>2</v>
      </c>
      <c r="F10" s="8">
        <v>0.47</v>
      </c>
      <c r="G10" s="12">
        <v>4</v>
      </c>
      <c r="H10" s="8">
        <v>3.05</v>
      </c>
      <c r="I10" s="12">
        <v>1</v>
      </c>
    </row>
    <row r="11" spans="2:9" ht="15" customHeight="1" x14ac:dyDescent="0.15">
      <c r="B11" t="s">
        <v>32</v>
      </c>
      <c r="C11" s="12">
        <v>163</v>
      </c>
      <c r="D11" s="8">
        <v>29.21</v>
      </c>
      <c r="E11" s="12">
        <v>128</v>
      </c>
      <c r="F11" s="8">
        <v>30.12</v>
      </c>
      <c r="G11" s="12">
        <v>35</v>
      </c>
      <c r="H11" s="8">
        <v>26.72</v>
      </c>
      <c r="I11" s="12">
        <v>0</v>
      </c>
    </row>
    <row r="12" spans="2:9" ht="15" customHeight="1" x14ac:dyDescent="0.15">
      <c r="B12" t="s">
        <v>33</v>
      </c>
      <c r="C12" s="12">
        <v>1</v>
      </c>
      <c r="D12" s="8">
        <v>0.18</v>
      </c>
      <c r="E12" s="12">
        <v>1</v>
      </c>
      <c r="F12" s="8">
        <v>0.24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34</v>
      </c>
      <c r="C13" s="12">
        <v>8</v>
      </c>
      <c r="D13" s="8">
        <v>1.43</v>
      </c>
      <c r="E13" s="12">
        <v>2</v>
      </c>
      <c r="F13" s="8">
        <v>0.47</v>
      </c>
      <c r="G13" s="12">
        <v>6</v>
      </c>
      <c r="H13" s="8">
        <v>4.58</v>
      </c>
      <c r="I13" s="12">
        <v>0</v>
      </c>
    </row>
    <row r="14" spans="2:9" ht="15" customHeight="1" x14ac:dyDescent="0.15">
      <c r="B14" t="s">
        <v>35</v>
      </c>
      <c r="C14" s="12">
        <v>16</v>
      </c>
      <c r="D14" s="8">
        <v>2.87</v>
      </c>
      <c r="E14" s="12">
        <v>13</v>
      </c>
      <c r="F14" s="8">
        <v>3.06</v>
      </c>
      <c r="G14" s="12">
        <v>3</v>
      </c>
      <c r="H14" s="8">
        <v>2.29</v>
      </c>
      <c r="I14" s="12">
        <v>0</v>
      </c>
    </row>
    <row r="15" spans="2:9" ht="15" customHeight="1" x14ac:dyDescent="0.15">
      <c r="B15" t="s">
        <v>36</v>
      </c>
      <c r="C15" s="12">
        <v>34</v>
      </c>
      <c r="D15" s="8">
        <v>6.09</v>
      </c>
      <c r="E15" s="12">
        <v>29</v>
      </c>
      <c r="F15" s="8">
        <v>6.82</v>
      </c>
      <c r="G15" s="12">
        <v>5</v>
      </c>
      <c r="H15" s="8">
        <v>3.82</v>
      </c>
      <c r="I15" s="12">
        <v>0</v>
      </c>
    </row>
    <row r="16" spans="2:9" ht="15" customHeight="1" x14ac:dyDescent="0.15">
      <c r="B16" t="s">
        <v>37</v>
      </c>
      <c r="C16" s="12">
        <v>95</v>
      </c>
      <c r="D16" s="8">
        <v>17.03</v>
      </c>
      <c r="E16" s="12">
        <v>89</v>
      </c>
      <c r="F16" s="8">
        <v>20.94</v>
      </c>
      <c r="G16" s="12">
        <v>6</v>
      </c>
      <c r="H16" s="8">
        <v>4.58</v>
      </c>
      <c r="I16" s="12">
        <v>0</v>
      </c>
    </row>
    <row r="17" spans="2:9" ht="15" customHeight="1" x14ac:dyDescent="0.15">
      <c r="B17" t="s">
        <v>38</v>
      </c>
      <c r="C17" s="12">
        <v>10</v>
      </c>
      <c r="D17" s="8">
        <v>1.79</v>
      </c>
      <c r="E17" s="12">
        <v>8</v>
      </c>
      <c r="F17" s="8">
        <v>1.88</v>
      </c>
      <c r="G17" s="12">
        <v>2</v>
      </c>
      <c r="H17" s="8">
        <v>1.53</v>
      </c>
      <c r="I17" s="12">
        <v>0</v>
      </c>
    </row>
    <row r="18" spans="2:9" ht="15" customHeight="1" x14ac:dyDescent="0.15">
      <c r="B18" t="s">
        <v>39</v>
      </c>
      <c r="C18" s="12">
        <v>16</v>
      </c>
      <c r="D18" s="8">
        <v>2.87</v>
      </c>
      <c r="E18" s="12">
        <v>12</v>
      </c>
      <c r="F18" s="8">
        <v>2.82</v>
      </c>
      <c r="G18" s="12">
        <v>4</v>
      </c>
      <c r="H18" s="8">
        <v>3.05</v>
      </c>
      <c r="I18" s="12">
        <v>0</v>
      </c>
    </row>
    <row r="19" spans="2:9" ht="15" customHeight="1" x14ac:dyDescent="0.15">
      <c r="B19" t="s">
        <v>40</v>
      </c>
      <c r="C19" s="12">
        <v>18</v>
      </c>
      <c r="D19" s="8">
        <v>3.23</v>
      </c>
      <c r="E19" s="12">
        <v>13</v>
      </c>
      <c r="F19" s="8">
        <v>3.06</v>
      </c>
      <c r="G19" s="12">
        <v>5</v>
      </c>
      <c r="H19" s="8">
        <v>3.82</v>
      </c>
      <c r="I19" s="12">
        <v>0</v>
      </c>
    </row>
    <row r="20" spans="2:9" ht="15" customHeight="1" x14ac:dyDescent="0.15">
      <c r="B20" s="9" t="s">
        <v>232</v>
      </c>
      <c r="C20" s="12">
        <f>SUM(LTBL_05434[総数／事業所数])</f>
        <v>558</v>
      </c>
      <c r="E20" s="12">
        <f>SUBTOTAL(109,LTBL_05434[個人／事業所数])</f>
        <v>425</v>
      </c>
      <c r="G20" s="12">
        <f>SUBTOTAL(109,LTBL_05434[法人／事業所数])</f>
        <v>131</v>
      </c>
      <c r="I20" s="12">
        <f>SUBTOTAL(109,LTBL_05434[法人以外の団体／事業所数])</f>
        <v>2</v>
      </c>
    </row>
    <row r="21" spans="2:9" ht="15" customHeight="1" x14ac:dyDescent="0.15">
      <c r="E21" s="11">
        <f>LTBL_05434[[#Totals],[個人／事業所数]]/LTBL_05434[[#Totals],[総数／事業所数]]</f>
        <v>0.76164874551971329</v>
      </c>
      <c r="G21" s="11">
        <f>LTBL_05434[[#Totals],[法人／事業所数]]/LTBL_05434[[#Totals],[総数／事業所数]]</f>
        <v>0.23476702508960573</v>
      </c>
      <c r="I21" s="11">
        <f>LTBL_05434[[#Totals],[法人以外の団体／事業所数]]/LTBL_05434[[#Totals],[総数／事業所数]]</f>
        <v>3.5842293906810036E-3</v>
      </c>
    </row>
    <row r="23" spans="2:9" ht="33" customHeight="1" x14ac:dyDescent="0.15">
      <c r="B23" t="s">
        <v>231</v>
      </c>
      <c r="C23" s="10" t="s">
        <v>42</v>
      </c>
      <c r="D23" s="10" t="s">
        <v>326</v>
      </c>
      <c r="E23" s="10" t="s">
        <v>44</v>
      </c>
      <c r="F23" s="10" t="s">
        <v>258</v>
      </c>
      <c r="G23" s="10" t="s">
        <v>46</v>
      </c>
      <c r="H23" s="10" t="s">
        <v>253</v>
      </c>
      <c r="I23" s="10" t="s">
        <v>48</v>
      </c>
    </row>
    <row r="24" spans="2:9" ht="15" customHeight="1" x14ac:dyDescent="0.15">
      <c r="B24" t="s">
        <v>234</v>
      </c>
      <c r="C24">
        <v>17</v>
      </c>
      <c r="D24" t="s">
        <v>233</v>
      </c>
      <c r="E24">
        <v>0</v>
      </c>
      <c r="F24" t="s">
        <v>235</v>
      </c>
      <c r="G24">
        <v>17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0</v>
      </c>
      <c r="D25" t="s">
        <v>233</v>
      </c>
      <c r="E25">
        <v>0</v>
      </c>
      <c r="F25" t="s">
        <v>235</v>
      </c>
      <c r="G25">
        <v>0</v>
      </c>
      <c r="H25" t="s">
        <v>236</v>
      </c>
      <c r="I25">
        <v>0</v>
      </c>
    </row>
    <row r="28" spans="2:9" ht="33" customHeight="1" x14ac:dyDescent="0.15">
      <c r="B28" t="s">
        <v>248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89</v>
      </c>
      <c r="D29" s="8">
        <v>15.95</v>
      </c>
      <c r="E29" s="12">
        <v>86</v>
      </c>
      <c r="F29" s="8">
        <v>20.239999999999998</v>
      </c>
      <c r="G29" s="12">
        <v>3</v>
      </c>
      <c r="H29" s="8">
        <v>2.29</v>
      </c>
      <c r="I29" s="12">
        <v>0</v>
      </c>
    </row>
    <row r="30" spans="2:9" ht="15" customHeight="1" x14ac:dyDescent="0.15">
      <c r="B30" t="s">
        <v>57</v>
      </c>
      <c r="C30" s="12">
        <v>65</v>
      </c>
      <c r="D30" s="8">
        <v>11.65</v>
      </c>
      <c r="E30" s="12">
        <v>56</v>
      </c>
      <c r="F30" s="8">
        <v>13.18</v>
      </c>
      <c r="G30" s="12">
        <v>9</v>
      </c>
      <c r="H30" s="8">
        <v>6.87</v>
      </c>
      <c r="I30" s="12">
        <v>0</v>
      </c>
    </row>
    <row r="31" spans="2:9" ht="15" customHeight="1" x14ac:dyDescent="0.15">
      <c r="B31" t="s">
        <v>50</v>
      </c>
      <c r="C31" s="12">
        <v>63</v>
      </c>
      <c r="D31" s="8">
        <v>11.29</v>
      </c>
      <c r="E31" s="12">
        <v>53</v>
      </c>
      <c r="F31" s="8">
        <v>12.47</v>
      </c>
      <c r="G31" s="12">
        <v>10</v>
      </c>
      <c r="H31" s="8">
        <v>7.63</v>
      </c>
      <c r="I31" s="12">
        <v>0</v>
      </c>
    </row>
    <row r="32" spans="2:9" ht="15" customHeight="1" x14ac:dyDescent="0.15">
      <c r="B32" t="s">
        <v>59</v>
      </c>
      <c r="C32" s="12">
        <v>46</v>
      </c>
      <c r="D32" s="8">
        <v>8.24</v>
      </c>
      <c r="E32" s="12">
        <v>35</v>
      </c>
      <c r="F32" s="8">
        <v>8.24</v>
      </c>
      <c r="G32" s="12">
        <v>11</v>
      </c>
      <c r="H32" s="8">
        <v>8.4</v>
      </c>
      <c r="I32" s="12">
        <v>0</v>
      </c>
    </row>
    <row r="33" spans="2:9" ht="15" customHeight="1" x14ac:dyDescent="0.15">
      <c r="B33" t="s">
        <v>49</v>
      </c>
      <c r="C33" s="12">
        <v>43</v>
      </c>
      <c r="D33" s="8">
        <v>7.71</v>
      </c>
      <c r="E33" s="12">
        <v>25</v>
      </c>
      <c r="F33" s="8">
        <v>5.88</v>
      </c>
      <c r="G33" s="12">
        <v>18</v>
      </c>
      <c r="H33" s="8">
        <v>13.74</v>
      </c>
      <c r="I33" s="12">
        <v>0</v>
      </c>
    </row>
    <row r="34" spans="2:9" ht="15" customHeight="1" x14ac:dyDescent="0.15">
      <c r="B34" t="s">
        <v>63</v>
      </c>
      <c r="C34" s="12">
        <v>28</v>
      </c>
      <c r="D34" s="8">
        <v>5.0199999999999996</v>
      </c>
      <c r="E34" s="12">
        <v>27</v>
      </c>
      <c r="F34" s="8">
        <v>6.35</v>
      </c>
      <c r="G34" s="12">
        <v>1</v>
      </c>
      <c r="H34" s="8">
        <v>0.76</v>
      </c>
      <c r="I34" s="12">
        <v>0</v>
      </c>
    </row>
    <row r="35" spans="2:9" ht="15" customHeight="1" x14ac:dyDescent="0.15">
      <c r="B35" t="s">
        <v>58</v>
      </c>
      <c r="C35" s="12">
        <v>20</v>
      </c>
      <c r="D35" s="8">
        <v>3.58</v>
      </c>
      <c r="E35" s="12">
        <v>17</v>
      </c>
      <c r="F35" s="8">
        <v>4</v>
      </c>
      <c r="G35" s="12">
        <v>3</v>
      </c>
      <c r="H35" s="8">
        <v>2.29</v>
      </c>
      <c r="I35" s="12">
        <v>0</v>
      </c>
    </row>
    <row r="36" spans="2:9" ht="15" customHeight="1" x14ac:dyDescent="0.15">
      <c r="B36" t="s">
        <v>51</v>
      </c>
      <c r="C36" s="12">
        <v>17</v>
      </c>
      <c r="D36" s="8">
        <v>3.05</v>
      </c>
      <c r="E36" s="12">
        <v>11</v>
      </c>
      <c r="F36" s="8">
        <v>2.59</v>
      </c>
      <c r="G36" s="12">
        <v>6</v>
      </c>
      <c r="H36" s="8">
        <v>4.58</v>
      </c>
      <c r="I36" s="12">
        <v>0</v>
      </c>
    </row>
    <row r="37" spans="2:9" ht="15" customHeight="1" x14ac:dyDescent="0.15">
      <c r="B37" t="s">
        <v>52</v>
      </c>
      <c r="C37" s="12">
        <v>13</v>
      </c>
      <c r="D37" s="8">
        <v>2.33</v>
      </c>
      <c r="E37" s="12">
        <v>12</v>
      </c>
      <c r="F37" s="8">
        <v>2.82</v>
      </c>
      <c r="G37" s="12">
        <v>1</v>
      </c>
      <c r="H37" s="8">
        <v>0.76</v>
      </c>
      <c r="I37" s="12">
        <v>0</v>
      </c>
    </row>
    <row r="38" spans="2:9" ht="15" customHeight="1" x14ac:dyDescent="0.15">
      <c r="B38" t="s">
        <v>56</v>
      </c>
      <c r="C38" s="12">
        <v>12</v>
      </c>
      <c r="D38" s="8">
        <v>2.15</v>
      </c>
      <c r="E38" s="12">
        <v>9</v>
      </c>
      <c r="F38" s="8">
        <v>2.12</v>
      </c>
      <c r="G38" s="12">
        <v>3</v>
      </c>
      <c r="H38" s="8">
        <v>2.29</v>
      </c>
      <c r="I38" s="12">
        <v>0</v>
      </c>
    </row>
    <row r="39" spans="2:9" ht="15" customHeight="1" x14ac:dyDescent="0.15">
      <c r="B39" t="s">
        <v>66</v>
      </c>
      <c r="C39" s="12">
        <v>12</v>
      </c>
      <c r="D39" s="8">
        <v>2.15</v>
      </c>
      <c r="E39" s="12">
        <v>12</v>
      </c>
      <c r="F39" s="8">
        <v>2.82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62</v>
      </c>
      <c r="C40" s="12">
        <v>11</v>
      </c>
      <c r="D40" s="8">
        <v>1.97</v>
      </c>
      <c r="E40" s="12">
        <v>9</v>
      </c>
      <c r="F40" s="8">
        <v>2.12</v>
      </c>
      <c r="G40" s="12">
        <v>2</v>
      </c>
      <c r="H40" s="8">
        <v>1.53</v>
      </c>
      <c r="I40" s="12">
        <v>0</v>
      </c>
    </row>
    <row r="41" spans="2:9" ht="15" customHeight="1" x14ac:dyDescent="0.15">
      <c r="B41" t="s">
        <v>75</v>
      </c>
      <c r="C41" s="12">
        <v>10</v>
      </c>
      <c r="D41" s="8">
        <v>1.79</v>
      </c>
      <c r="E41" s="12">
        <v>7</v>
      </c>
      <c r="F41" s="8">
        <v>1.65</v>
      </c>
      <c r="G41" s="12">
        <v>3</v>
      </c>
      <c r="H41" s="8">
        <v>2.29</v>
      </c>
      <c r="I41" s="12">
        <v>0</v>
      </c>
    </row>
    <row r="42" spans="2:9" ht="15" customHeight="1" x14ac:dyDescent="0.15">
      <c r="B42" t="s">
        <v>65</v>
      </c>
      <c r="C42" s="12">
        <v>10</v>
      </c>
      <c r="D42" s="8">
        <v>1.79</v>
      </c>
      <c r="E42" s="12">
        <v>8</v>
      </c>
      <c r="F42" s="8">
        <v>1.88</v>
      </c>
      <c r="G42" s="12">
        <v>2</v>
      </c>
      <c r="H42" s="8">
        <v>1.53</v>
      </c>
      <c r="I42" s="12">
        <v>0</v>
      </c>
    </row>
    <row r="43" spans="2:9" ht="15" customHeight="1" x14ac:dyDescent="0.15">
      <c r="B43" t="s">
        <v>73</v>
      </c>
      <c r="C43" s="12">
        <v>9</v>
      </c>
      <c r="D43" s="8">
        <v>1.61</v>
      </c>
      <c r="E43" s="12">
        <v>4</v>
      </c>
      <c r="F43" s="8">
        <v>0.94</v>
      </c>
      <c r="G43" s="12">
        <v>5</v>
      </c>
      <c r="H43" s="8">
        <v>3.82</v>
      </c>
      <c r="I43" s="12">
        <v>0</v>
      </c>
    </row>
    <row r="44" spans="2:9" ht="15" customHeight="1" x14ac:dyDescent="0.15">
      <c r="B44" t="s">
        <v>74</v>
      </c>
      <c r="C44" s="12">
        <v>7</v>
      </c>
      <c r="D44" s="8">
        <v>1.25</v>
      </c>
      <c r="E44" s="12">
        <v>3</v>
      </c>
      <c r="F44" s="8">
        <v>0.71</v>
      </c>
      <c r="G44" s="12">
        <v>4</v>
      </c>
      <c r="H44" s="8">
        <v>3.05</v>
      </c>
      <c r="I44" s="12">
        <v>0</v>
      </c>
    </row>
    <row r="45" spans="2:9" ht="15" customHeight="1" x14ac:dyDescent="0.15">
      <c r="B45" t="s">
        <v>60</v>
      </c>
      <c r="C45" s="12">
        <v>7</v>
      </c>
      <c r="D45" s="8">
        <v>1.25</v>
      </c>
      <c r="E45" s="12">
        <v>2</v>
      </c>
      <c r="F45" s="8">
        <v>0.47</v>
      </c>
      <c r="G45" s="12">
        <v>5</v>
      </c>
      <c r="H45" s="8">
        <v>3.82</v>
      </c>
      <c r="I45" s="12">
        <v>0</v>
      </c>
    </row>
    <row r="46" spans="2:9" ht="15" customHeight="1" x14ac:dyDescent="0.15">
      <c r="B46" t="s">
        <v>126</v>
      </c>
      <c r="C46" s="12">
        <v>7</v>
      </c>
      <c r="D46" s="8">
        <v>1.25</v>
      </c>
      <c r="E46" s="12">
        <v>7</v>
      </c>
      <c r="F46" s="8">
        <v>1.65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53</v>
      </c>
      <c r="C47" s="12">
        <v>6</v>
      </c>
      <c r="D47" s="8">
        <v>1.08</v>
      </c>
      <c r="E47" s="12">
        <v>5</v>
      </c>
      <c r="F47" s="8">
        <v>1.18</v>
      </c>
      <c r="G47" s="12">
        <v>1</v>
      </c>
      <c r="H47" s="8">
        <v>0.76</v>
      </c>
      <c r="I47" s="12">
        <v>0</v>
      </c>
    </row>
    <row r="48" spans="2:9" ht="15" customHeight="1" x14ac:dyDescent="0.15">
      <c r="B48" t="s">
        <v>79</v>
      </c>
      <c r="C48" s="12">
        <v>5</v>
      </c>
      <c r="D48" s="8">
        <v>0.9</v>
      </c>
      <c r="E48" s="12">
        <v>3</v>
      </c>
      <c r="F48" s="8">
        <v>0.71</v>
      </c>
      <c r="G48" s="12">
        <v>2</v>
      </c>
      <c r="H48" s="8">
        <v>1.53</v>
      </c>
      <c r="I48" s="12">
        <v>0</v>
      </c>
    </row>
    <row r="49" spans="2:9" ht="15" customHeight="1" x14ac:dyDescent="0.15">
      <c r="B49" t="s">
        <v>70</v>
      </c>
      <c r="C49" s="12">
        <v>5</v>
      </c>
      <c r="D49" s="8">
        <v>0.9</v>
      </c>
      <c r="E49" s="12">
        <v>2</v>
      </c>
      <c r="F49" s="8">
        <v>0.47</v>
      </c>
      <c r="G49" s="12">
        <v>3</v>
      </c>
      <c r="H49" s="8">
        <v>2.29</v>
      </c>
      <c r="I49" s="12">
        <v>0</v>
      </c>
    </row>
    <row r="50" spans="2:9" ht="15" customHeight="1" x14ac:dyDescent="0.15">
      <c r="B50" t="s">
        <v>68</v>
      </c>
      <c r="C50" s="12">
        <v>5</v>
      </c>
      <c r="D50" s="8">
        <v>0.9</v>
      </c>
      <c r="E50" s="12">
        <v>4</v>
      </c>
      <c r="F50" s="8">
        <v>0.94</v>
      </c>
      <c r="G50" s="12">
        <v>1</v>
      </c>
      <c r="H50" s="8">
        <v>0.76</v>
      </c>
      <c r="I50" s="12">
        <v>0</v>
      </c>
    </row>
    <row r="53" spans="2:9" ht="33" customHeight="1" x14ac:dyDescent="0.15">
      <c r="B53" t="s">
        <v>327</v>
      </c>
      <c r="C53" s="10" t="s">
        <v>42</v>
      </c>
      <c r="D53" s="10" t="s">
        <v>43</v>
      </c>
      <c r="E53" s="10" t="s">
        <v>44</v>
      </c>
      <c r="F53" s="10" t="s">
        <v>45</v>
      </c>
      <c r="G53" s="10" t="s">
        <v>46</v>
      </c>
      <c r="H53" s="10" t="s">
        <v>47</v>
      </c>
      <c r="I53" s="10" t="s">
        <v>48</v>
      </c>
    </row>
    <row r="54" spans="2:9" ht="15" customHeight="1" x14ac:dyDescent="0.15">
      <c r="B54" t="s">
        <v>146</v>
      </c>
      <c r="C54" s="12">
        <v>45</v>
      </c>
      <c r="D54" s="8">
        <v>8.06</v>
      </c>
      <c r="E54" s="12">
        <v>45</v>
      </c>
      <c r="F54" s="8">
        <v>10.59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147</v>
      </c>
      <c r="C55" s="12">
        <v>37</v>
      </c>
      <c r="D55" s="8">
        <v>6.63</v>
      </c>
      <c r="E55" s="12">
        <v>35</v>
      </c>
      <c r="F55" s="8">
        <v>8.24</v>
      </c>
      <c r="G55" s="12">
        <v>2</v>
      </c>
      <c r="H55" s="8">
        <v>1.53</v>
      </c>
      <c r="I55" s="12">
        <v>0</v>
      </c>
    </row>
    <row r="56" spans="2:9" ht="15" customHeight="1" x14ac:dyDescent="0.15">
      <c r="B56" t="s">
        <v>151</v>
      </c>
      <c r="C56" s="12">
        <v>16</v>
      </c>
      <c r="D56" s="8">
        <v>2.87</v>
      </c>
      <c r="E56" s="12">
        <v>5</v>
      </c>
      <c r="F56" s="8">
        <v>1.18</v>
      </c>
      <c r="G56" s="12">
        <v>11</v>
      </c>
      <c r="H56" s="8">
        <v>8.4</v>
      </c>
      <c r="I56" s="12">
        <v>0</v>
      </c>
    </row>
    <row r="57" spans="2:9" ht="15" customHeight="1" x14ac:dyDescent="0.15">
      <c r="B57" t="s">
        <v>131</v>
      </c>
      <c r="C57" s="12">
        <v>16</v>
      </c>
      <c r="D57" s="8">
        <v>2.87</v>
      </c>
      <c r="E57" s="12">
        <v>11</v>
      </c>
      <c r="F57" s="8">
        <v>2.59</v>
      </c>
      <c r="G57" s="12">
        <v>5</v>
      </c>
      <c r="H57" s="8">
        <v>3.82</v>
      </c>
      <c r="I57" s="12">
        <v>0</v>
      </c>
    </row>
    <row r="58" spans="2:9" ht="15" customHeight="1" x14ac:dyDescent="0.15">
      <c r="B58" t="s">
        <v>161</v>
      </c>
      <c r="C58" s="12">
        <v>16</v>
      </c>
      <c r="D58" s="8">
        <v>2.87</v>
      </c>
      <c r="E58" s="12">
        <v>15</v>
      </c>
      <c r="F58" s="8">
        <v>3.53</v>
      </c>
      <c r="G58" s="12">
        <v>1</v>
      </c>
      <c r="H58" s="8">
        <v>0.76</v>
      </c>
      <c r="I58" s="12">
        <v>0</v>
      </c>
    </row>
    <row r="59" spans="2:9" ht="15" customHeight="1" x14ac:dyDescent="0.15">
      <c r="B59" t="s">
        <v>134</v>
      </c>
      <c r="C59" s="12">
        <v>16</v>
      </c>
      <c r="D59" s="8">
        <v>2.87</v>
      </c>
      <c r="E59" s="12">
        <v>14</v>
      </c>
      <c r="F59" s="8">
        <v>3.29</v>
      </c>
      <c r="G59" s="12">
        <v>2</v>
      </c>
      <c r="H59" s="8">
        <v>1.53</v>
      </c>
      <c r="I59" s="12">
        <v>0</v>
      </c>
    </row>
    <row r="60" spans="2:9" ht="15" customHeight="1" x14ac:dyDescent="0.15">
      <c r="B60" t="s">
        <v>136</v>
      </c>
      <c r="C60" s="12">
        <v>16</v>
      </c>
      <c r="D60" s="8">
        <v>2.87</v>
      </c>
      <c r="E60" s="12">
        <v>14</v>
      </c>
      <c r="F60" s="8">
        <v>3.29</v>
      </c>
      <c r="G60" s="12">
        <v>2</v>
      </c>
      <c r="H60" s="8">
        <v>1.53</v>
      </c>
      <c r="I60" s="12">
        <v>0</v>
      </c>
    </row>
    <row r="61" spans="2:9" ht="15" customHeight="1" x14ac:dyDescent="0.15">
      <c r="B61" t="s">
        <v>135</v>
      </c>
      <c r="C61" s="12">
        <v>14</v>
      </c>
      <c r="D61" s="8">
        <v>2.5099999999999998</v>
      </c>
      <c r="E61" s="12">
        <v>12</v>
      </c>
      <c r="F61" s="8">
        <v>2.82</v>
      </c>
      <c r="G61" s="12">
        <v>2</v>
      </c>
      <c r="H61" s="8">
        <v>1.53</v>
      </c>
      <c r="I61" s="12">
        <v>0</v>
      </c>
    </row>
    <row r="62" spans="2:9" ht="15" customHeight="1" x14ac:dyDescent="0.15">
      <c r="B62" t="s">
        <v>160</v>
      </c>
      <c r="C62" s="12">
        <v>13</v>
      </c>
      <c r="D62" s="8">
        <v>2.33</v>
      </c>
      <c r="E62" s="12">
        <v>11</v>
      </c>
      <c r="F62" s="8">
        <v>2.59</v>
      </c>
      <c r="G62" s="12">
        <v>2</v>
      </c>
      <c r="H62" s="8">
        <v>1.53</v>
      </c>
      <c r="I62" s="12">
        <v>0</v>
      </c>
    </row>
    <row r="63" spans="2:9" ht="15" customHeight="1" x14ac:dyDescent="0.15">
      <c r="B63" t="s">
        <v>194</v>
      </c>
      <c r="C63" s="12">
        <v>12</v>
      </c>
      <c r="D63" s="8">
        <v>2.15</v>
      </c>
      <c r="E63" s="12">
        <v>9</v>
      </c>
      <c r="F63" s="8">
        <v>2.12</v>
      </c>
      <c r="G63" s="12">
        <v>3</v>
      </c>
      <c r="H63" s="8">
        <v>2.29</v>
      </c>
      <c r="I63" s="12">
        <v>0</v>
      </c>
    </row>
    <row r="64" spans="2:9" ht="15" customHeight="1" x14ac:dyDescent="0.15">
      <c r="B64" t="s">
        <v>149</v>
      </c>
      <c r="C64" s="12">
        <v>12</v>
      </c>
      <c r="D64" s="8">
        <v>2.15</v>
      </c>
      <c r="E64" s="12">
        <v>12</v>
      </c>
      <c r="F64" s="8">
        <v>2.82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156</v>
      </c>
      <c r="C65" s="12">
        <v>11</v>
      </c>
      <c r="D65" s="8">
        <v>1.97</v>
      </c>
      <c r="E65" s="12">
        <v>10</v>
      </c>
      <c r="F65" s="8">
        <v>2.35</v>
      </c>
      <c r="G65" s="12">
        <v>1</v>
      </c>
      <c r="H65" s="8">
        <v>0.76</v>
      </c>
      <c r="I65" s="12">
        <v>0</v>
      </c>
    </row>
    <row r="66" spans="2:9" ht="15" customHeight="1" x14ac:dyDescent="0.15">
      <c r="B66" t="s">
        <v>153</v>
      </c>
      <c r="C66" s="12">
        <v>9</v>
      </c>
      <c r="D66" s="8">
        <v>1.61</v>
      </c>
      <c r="E66" s="12">
        <v>8</v>
      </c>
      <c r="F66" s="8">
        <v>1.88</v>
      </c>
      <c r="G66" s="12">
        <v>1</v>
      </c>
      <c r="H66" s="8">
        <v>0.76</v>
      </c>
      <c r="I66" s="12">
        <v>0</v>
      </c>
    </row>
    <row r="67" spans="2:9" ht="15" customHeight="1" x14ac:dyDescent="0.15">
      <c r="B67" t="s">
        <v>157</v>
      </c>
      <c r="C67" s="12">
        <v>9</v>
      </c>
      <c r="D67" s="8">
        <v>1.61</v>
      </c>
      <c r="E67" s="12">
        <v>5</v>
      </c>
      <c r="F67" s="8">
        <v>1.18</v>
      </c>
      <c r="G67" s="12">
        <v>4</v>
      </c>
      <c r="H67" s="8">
        <v>3.05</v>
      </c>
      <c r="I67" s="12">
        <v>0</v>
      </c>
    </row>
    <row r="68" spans="2:9" ht="15" customHeight="1" x14ac:dyDescent="0.15">
      <c r="B68" t="s">
        <v>139</v>
      </c>
      <c r="C68" s="12">
        <v>9</v>
      </c>
      <c r="D68" s="8">
        <v>1.61</v>
      </c>
      <c r="E68" s="12">
        <v>7</v>
      </c>
      <c r="F68" s="8">
        <v>1.65</v>
      </c>
      <c r="G68" s="12">
        <v>2</v>
      </c>
      <c r="H68" s="8">
        <v>1.53</v>
      </c>
      <c r="I68" s="12">
        <v>0</v>
      </c>
    </row>
    <row r="69" spans="2:9" ht="15" customHeight="1" x14ac:dyDescent="0.15">
      <c r="B69" t="s">
        <v>142</v>
      </c>
      <c r="C69" s="12">
        <v>9</v>
      </c>
      <c r="D69" s="8">
        <v>1.61</v>
      </c>
      <c r="E69" s="12">
        <v>8</v>
      </c>
      <c r="F69" s="8">
        <v>1.88</v>
      </c>
      <c r="G69" s="12">
        <v>1</v>
      </c>
      <c r="H69" s="8">
        <v>0.76</v>
      </c>
      <c r="I69" s="12">
        <v>0</v>
      </c>
    </row>
    <row r="70" spans="2:9" ht="15" customHeight="1" x14ac:dyDescent="0.15">
      <c r="B70" t="s">
        <v>152</v>
      </c>
      <c r="C70" s="12">
        <v>8</v>
      </c>
      <c r="D70" s="8">
        <v>1.43</v>
      </c>
      <c r="E70" s="12">
        <v>6</v>
      </c>
      <c r="F70" s="8">
        <v>1.41</v>
      </c>
      <c r="G70" s="12">
        <v>2</v>
      </c>
      <c r="H70" s="8">
        <v>1.53</v>
      </c>
      <c r="I70" s="12">
        <v>0</v>
      </c>
    </row>
    <row r="71" spans="2:9" ht="15" customHeight="1" x14ac:dyDescent="0.15">
      <c r="B71" t="s">
        <v>137</v>
      </c>
      <c r="C71" s="12">
        <v>8</v>
      </c>
      <c r="D71" s="8">
        <v>1.43</v>
      </c>
      <c r="E71" s="12">
        <v>6</v>
      </c>
      <c r="F71" s="8">
        <v>1.41</v>
      </c>
      <c r="G71" s="12">
        <v>2</v>
      </c>
      <c r="H71" s="8">
        <v>1.53</v>
      </c>
      <c r="I71" s="12">
        <v>0</v>
      </c>
    </row>
    <row r="72" spans="2:9" ht="15" customHeight="1" x14ac:dyDescent="0.15">
      <c r="B72" t="s">
        <v>132</v>
      </c>
      <c r="C72" s="12">
        <v>7</v>
      </c>
      <c r="D72" s="8">
        <v>1.25</v>
      </c>
      <c r="E72" s="12">
        <v>4</v>
      </c>
      <c r="F72" s="8">
        <v>0.94</v>
      </c>
      <c r="G72" s="12">
        <v>3</v>
      </c>
      <c r="H72" s="8">
        <v>2.29</v>
      </c>
      <c r="I72" s="12">
        <v>0</v>
      </c>
    </row>
    <row r="73" spans="2:9" ht="15" customHeight="1" x14ac:dyDescent="0.15">
      <c r="B73" t="s">
        <v>218</v>
      </c>
      <c r="C73" s="12">
        <v>7</v>
      </c>
      <c r="D73" s="8">
        <v>1.25</v>
      </c>
      <c r="E73" s="12">
        <v>6</v>
      </c>
      <c r="F73" s="8">
        <v>1.41</v>
      </c>
      <c r="G73" s="12">
        <v>1</v>
      </c>
      <c r="H73" s="8">
        <v>0.76</v>
      </c>
      <c r="I73" s="12">
        <v>0</v>
      </c>
    </row>
    <row r="74" spans="2:9" ht="15" customHeight="1" x14ac:dyDescent="0.15">
      <c r="B74" t="s">
        <v>219</v>
      </c>
      <c r="C74" s="12">
        <v>7</v>
      </c>
      <c r="D74" s="8">
        <v>1.25</v>
      </c>
      <c r="E74" s="12">
        <v>7</v>
      </c>
      <c r="F74" s="8">
        <v>1.65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154</v>
      </c>
      <c r="C75" s="12">
        <v>7</v>
      </c>
      <c r="D75" s="8">
        <v>1.25</v>
      </c>
      <c r="E75" s="12">
        <v>6</v>
      </c>
      <c r="F75" s="8">
        <v>1.41</v>
      </c>
      <c r="G75" s="12">
        <v>1</v>
      </c>
      <c r="H75" s="8">
        <v>0.76</v>
      </c>
      <c r="I75" s="12">
        <v>0</v>
      </c>
    </row>
    <row r="76" spans="2:9" ht="15" customHeight="1" x14ac:dyDescent="0.15">
      <c r="B76" t="s">
        <v>145</v>
      </c>
      <c r="C76" s="12">
        <v>7</v>
      </c>
      <c r="D76" s="8">
        <v>1.25</v>
      </c>
      <c r="E76" s="12">
        <v>6</v>
      </c>
      <c r="F76" s="8">
        <v>1.41</v>
      </c>
      <c r="G76" s="12">
        <v>1</v>
      </c>
      <c r="H76" s="8">
        <v>0.76</v>
      </c>
      <c r="I76" s="12">
        <v>0</v>
      </c>
    </row>
    <row r="77" spans="2:9" ht="15" customHeight="1" x14ac:dyDescent="0.15">
      <c r="B77" t="s">
        <v>148</v>
      </c>
      <c r="C77" s="12">
        <v>7</v>
      </c>
      <c r="D77" s="8">
        <v>1.25</v>
      </c>
      <c r="E77" s="12">
        <v>6</v>
      </c>
      <c r="F77" s="8">
        <v>1.41</v>
      </c>
      <c r="G77" s="12">
        <v>1</v>
      </c>
      <c r="H77" s="8">
        <v>0.76</v>
      </c>
      <c r="I77" s="12">
        <v>0</v>
      </c>
    </row>
    <row r="79" spans="2:9" ht="15" customHeight="1" x14ac:dyDescent="0.15">
      <c r="B79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328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65</v>
      </c>
      <c r="D6" s="8">
        <v>16.41</v>
      </c>
      <c r="E6" s="12">
        <v>53</v>
      </c>
      <c r="F6" s="8">
        <v>16.77</v>
      </c>
      <c r="G6" s="12">
        <v>12</v>
      </c>
      <c r="H6" s="8">
        <v>16</v>
      </c>
      <c r="I6" s="12">
        <v>0</v>
      </c>
    </row>
    <row r="7" spans="2:9" ht="15" customHeight="1" x14ac:dyDescent="0.15">
      <c r="B7" t="s">
        <v>28</v>
      </c>
      <c r="C7" s="12">
        <v>52</v>
      </c>
      <c r="D7" s="8">
        <v>13.13</v>
      </c>
      <c r="E7" s="12">
        <v>34</v>
      </c>
      <c r="F7" s="8">
        <v>10.76</v>
      </c>
      <c r="G7" s="12">
        <v>18</v>
      </c>
      <c r="H7" s="8">
        <v>24</v>
      </c>
      <c r="I7" s="12">
        <v>0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31</v>
      </c>
      <c r="C10" s="12">
        <v>4</v>
      </c>
      <c r="D10" s="8">
        <v>1.01</v>
      </c>
      <c r="E10" s="12">
        <v>3</v>
      </c>
      <c r="F10" s="8">
        <v>0.95</v>
      </c>
      <c r="G10" s="12">
        <v>0</v>
      </c>
      <c r="H10" s="8">
        <v>0</v>
      </c>
      <c r="I10" s="12">
        <v>1</v>
      </c>
    </row>
    <row r="11" spans="2:9" ht="15" customHeight="1" x14ac:dyDescent="0.15">
      <c r="B11" t="s">
        <v>32</v>
      </c>
      <c r="C11" s="12">
        <v>113</v>
      </c>
      <c r="D11" s="8">
        <v>28.54</v>
      </c>
      <c r="E11" s="12">
        <v>88</v>
      </c>
      <c r="F11" s="8">
        <v>27.85</v>
      </c>
      <c r="G11" s="12">
        <v>23</v>
      </c>
      <c r="H11" s="8">
        <v>30.67</v>
      </c>
      <c r="I11" s="12">
        <v>2</v>
      </c>
    </row>
    <row r="12" spans="2:9" ht="15" customHeight="1" x14ac:dyDescent="0.15">
      <c r="B12" t="s">
        <v>33</v>
      </c>
      <c r="C12" s="12">
        <v>1</v>
      </c>
      <c r="D12" s="8">
        <v>0.25</v>
      </c>
      <c r="E12" s="12">
        <v>0</v>
      </c>
      <c r="F12" s="8">
        <v>0</v>
      </c>
      <c r="G12" s="12">
        <v>1</v>
      </c>
      <c r="H12" s="8">
        <v>1.33</v>
      </c>
      <c r="I12" s="12">
        <v>0</v>
      </c>
    </row>
    <row r="13" spans="2:9" ht="15" customHeight="1" x14ac:dyDescent="0.15">
      <c r="B13" t="s">
        <v>34</v>
      </c>
      <c r="C13" s="12">
        <v>4</v>
      </c>
      <c r="D13" s="8">
        <v>1.01</v>
      </c>
      <c r="E13" s="12">
        <v>0</v>
      </c>
      <c r="F13" s="8">
        <v>0</v>
      </c>
      <c r="G13" s="12">
        <v>4</v>
      </c>
      <c r="H13" s="8">
        <v>5.33</v>
      </c>
      <c r="I13" s="12">
        <v>0</v>
      </c>
    </row>
    <row r="14" spans="2:9" ht="15" customHeight="1" x14ac:dyDescent="0.15">
      <c r="B14" t="s">
        <v>35</v>
      </c>
      <c r="C14" s="12">
        <v>9</v>
      </c>
      <c r="D14" s="8">
        <v>2.27</v>
      </c>
      <c r="E14" s="12">
        <v>7</v>
      </c>
      <c r="F14" s="8">
        <v>2.2200000000000002</v>
      </c>
      <c r="G14" s="12">
        <v>2</v>
      </c>
      <c r="H14" s="8">
        <v>2.67</v>
      </c>
      <c r="I14" s="12">
        <v>0</v>
      </c>
    </row>
    <row r="15" spans="2:9" ht="15" customHeight="1" x14ac:dyDescent="0.15">
      <c r="B15" t="s">
        <v>36</v>
      </c>
      <c r="C15" s="12">
        <v>44</v>
      </c>
      <c r="D15" s="8">
        <v>11.11</v>
      </c>
      <c r="E15" s="12">
        <v>38</v>
      </c>
      <c r="F15" s="8">
        <v>12.03</v>
      </c>
      <c r="G15" s="12">
        <v>6</v>
      </c>
      <c r="H15" s="8">
        <v>8</v>
      </c>
      <c r="I15" s="12">
        <v>0</v>
      </c>
    </row>
    <row r="16" spans="2:9" ht="15" customHeight="1" x14ac:dyDescent="0.15">
      <c r="B16" t="s">
        <v>37</v>
      </c>
      <c r="C16" s="12">
        <v>78</v>
      </c>
      <c r="D16" s="8">
        <v>19.7</v>
      </c>
      <c r="E16" s="12">
        <v>76</v>
      </c>
      <c r="F16" s="8">
        <v>24.05</v>
      </c>
      <c r="G16" s="12">
        <v>2</v>
      </c>
      <c r="H16" s="8">
        <v>2.67</v>
      </c>
      <c r="I16" s="12">
        <v>0</v>
      </c>
    </row>
    <row r="17" spans="2:9" ht="15" customHeight="1" x14ac:dyDescent="0.15">
      <c r="B17" t="s">
        <v>38</v>
      </c>
      <c r="C17" s="12">
        <v>5</v>
      </c>
      <c r="D17" s="8">
        <v>1.26</v>
      </c>
      <c r="E17" s="12">
        <v>2</v>
      </c>
      <c r="F17" s="8">
        <v>0.63</v>
      </c>
      <c r="G17" s="12">
        <v>2</v>
      </c>
      <c r="H17" s="8">
        <v>2.67</v>
      </c>
      <c r="I17" s="12">
        <v>1</v>
      </c>
    </row>
    <row r="18" spans="2:9" ht="15" customHeight="1" x14ac:dyDescent="0.15">
      <c r="B18" t="s">
        <v>39</v>
      </c>
      <c r="C18" s="12">
        <v>9</v>
      </c>
      <c r="D18" s="8">
        <v>2.27</v>
      </c>
      <c r="E18" s="12">
        <v>6</v>
      </c>
      <c r="F18" s="8">
        <v>1.9</v>
      </c>
      <c r="G18" s="12">
        <v>3</v>
      </c>
      <c r="H18" s="8">
        <v>4</v>
      </c>
      <c r="I18" s="12">
        <v>0</v>
      </c>
    </row>
    <row r="19" spans="2:9" ht="15" customHeight="1" x14ac:dyDescent="0.15">
      <c r="B19" t="s">
        <v>40</v>
      </c>
      <c r="C19" s="12">
        <v>12</v>
      </c>
      <c r="D19" s="8">
        <v>3.03</v>
      </c>
      <c r="E19" s="12">
        <v>9</v>
      </c>
      <c r="F19" s="8">
        <v>2.85</v>
      </c>
      <c r="G19" s="12">
        <v>2</v>
      </c>
      <c r="H19" s="8">
        <v>2.67</v>
      </c>
      <c r="I19" s="12">
        <v>1</v>
      </c>
    </row>
    <row r="20" spans="2:9" ht="15" customHeight="1" x14ac:dyDescent="0.15">
      <c r="B20" s="9" t="s">
        <v>232</v>
      </c>
      <c r="C20" s="12">
        <f>SUM(LTBL_05463[総数／事業所数])</f>
        <v>396</v>
      </c>
      <c r="E20" s="12">
        <f>SUBTOTAL(109,LTBL_05463[個人／事業所数])</f>
        <v>316</v>
      </c>
      <c r="G20" s="12">
        <f>SUBTOTAL(109,LTBL_05463[法人／事業所数])</f>
        <v>75</v>
      </c>
      <c r="I20" s="12">
        <f>SUBTOTAL(109,LTBL_05463[法人以外の団体／事業所数])</f>
        <v>5</v>
      </c>
    </row>
    <row r="21" spans="2:9" ht="15" customHeight="1" x14ac:dyDescent="0.15">
      <c r="E21" s="11">
        <f>LTBL_05463[[#Totals],[個人／事業所数]]/LTBL_05463[[#Totals],[総数／事業所数]]</f>
        <v>0.79797979797979801</v>
      </c>
      <c r="G21" s="11">
        <f>LTBL_05463[[#Totals],[法人／事業所数]]/LTBL_05463[[#Totals],[総数／事業所数]]</f>
        <v>0.18939393939393939</v>
      </c>
      <c r="I21" s="11">
        <f>LTBL_05463[[#Totals],[法人以外の団体／事業所数]]/LTBL_05463[[#Totals],[総数／事業所数]]</f>
        <v>1.2626262626262626E-2</v>
      </c>
    </row>
    <row r="23" spans="2:9" ht="33" customHeight="1" x14ac:dyDescent="0.15">
      <c r="B23" t="s">
        <v>231</v>
      </c>
      <c r="C23" s="10" t="s">
        <v>42</v>
      </c>
      <c r="D23" s="10" t="s">
        <v>329</v>
      </c>
      <c r="E23" s="10" t="s">
        <v>44</v>
      </c>
      <c r="F23" s="10" t="s">
        <v>330</v>
      </c>
      <c r="G23" s="10" t="s">
        <v>46</v>
      </c>
      <c r="H23" s="10" t="s">
        <v>331</v>
      </c>
      <c r="I23" s="10" t="s">
        <v>48</v>
      </c>
    </row>
    <row r="24" spans="2:9" ht="15" customHeight="1" x14ac:dyDescent="0.15">
      <c r="B24" t="s">
        <v>234</v>
      </c>
      <c r="C24">
        <v>15</v>
      </c>
      <c r="D24" t="s">
        <v>233</v>
      </c>
      <c r="E24">
        <v>0</v>
      </c>
      <c r="F24" t="s">
        <v>235</v>
      </c>
      <c r="G24">
        <v>15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0</v>
      </c>
      <c r="D25" t="s">
        <v>233</v>
      </c>
      <c r="E25">
        <v>0</v>
      </c>
      <c r="F25" t="s">
        <v>235</v>
      </c>
      <c r="G25">
        <v>0</v>
      </c>
      <c r="H25" t="s">
        <v>236</v>
      </c>
      <c r="I25">
        <v>0</v>
      </c>
    </row>
    <row r="28" spans="2:9" ht="33" customHeight="1" x14ac:dyDescent="0.15">
      <c r="B28" t="s">
        <v>248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76</v>
      </c>
      <c r="D29" s="8">
        <v>19.190000000000001</v>
      </c>
      <c r="E29" s="12">
        <v>75</v>
      </c>
      <c r="F29" s="8">
        <v>23.73</v>
      </c>
      <c r="G29" s="12">
        <v>1</v>
      </c>
      <c r="H29" s="8">
        <v>1.33</v>
      </c>
      <c r="I29" s="12">
        <v>0</v>
      </c>
    </row>
    <row r="30" spans="2:9" ht="15" customHeight="1" x14ac:dyDescent="0.15">
      <c r="B30" t="s">
        <v>63</v>
      </c>
      <c r="C30" s="12">
        <v>42</v>
      </c>
      <c r="D30" s="8">
        <v>10.61</v>
      </c>
      <c r="E30" s="12">
        <v>38</v>
      </c>
      <c r="F30" s="8">
        <v>12.03</v>
      </c>
      <c r="G30" s="12">
        <v>4</v>
      </c>
      <c r="H30" s="8">
        <v>5.33</v>
      </c>
      <c r="I30" s="12">
        <v>0</v>
      </c>
    </row>
    <row r="31" spans="2:9" ht="15" customHeight="1" x14ac:dyDescent="0.15">
      <c r="B31" t="s">
        <v>59</v>
      </c>
      <c r="C31" s="12">
        <v>39</v>
      </c>
      <c r="D31" s="8">
        <v>9.85</v>
      </c>
      <c r="E31" s="12">
        <v>28</v>
      </c>
      <c r="F31" s="8">
        <v>8.86</v>
      </c>
      <c r="G31" s="12">
        <v>10</v>
      </c>
      <c r="H31" s="8">
        <v>13.33</v>
      </c>
      <c r="I31" s="12">
        <v>1</v>
      </c>
    </row>
    <row r="32" spans="2:9" ht="15" customHeight="1" x14ac:dyDescent="0.15">
      <c r="B32" t="s">
        <v>57</v>
      </c>
      <c r="C32" s="12">
        <v>36</v>
      </c>
      <c r="D32" s="8">
        <v>9.09</v>
      </c>
      <c r="E32" s="12">
        <v>34</v>
      </c>
      <c r="F32" s="8">
        <v>10.76</v>
      </c>
      <c r="G32" s="12">
        <v>2</v>
      </c>
      <c r="H32" s="8">
        <v>2.67</v>
      </c>
      <c r="I32" s="12">
        <v>0</v>
      </c>
    </row>
    <row r="33" spans="2:9" ht="15" customHeight="1" x14ac:dyDescent="0.15">
      <c r="B33" t="s">
        <v>49</v>
      </c>
      <c r="C33" s="12">
        <v>28</v>
      </c>
      <c r="D33" s="8">
        <v>7.07</v>
      </c>
      <c r="E33" s="12">
        <v>20</v>
      </c>
      <c r="F33" s="8">
        <v>6.33</v>
      </c>
      <c r="G33" s="12">
        <v>8</v>
      </c>
      <c r="H33" s="8">
        <v>10.67</v>
      </c>
      <c r="I33" s="12">
        <v>0</v>
      </c>
    </row>
    <row r="34" spans="2:9" ht="15" customHeight="1" x14ac:dyDescent="0.15">
      <c r="B34" t="s">
        <v>50</v>
      </c>
      <c r="C34" s="12">
        <v>28</v>
      </c>
      <c r="D34" s="8">
        <v>7.07</v>
      </c>
      <c r="E34" s="12">
        <v>26</v>
      </c>
      <c r="F34" s="8">
        <v>8.23</v>
      </c>
      <c r="G34" s="12">
        <v>2</v>
      </c>
      <c r="H34" s="8">
        <v>2.67</v>
      </c>
      <c r="I34" s="12">
        <v>0</v>
      </c>
    </row>
    <row r="35" spans="2:9" ht="15" customHeight="1" x14ac:dyDescent="0.15">
      <c r="B35" t="s">
        <v>58</v>
      </c>
      <c r="C35" s="12">
        <v>15</v>
      </c>
      <c r="D35" s="8">
        <v>3.79</v>
      </c>
      <c r="E35" s="12">
        <v>11</v>
      </c>
      <c r="F35" s="8">
        <v>3.48</v>
      </c>
      <c r="G35" s="12">
        <v>4</v>
      </c>
      <c r="H35" s="8">
        <v>5.33</v>
      </c>
      <c r="I35" s="12">
        <v>0</v>
      </c>
    </row>
    <row r="36" spans="2:9" ht="15" customHeight="1" x14ac:dyDescent="0.15">
      <c r="B36" t="s">
        <v>52</v>
      </c>
      <c r="C36" s="12">
        <v>13</v>
      </c>
      <c r="D36" s="8">
        <v>3.28</v>
      </c>
      <c r="E36" s="12">
        <v>8</v>
      </c>
      <c r="F36" s="8">
        <v>2.5299999999999998</v>
      </c>
      <c r="G36" s="12">
        <v>5</v>
      </c>
      <c r="H36" s="8">
        <v>6.67</v>
      </c>
      <c r="I36" s="12">
        <v>0</v>
      </c>
    </row>
    <row r="37" spans="2:9" ht="15" customHeight="1" x14ac:dyDescent="0.15">
      <c r="B37" t="s">
        <v>73</v>
      </c>
      <c r="C37" s="12">
        <v>13</v>
      </c>
      <c r="D37" s="8">
        <v>3.28</v>
      </c>
      <c r="E37" s="12">
        <v>7</v>
      </c>
      <c r="F37" s="8">
        <v>2.2200000000000002</v>
      </c>
      <c r="G37" s="12">
        <v>6</v>
      </c>
      <c r="H37" s="8">
        <v>8</v>
      </c>
      <c r="I37" s="12">
        <v>0</v>
      </c>
    </row>
    <row r="38" spans="2:9" ht="15" customHeight="1" x14ac:dyDescent="0.15">
      <c r="B38" t="s">
        <v>56</v>
      </c>
      <c r="C38" s="12">
        <v>11</v>
      </c>
      <c r="D38" s="8">
        <v>2.78</v>
      </c>
      <c r="E38" s="12">
        <v>7</v>
      </c>
      <c r="F38" s="8">
        <v>2.2200000000000002</v>
      </c>
      <c r="G38" s="12">
        <v>4</v>
      </c>
      <c r="H38" s="8">
        <v>5.33</v>
      </c>
      <c r="I38" s="12">
        <v>0</v>
      </c>
    </row>
    <row r="39" spans="2:9" ht="15" customHeight="1" x14ac:dyDescent="0.15">
      <c r="B39" t="s">
        <v>51</v>
      </c>
      <c r="C39" s="12">
        <v>9</v>
      </c>
      <c r="D39" s="8">
        <v>2.27</v>
      </c>
      <c r="E39" s="12">
        <v>7</v>
      </c>
      <c r="F39" s="8">
        <v>2.2200000000000002</v>
      </c>
      <c r="G39" s="12">
        <v>2</v>
      </c>
      <c r="H39" s="8">
        <v>2.67</v>
      </c>
      <c r="I39" s="12">
        <v>0</v>
      </c>
    </row>
    <row r="40" spans="2:9" ht="15" customHeight="1" x14ac:dyDescent="0.15">
      <c r="B40" t="s">
        <v>66</v>
      </c>
      <c r="C40" s="12">
        <v>7</v>
      </c>
      <c r="D40" s="8">
        <v>1.77</v>
      </c>
      <c r="E40" s="12">
        <v>6</v>
      </c>
      <c r="F40" s="8">
        <v>1.9</v>
      </c>
      <c r="G40" s="12">
        <v>1</v>
      </c>
      <c r="H40" s="8">
        <v>1.33</v>
      </c>
      <c r="I40" s="12">
        <v>0</v>
      </c>
    </row>
    <row r="41" spans="2:9" ht="15" customHeight="1" x14ac:dyDescent="0.15">
      <c r="B41" t="s">
        <v>68</v>
      </c>
      <c r="C41" s="12">
        <v>6</v>
      </c>
      <c r="D41" s="8">
        <v>1.52</v>
      </c>
      <c r="E41" s="12">
        <v>6</v>
      </c>
      <c r="F41" s="8">
        <v>1.9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74</v>
      </c>
      <c r="C42" s="12">
        <v>5</v>
      </c>
      <c r="D42" s="8">
        <v>1.26</v>
      </c>
      <c r="E42" s="12">
        <v>2</v>
      </c>
      <c r="F42" s="8">
        <v>0.63</v>
      </c>
      <c r="G42" s="12">
        <v>3</v>
      </c>
      <c r="H42" s="8">
        <v>4</v>
      </c>
      <c r="I42" s="12">
        <v>0</v>
      </c>
    </row>
    <row r="43" spans="2:9" ht="15" customHeight="1" x14ac:dyDescent="0.15">
      <c r="B43" t="s">
        <v>61</v>
      </c>
      <c r="C43" s="12">
        <v>5</v>
      </c>
      <c r="D43" s="8">
        <v>1.26</v>
      </c>
      <c r="E43" s="12">
        <v>4</v>
      </c>
      <c r="F43" s="8">
        <v>1.27</v>
      </c>
      <c r="G43" s="12">
        <v>1</v>
      </c>
      <c r="H43" s="8">
        <v>1.33</v>
      </c>
      <c r="I43" s="12">
        <v>0</v>
      </c>
    </row>
    <row r="44" spans="2:9" ht="15" customHeight="1" x14ac:dyDescent="0.15">
      <c r="B44" t="s">
        <v>65</v>
      </c>
      <c r="C44" s="12">
        <v>5</v>
      </c>
      <c r="D44" s="8">
        <v>1.26</v>
      </c>
      <c r="E44" s="12">
        <v>2</v>
      </c>
      <c r="F44" s="8">
        <v>0.63</v>
      </c>
      <c r="G44" s="12">
        <v>2</v>
      </c>
      <c r="H44" s="8">
        <v>2.67</v>
      </c>
      <c r="I44" s="12">
        <v>1</v>
      </c>
    </row>
    <row r="45" spans="2:9" ht="15" customHeight="1" x14ac:dyDescent="0.15">
      <c r="B45" t="s">
        <v>71</v>
      </c>
      <c r="C45" s="12">
        <v>4</v>
      </c>
      <c r="D45" s="8">
        <v>1.01</v>
      </c>
      <c r="E45" s="12">
        <v>3</v>
      </c>
      <c r="F45" s="8">
        <v>0.95</v>
      </c>
      <c r="G45" s="12">
        <v>1</v>
      </c>
      <c r="H45" s="8">
        <v>1.33</v>
      </c>
      <c r="I45" s="12">
        <v>0</v>
      </c>
    </row>
    <row r="46" spans="2:9" ht="15" customHeight="1" x14ac:dyDescent="0.15">
      <c r="B46" t="s">
        <v>78</v>
      </c>
      <c r="C46" s="12">
        <v>4</v>
      </c>
      <c r="D46" s="8">
        <v>1.01</v>
      </c>
      <c r="E46" s="12">
        <v>2</v>
      </c>
      <c r="F46" s="8">
        <v>0.63</v>
      </c>
      <c r="G46" s="12">
        <v>2</v>
      </c>
      <c r="H46" s="8">
        <v>2.67</v>
      </c>
      <c r="I46" s="12">
        <v>0</v>
      </c>
    </row>
    <row r="47" spans="2:9" ht="15" customHeight="1" x14ac:dyDescent="0.15">
      <c r="B47" t="s">
        <v>81</v>
      </c>
      <c r="C47" s="12">
        <v>4</v>
      </c>
      <c r="D47" s="8">
        <v>1.01</v>
      </c>
      <c r="E47" s="12">
        <v>4</v>
      </c>
      <c r="F47" s="8">
        <v>1.27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62</v>
      </c>
      <c r="C48" s="12">
        <v>4</v>
      </c>
      <c r="D48" s="8">
        <v>1.01</v>
      </c>
      <c r="E48" s="12">
        <v>3</v>
      </c>
      <c r="F48" s="8">
        <v>0.95</v>
      </c>
      <c r="G48" s="12">
        <v>1</v>
      </c>
      <c r="H48" s="8">
        <v>1.33</v>
      </c>
      <c r="I48" s="12">
        <v>0</v>
      </c>
    </row>
    <row r="49" spans="2:9" ht="15" customHeight="1" x14ac:dyDescent="0.15">
      <c r="B49" t="s">
        <v>82</v>
      </c>
      <c r="C49" s="12">
        <v>4</v>
      </c>
      <c r="D49" s="8">
        <v>1.01</v>
      </c>
      <c r="E49" s="12">
        <v>1</v>
      </c>
      <c r="F49" s="8">
        <v>0.32</v>
      </c>
      <c r="G49" s="12">
        <v>2</v>
      </c>
      <c r="H49" s="8">
        <v>2.67</v>
      </c>
      <c r="I49" s="12">
        <v>1</v>
      </c>
    </row>
    <row r="52" spans="2:9" ht="33" customHeight="1" x14ac:dyDescent="0.15">
      <c r="B52" t="s">
        <v>242</v>
      </c>
      <c r="C52" s="10" t="s">
        <v>42</v>
      </c>
      <c r="D52" s="10" t="s">
        <v>43</v>
      </c>
      <c r="E52" s="10" t="s">
        <v>44</v>
      </c>
      <c r="F52" s="10" t="s">
        <v>45</v>
      </c>
      <c r="G52" s="10" t="s">
        <v>46</v>
      </c>
      <c r="H52" s="10" t="s">
        <v>47</v>
      </c>
      <c r="I52" s="10" t="s">
        <v>48</v>
      </c>
    </row>
    <row r="53" spans="2:9" ht="15" customHeight="1" x14ac:dyDescent="0.15">
      <c r="B53" t="s">
        <v>146</v>
      </c>
      <c r="C53" s="12">
        <v>35</v>
      </c>
      <c r="D53" s="8">
        <v>8.84</v>
      </c>
      <c r="E53" s="12">
        <v>35</v>
      </c>
      <c r="F53" s="8">
        <v>11.08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147</v>
      </c>
      <c r="C54" s="12">
        <v>34</v>
      </c>
      <c r="D54" s="8">
        <v>8.59</v>
      </c>
      <c r="E54" s="12">
        <v>34</v>
      </c>
      <c r="F54" s="8">
        <v>10.76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131</v>
      </c>
      <c r="C55" s="12">
        <v>20</v>
      </c>
      <c r="D55" s="8">
        <v>5.05</v>
      </c>
      <c r="E55" s="12">
        <v>15</v>
      </c>
      <c r="F55" s="8">
        <v>4.75</v>
      </c>
      <c r="G55" s="12">
        <v>5</v>
      </c>
      <c r="H55" s="8">
        <v>6.67</v>
      </c>
      <c r="I55" s="12">
        <v>0</v>
      </c>
    </row>
    <row r="56" spans="2:9" ht="15" customHeight="1" x14ac:dyDescent="0.15">
      <c r="B56" t="s">
        <v>134</v>
      </c>
      <c r="C56" s="12">
        <v>16</v>
      </c>
      <c r="D56" s="8">
        <v>4.04</v>
      </c>
      <c r="E56" s="12">
        <v>16</v>
      </c>
      <c r="F56" s="8">
        <v>5.0599999999999996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167</v>
      </c>
      <c r="C57" s="12">
        <v>12</v>
      </c>
      <c r="D57" s="8">
        <v>3.03</v>
      </c>
      <c r="E57" s="12">
        <v>7</v>
      </c>
      <c r="F57" s="8">
        <v>2.2200000000000002</v>
      </c>
      <c r="G57" s="12">
        <v>5</v>
      </c>
      <c r="H57" s="8">
        <v>6.67</v>
      </c>
      <c r="I57" s="12">
        <v>0</v>
      </c>
    </row>
    <row r="58" spans="2:9" ht="15" customHeight="1" x14ac:dyDescent="0.15">
      <c r="B58" t="s">
        <v>144</v>
      </c>
      <c r="C58" s="12">
        <v>11</v>
      </c>
      <c r="D58" s="8">
        <v>2.78</v>
      </c>
      <c r="E58" s="12">
        <v>10</v>
      </c>
      <c r="F58" s="8">
        <v>3.16</v>
      </c>
      <c r="G58" s="12">
        <v>1</v>
      </c>
      <c r="H58" s="8">
        <v>1.33</v>
      </c>
      <c r="I58" s="12">
        <v>0</v>
      </c>
    </row>
    <row r="59" spans="2:9" ht="15" customHeight="1" x14ac:dyDescent="0.15">
      <c r="B59" t="s">
        <v>163</v>
      </c>
      <c r="C59" s="12">
        <v>10</v>
      </c>
      <c r="D59" s="8">
        <v>2.5299999999999998</v>
      </c>
      <c r="E59" s="12">
        <v>6</v>
      </c>
      <c r="F59" s="8">
        <v>1.9</v>
      </c>
      <c r="G59" s="12">
        <v>4</v>
      </c>
      <c r="H59" s="8">
        <v>5.33</v>
      </c>
      <c r="I59" s="12">
        <v>0</v>
      </c>
    </row>
    <row r="60" spans="2:9" ht="15" customHeight="1" x14ac:dyDescent="0.15">
      <c r="B60" t="s">
        <v>139</v>
      </c>
      <c r="C60" s="12">
        <v>10</v>
      </c>
      <c r="D60" s="8">
        <v>2.5299999999999998</v>
      </c>
      <c r="E60" s="12">
        <v>5</v>
      </c>
      <c r="F60" s="8">
        <v>1.58</v>
      </c>
      <c r="G60" s="12">
        <v>4</v>
      </c>
      <c r="H60" s="8">
        <v>5.33</v>
      </c>
      <c r="I60" s="12">
        <v>1</v>
      </c>
    </row>
    <row r="61" spans="2:9" ht="15" customHeight="1" x14ac:dyDescent="0.15">
      <c r="B61" t="s">
        <v>133</v>
      </c>
      <c r="C61" s="12">
        <v>9</v>
      </c>
      <c r="D61" s="8">
        <v>2.27</v>
      </c>
      <c r="E61" s="12">
        <v>6</v>
      </c>
      <c r="F61" s="8">
        <v>1.9</v>
      </c>
      <c r="G61" s="12">
        <v>3</v>
      </c>
      <c r="H61" s="8">
        <v>4</v>
      </c>
      <c r="I61" s="12">
        <v>0</v>
      </c>
    </row>
    <row r="62" spans="2:9" ht="15" customHeight="1" x14ac:dyDescent="0.15">
      <c r="B62" t="s">
        <v>142</v>
      </c>
      <c r="C62" s="12">
        <v>9</v>
      </c>
      <c r="D62" s="8">
        <v>2.27</v>
      </c>
      <c r="E62" s="12">
        <v>8</v>
      </c>
      <c r="F62" s="8">
        <v>2.5299999999999998</v>
      </c>
      <c r="G62" s="12">
        <v>1</v>
      </c>
      <c r="H62" s="8">
        <v>1.33</v>
      </c>
      <c r="I62" s="12">
        <v>0</v>
      </c>
    </row>
    <row r="63" spans="2:9" ht="15" customHeight="1" x14ac:dyDescent="0.15">
      <c r="B63" t="s">
        <v>143</v>
      </c>
      <c r="C63" s="12">
        <v>9</v>
      </c>
      <c r="D63" s="8">
        <v>2.27</v>
      </c>
      <c r="E63" s="12">
        <v>9</v>
      </c>
      <c r="F63" s="8">
        <v>2.85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160</v>
      </c>
      <c r="C64" s="12">
        <v>8</v>
      </c>
      <c r="D64" s="8">
        <v>2.02</v>
      </c>
      <c r="E64" s="12">
        <v>8</v>
      </c>
      <c r="F64" s="8">
        <v>2.5299999999999998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151</v>
      </c>
      <c r="C65" s="12">
        <v>7</v>
      </c>
      <c r="D65" s="8">
        <v>1.77</v>
      </c>
      <c r="E65" s="12">
        <v>4</v>
      </c>
      <c r="F65" s="8">
        <v>1.27</v>
      </c>
      <c r="G65" s="12">
        <v>3</v>
      </c>
      <c r="H65" s="8">
        <v>4</v>
      </c>
      <c r="I65" s="12">
        <v>0</v>
      </c>
    </row>
    <row r="66" spans="2:9" ht="15" customHeight="1" x14ac:dyDescent="0.15">
      <c r="B66" t="s">
        <v>157</v>
      </c>
      <c r="C66" s="12">
        <v>7</v>
      </c>
      <c r="D66" s="8">
        <v>1.77</v>
      </c>
      <c r="E66" s="12">
        <v>5</v>
      </c>
      <c r="F66" s="8">
        <v>1.58</v>
      </c>
      <c r="G66" s="12">
        <v>2</v>
      </c>
      <c r="H66" s="8">
        <v>2.67</v>
      </c>
      <c r="I66" s="12">
        <v>0</v>
      </c>
    </row>
    <row r="67" spans="2:9" ht="15" customHeight="1" x14ac:dyDescent="0.15">
      <c r="B67" t="s">
        <v>145</v>
      </c>
      <c r="C67" s="12">
        <v>7</v>
      </c>
      <c r="D67" s="8">
        <v>1.77</v>
      </c>
      <c r="E67" s="12">
        <v>6</v>
      </c>
      <c r="F67" s="8">
        <v>1.9</v>
      </c>
      <c r="G67" s="12">
        <v>1</v>
      </c>
      <c r="H67" s="8">
        <v>1.33</v>
      </c>
      <c r="I67" s="12">
        <v>0</v>
      </c>
    </row>
    <row r="68" spans="2:9" ht="15" customHeight="1" x14ac:dyDescent="0.15">
      <c r="B68" t="s">
        <v>156</v>
      </c>
      <c r="C68" s="12">
        <v>6</v>
      </c>
      <c r="D68" s="8">
        <v>1.52</v>
      </c>
      <c r="E68" s="12">
        <v>6</v>
      </c>
      <c r="F68" s="8">
        <v>1.9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137</v>
      </c>
      <c r="C69" s="12">
        <v>6</v>
      </c>
      <c r="D69" s="8">
        <v>1.52</v>
      </c>
      <c r="E69" s="12">
        <v>3</v>
      </c>
      <c r="F69" s="8">
        <v>0.95</v>
      </c>
      <c r="G69" s="12">
        <v>3</v>
      </c>
      <c r="H69" s="8">
        <v>4</v>
      </c>
      <c r="I69" s="12">
        <v>0</v>
      </c>
    </row>
    <row r="70" spans="2:9" ht="15" customHeight="1" x14ac:dyDescent="0.15">
      <c r="B70" t="s">
        <v>141</v>
      </c>
      <c r="C70" s="12">
        <v>6</v>
      </c>
      <c r="D70" s="8">
        <v>1.52</v>
      </c>
      <c r="E70" s="12">
        <v>4</v>
      </c>
      <c r="F70" s="8">
        <v>1.27</v>
      </c>
      <c r="G70" s="12">
        <v>2</v>
      </c>
      <c r="H70" s="8">
        <v>2.67</v>
      </c>
      <c r="I70" s="12">
        <v>0</v>
      </c>
    </row>
    <row r="71" spans="2:9" ht="15" customHeight="1" x14ac:dyDescent="0.15">
      <c r="B71" t="s">
        <v>149</v>
      </c>
      <c r="C71" s="12">
        <v>6</v>
      </c>
      <c r="D71" s="8">
        <v>1.52</v>
      </c>
      <c r="E71" s="12">
        <v>6</v>
      </c>
      <c r="F71" s="8">
        <v>1.9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150</v>
      </c>
      <c r="C72" s="12">
        <v>6</v>
      </c>
      <c r="D72" s="8">
        <v>1.52</v>
      </c>
      <c r="E72" s="12">
        <v>6</v>
      </c>
      <c r="F72" s="8">
        <v>1.9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736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129</v>
      </c>
      <c r="B1" s="3" t="s">
        <v>130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  <c r="H1" s="7" t="s">
        <v>47</v>
      </c>
      <c r="I1" s="7" t="s">
        <v>48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64</v>
      </c>
      <c r="C3" s="4">
        <v>4632</v>
      </c>
      <c r="D3" s="8">
        <v>15.54</v>
      </c>
      <c r="E3" s="4">
        <v>4290</v>
      </c>
      <c r="F3" s="8">
        <v>21.54</v>
      </c>
      <c r="G3" s="4">
        <v>341</v>
      </c>
      <c r="H3" s="8">
        <v>3.47</v>
      </c>
      <c r="I3" s="4">
        <v>1</v>
      </c>
    </row>
    <row r="4" spans="1:9" x14ac:dyDescent="0.15">
      <c r="A4" s="2">
        <v>2</v>
      </c>
      <c r="B4" s="1" t="s">
        <v>63</v>
      </c>
      <c r="C4" s="4">
        <v>3420</v>
      </c>
      <c r="D4" s="8">
        <v>11.47</v>
      </c>
      <c r="E4" s="4">
        <v>3105</v>
      </c>
      <c r="F4" s="8">
        <v>15.59</v>
      </c>
      <c r="G4" s="4">
        <v>313</v>
      </c>
      <c r="H4" s="8">
        <v>3.19</v>
      </c>
      <c r="I4" s="4">
        <v>2</v>
      </c>
    </row>
    <row r="5" spans="1:9" x14ac:dyDescent="0.15">
      <c r="A5" s="2">
        <v>3</v>
      </c>
      <c r="B5" s="1" t="s">
        <v>59</v>
      </c>
      <c r="C5" s="4">
        <v>2386</v>
      </c>
      <c r="D5" s="8">
        <v>8</v>
      </c>
      <c r="E5" s="4">
        <v>1361</v>
      </c>
      <c r="F5" s="8">
        <v>6.83</v>
      </c>
      <c r="G5" s="4">
        <v>1023</v>
      </c>
      <c r="H5" s="8">
        <v>10.42</v>
      </c>
      <c r="I5" s="4">
        <v>2</v>
      </c>
    </row>
    <row r="6" spans="1:9" x14ac:dyDescent="0.15">
      <c r="A6" s="2">
        <v>4</v>
      </c>
      <c r="B6" s="1" t="s">
        <v>57</v>
      </c>
      <c r="C6" s="4">
        <v>2199</v>
      </c>
      <c r="D6" s="8">
        <v>7.38</v>
      </c>
      <c r="E6" s="4">
        <v>1729</v>
      </c>
      <c r="F6" s="8">
        <v>8.68</v>
      </c>
      <c r="G6" s="4">
        <v>455</v>
      </c>
      <c r="H6" s="8">
        <v>4.63</v>
      </c>
      <c r="I6" s="4">
        <v>15</v>
      </c>
    </row>
    <row r="7" spans="1:9" x14ac:dyDescent="0.15">
      <c r="A7" s="2">
        <v>5</v>
      </c>
      <c r="B7" s="1" t="s">
        <v>50</v>
      </c>
      <c r="C7" s="4">
        <v>1645</v>
      </c>
      <c r="D7" s="8">
        <v>5.52</v>
      </c>
      <c r="E7" s="4">
        <v>1199</v>
      </c>
      <c r="F7" s="8">
        <v>6.02</v>
      </c>
      <c r="G7" s="4">
        <v>446</v>
      </c>
      <c r="H7" s="8">
        <v>4.54</v>
      </c>
      <c r="I7" s="4">
        <v>0</v>
      </c>
    </row>
    <row r="8" spans="1:9" x14ac:dyDescent="0.15">
      <c r="A8" s="2">
        <v>6</v>
      </c>
      <c r="B8" s="1" t="s">
        <v>49</v>
      </c>
      <c r="C8" s="4">
        <v>1606</v>
      </c>
      <c r="D8" s="8">
        <v>5.39</v>
      </c>
      <c r="E8" s="4">
        <v>706</v>
      </c>
      <c r="F8" s="8">
        <v>3.54</v>
      </c>
      <c r="G8" s="4">
        <v>900</v>
      </c>
      <c r="H8" s="8">
        <v>9.16</v>
      </c>
      <c r="I8" s="4">
        <v>0</v>
      </c>
    </row>
    <row r="9" spans="1:9" x14ac:dyDescent="0.15">
      <c r="A9" s="2">
        <v>7</v>
      </c>
      <c r="B9" s="1" t="s">
        <v>60</v>
      </c>
      <c r="C9" s="4">
        <v>1085</v>
      </c>
      <c r="D9" s="8">
        <v>3.64</v>
      </c>
      <c r="E9" s="4">
        <v>694</v>
      </c>
      <c r="F9" s="8">
        <v>3.48</v>
      </c>
      <c r="G9" s="4">
        <v>386</v>
      </c>
      <c r="H9" s="8">
        <v>3.93</v>
      </c>
      <c r="I9" s="4">
        <v>5</v>
      </c>
    </row>
    <row r="10" spans="1:9" x14ac:dyDescent="0.15">
      <c r="A10" s="2">
        <v>8</v>
      </c>
      <c r="B10" s="1" t="s">
        <v>58</v>
      </c>
      <c r="C10" s="4">
        <v>937</v>
      </c>
      <c r="D10" s="8">
        <v>3.14</v>
      </c>
      <c r="E10" s="4">
        <v>612</v>
      </c>
      <c r="F10" s="8">
        <v>3.07</v>
      </c>
      <c r="G10" s="4">
        <v>325</v>
      </c>
      <c r="H10" s="8">
        <v>3.31</v>
      </c>
      <c r="I10" s="4">
        <v>0</v>
      </c>
    </row>
    <row r="11" spans="1:9" x14ac:dyDescent="0.15">
      <c r="A11" s="2">
        <v>9</v>
      </c>
      <c r="B11" s="1" t="s">
        <v>51</v>
      </c>
      <c r="C11" s="4">
        <v>910</v>
      </c>
      <c r="D11" s="8">
        <v>3.05</v>
      </c>
      <c r="E11" s="4">
        <v>380</v>
      </c>
      <c r="F11" s="8">
        <v>1.91</v>
      </c>
      <c r="G11" s="4">
        <v>530</v>
      </c>
      <c r="H11" s="8">
        <v>5.4</v>
      </c>
      <c r="I11" s="4">
        <v>0</v>
      </c>
    </row>
    <row r="12" spans="1:9" x14ac:dyDescent="0.15">
      <c r="A12" s="2">
        <v>10</v>
      </c>
      <c r="B12" s="1" t="s">
        <v>56</v>
      </c>
      <c r="C12" s="4">
        <v>889</v>
      </c>
      <c r="D12" s="8">
        <v>2.98</v>
      </c>
      <c r="E12" s="4">
        <v>493</v>
      </c>
      <c r="F12" s="8">
        <v>2.48</v>
      </c>
      <c r="G12" s="4">
        <v>396</v>
      </c>
      <c r="H12" s="8">
        <v>4.03</v>
      </c>
      <c r="I12" s="4">
        <v>0</v>
      </c>
    </row>
    <row r="13" spans="1:9" x14ac:dyDescent="0.15">
      <c r="A13" s="2">
        <v>11</v>
      </c>
      <c r="B13" s="1" t="s">
        <v>65</v>
      </c>
      <c r="C13" s="4">
        <v>853</v>
      </c>
      <c r="D13" s="8">
        <v>2.86</v>
      </c>
      <c r="E13" s="4">
        <v>735</v>
      </c>
      <c r="F13" s="8">
        <v>3.69</v>
      </c>
      <c r="G13" s="4">
        <v>112</v>
      </c>
      <c r="H13" s="8">
        <v>1.1399999999999999</v>
      </c>
      <c r="I13" s="4">
        <v>6</v>
      </c>
    </row>
    <row r="14" spans="1:9" x14ac:dyDescent="0.15">
      <c r="A14" s="2">
        <v>12</v>
      </c>
      <c r="B14" s="1" t="s">
        <v>66</v>
      </c>
      <c r="C14" s="4">
        <v>760</v>
      </c>
      <c r="D14" s="8">
        <v>2.5499999999999998</v>
      </c>
      <c r="E14" s="4">
        <v>692</v>
      </c>
      <c r="F14" s="8">
        <v>3.47</v>
      </c>
      <c r="G14" s="4">
        <v>68</v>
      </c>
      <c r="H14" s="8">
        <v>0.69</v>
      </c>
      <c r="I14" s="4">
        <v>0</v>
      </c>
    </row>
    <row r="15" spans="1:9" x14ac:dyDescent="0.15">
      <c r="A15" s="2">
        <v>13</v>
      </c>
      <c r="B15" s="1" t="s">
        <v>61</v>
      </c>
      <c r="C15" s="4">
        <v>557</v>
      </c>
      <c r="D15" s="8">
        <v>1.87</v>
      </c>
      <c r="E15" s="4">
        <v>465</v>
      </c>
      <c r="F15" s="8">
        <v>2.33</v>
      </c>
      <c r="G15" s="4">
        <v>90</v>
      </c>
      <c r="H15" s="8">
        <v>0.92</v>
      </c>
      <c r="I15" s="4">
        <v>2</v>
      </c>
    </row>
    <row r="16" spans="1:9" x14ac:dyDescent="0.15">
      <c r="A16" s="2">
        <v>14</v>
      </c>
      <c r="B16" s="1" t="s">
        <v>62</v>
      </c>
      <c r="C16" s="4">
        <v>522</v>
      </c>
      <c r="D16" s="8">
        <v>1.75</v>
      </c>
      <c r="E16" s="4">
        <v>273</v>
      </c>
      <c r="F16" s="8">
        <v>1.37</v>
      </c>
      <c r="G16" s="4">
        <v>249</v>
      </c>
      <c r="H16" s="8">
        <v>2.54</v>
      </c>
      <c r="I16" s="4">
        <v>0</v>
      </c>
    </row>
    <row r="17" spans="1:9" x14ac:dyDescent="0.15">
      <c r="A17" s="2">
        <v>15</v>
      </c>
      <c r="B17" s="1" t="s">
        <v>68</v>
      </c>
      <c r="C17" s="4">
        <v>479</v>
      </c>
      <c r="D17" s="8">
        <v>1.61</v>
      </c>
      <c r="E17" s="4">
        <v>363</v>
      </c>
      <c r="F17" s="8">
        <v>1.82</v>
      </c>
      <c r="G17" s="4">
        <v>115</v>
      </c>
      <c r="H17" s="8">
        <v>1.17</v>
      </c>
      <c r="I17" s="4">
        <v>1</v>
      </c>
    </row>
    <row r="18" spans="1:9" x14ac:dyDescent="0.15">
      <c r="A18" s="2">
        <v>16</v>
      </c>
      <c r="B18" s="1" t="s">
        <v>52</v>
      </c>
      <c r="C18" s="4">
        <v>439</v>
      </c>
      <c r="D18" s="8">
        <v>1.47</v>
      </c>
      <c r="E18" s="4">
        <v>261</v>
      </c>
      <c r="F18" s="8">
        <v>1.31</v>
      </c>
      <c r="G18" s="4">
        <v>175</v>
      </c>
      <c r="H18" s="8">
        <v>1.78</v>
      </c>
      <c r="I18" s="4">
        <v>3</v>
      </c>
    </row>
    <row r="19" spans="1:9" x14ac:dyDescent="0.15">
      <c r="A19" s="2">
        <v>17</v>
      </c>
      <c r="B19" s="1" t="s">
        <v>54</v>
      </c>
      <c r="C19" s="4">
        <v>381</v>
      </c>
      <c r="D19" s="8">
        <v>1.28</v>
      </c>
      <c r="E19" s="4">
        <v>35</v>
      </c>
      <c r="F19" s="8">
        <v>0.18</v>
      </c>
      <c r="G19" s="4">
        <v>346</v>
      </c>
      <c r="H19" s="8">
        <v>3.52</v>
      </c>
      <c r="I19" s="4">
        <v>0</v>
      </c>
    </row>
    <row r="20" spans="1:9" x14ac:dyDescent="0.15">
      <c r="A20" s="2">
        <v>18</v>
      </c>
      <c r="B20" s="1" t="s">
        <v>67</v>
      </c>
      <c r="C20" s="4">
        <v>372</v>
      </c>
      <c r="D20" s="8">
        <v>1.25</v>
      </c>
      <c r="E20" s="4">
        <v>7</v>
      </c>
      <c r="F20" s="8">
        <v>0.04</v>
      </c>
      <c r="G20" s="4">
        <v>359</v>
      </c>
      <c r="H20" s="8">
        <v>3.66</v>
      </c>
      <c r="I20" s="4">
        <v>6</v>
      </c>
    </row>
    <row r="21" spans="1:9" x14ac:dyDescent="0.15">
      <c r="A21" s="2">
        <v>19</v>
      </c>
      <c r="B21" s="1" t="s">
        <v>53</v>
      </c>
      <c r="C21" s="4">
        <v>367</v>
      </c>
      <c r="D21" s="8">
        <v>1.23</v>
      </c>
      <c r="E21" s="4">
        <v>112</v>
      </c>
      <c r="F21" s="8">
        <v>0.56000000000000005</v>
      </c>
      <c r="G21" s="4">
        <v>255</v>
      </c>
      <c r="H21" s="8">
        <v>2.6</v>
      </c>
      <c r="I21" s="4">
        <v>0</v>
      </c>
    </row>
    <row r="22" spans="1:9" x14ac:dyDescent="0.15">
      <c r="A22" s="2">
        <v>20</v>
      </c>
      <c r="B22" s="1" t="s">
        <v>55</v>
      </c>
      <c r="C22" s="4">
        <v>352</v>
      </c>
      <c r="D22" s="8">
        <v>1.18</v>
      </c>
      <c r="E22" s="4">
        <v>113</v>
      </c>
      <c r="F22" s="8">
        <v>0.56999999999999995</v>
      </c>
      <c r="G22" s="4">
        <v>239</v>
      </c>
      <c r="H22" s="8">
        <v>2.4300000000000002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64</v>
      </c>
      <c r="C25" s="4">
        <v>1183</v>
      </c>
      <c r="D25" s="8">
        <v>13.76</v>
      </c>
      <c r="E25" s="4">
        <v>1034</v>
      </c>
      <c r="F25" s="8">
        <v>21.65</v>
      </c>
      <c r="G25" s="4">
        <v>149</v>
      </c>
      <c r="H25" s="8">
        <v>3.91</v>
      </c>
      <c r="I25" s="4">
        <v>0</v>
      </c>
    </row>
    <row r="26" spans="1:9" x14ac:dyDescent="0.15">
      <c r="A26" s="2">
        <v>2</v>
      </c>
      <c r="B26" s="1" t="s">
        <v>63</v>
      </c>
      <c r="C26" s="4">
        <v>1039</v>
      </c>
      <c r="D26" s="8">
        <v>12.08</v>
      </c>
      <c r="E26" s="4">
        <v>918</v>
      </c>
      <c r="F26" s="8">
        <v>19.23</v>
      </c>
      <c r="G26" s="4">
        <v>121</v>
      </c>
      <c r="H26" s="8">
        <v>3.18</v>
      </c>
      <c r="I26" s="4">
        <v>0</v>
      </c>
    </row>
    <row r="27" spans="1:9" x14ac:dyDescent="0.15">
      <c r="A27" s="2">
        <v>3</v>
      </c>
      <c r="B27" s="1" t="s">
        <v>59</v>
      </c>
      <c r="C27" s="4">
        <v>575</v>
      </c>
      <c r="D27" s="8">
        <v>6.69</v>
      </c>
      <c r="E27" s="4">
        <v>275</v>
      </c>
      <c r="F27" s="8">
        <v>5.76</v>
      </c>
      <c r="G27" s="4">
        <v>299</v>
      </c>
      <c r="H27" s="8">
        <v>7.85</v>
      </c>
      <c r="I27" s="4">
        <v>1</v>
      </c>
    </row>
    <row r="28" spans="1:9" x14ac:dyDescent="0.15">
      <c r="A28" s="2">
        <v>4</v>
      </c>
      <c r="B28" s="1" t="s">
        <v>60</v>
      </c>
      <c r="C28" s="4">
        <v>473</v>
      </c>
      <c r="D28" s="8">
        <v>5.5</v>
      </c>
      <c r="E28" s="4">
        <v>272</v>
      </c>
      <c r="F28" s="8">
        <v>5.7</v>
      </c>
      <c r="G28" s="4">
        <v>200</v>
      </c>
      <c r="H28" s="8">
        <v>5.25</v>
      </c>
      <c r="I28" s="4">
        <v>1</v>
      </c>
    </row>
    <row r="29" spans="1:9" x14ac:dyDescent="0.15">
      <c r="A29" s="2">
        <v>5</v>
      </c>
      <c r="B29" s="1" t="s">
        <v>49</v>
      </c>
      <c r="C29" s="4">
        <v>423</v>
      </c>
      <c r="D29" s="8">
        <v>4.92</v>
      </c>
      <c r="E29" s="4">
        <v>100</v>
      </c>
      <c r="F29" s="8">
        <v>2.09</v>
      </c>
      <c r="G29" s="4">
        <v>323</v>
      </c>
      <c r="H29" s="8">
        <v>8.48</v>
      </c>
      <c r="I29" s="4">
        <v>0</v>
      </c>
    </row>
    <row r="30" spans="1:9" x14ac:dyDescent="0.15">
      <c r="A30" s="2">
        <v>6</v>
      </c>
      <c r="B30" s="1" t="s">
        <v>57</v>
      </c>
      <c r="C30" s="4">
        <v>420</v>
      </c>
      <c r="D30" s="8">
        <v>4.88</v>
      </c>
      <c r="E30" s="4">
        <v>273</v>
      </c>
      <c r="F30" s="8">
        <v>5.72</v>
      </c>
      <c r="G30" s="4">
        <v>147</v>
      </c>
      <c r="H30" s="8">
        <v>3.86</v>
      </c>
      <c r="I30" s="4">
        <v>0</v>
      </c>
    </row>
    <row r="31" spans="1:9" x14ac:dyDescent="0.15">
      <c r="A31" s="2">
        <v>7</v>
      </c>
      <c r="B31" s="1" t="s">
        <v>50</v>
      </c>
      <c r="C31" s="4">
        <v>364</v>
      </c>
      <c r="D31" s="8">
        <v>4.2300000000000004</v>
      </c>
      <c r="E31" s="4">
        <v>183</v>
      </c>
      <c r="F31" s="8">
        <v>3.83</v>
      </c>
      <c r="G31" s="4">
        <v>181</v>
      </c>
      <c r="H31" s="8">
        <v>4.75</v>
      </c>
      <c r="I31" s="4">
        <v>0</v>
      </c>
    </row>
    <row r="32" spans="1:9" x14ac:dyDescent="0.15">
      <c r="A32" s="2">
        <v>8</v>
      </c>
      <c r="B32" s="1" t="s">
        <v>65</v>
      </c>
      <c r="C32" s="4">
        <v>361</v>
      </c>
      <c r="D32" s="8">
        <v>4.2</v>
      </c>
      <c r="E32" s="4">
        <v>313</v>
      </c>
      <c r="F32" s="8">
        <v>6.55</v>
      </c>
      <c r="G32" s="4">
        <v>46</v>
      </c>
      <c r="H32" s="8">
        <v>1.21</v>
      </c>
      <c r="I32" s="4">
        <v>2</v>
      </c>
    </row>
    <row r="33" spans="1:9" x14ac:dyDescent="0.15">
      <c r="A33" s="2">
        <v>9</v>
      </c>
      <c r="B33" s="1" t="s">
        <v>51</v>
      </c>
      <c r="C33" s="4">
        <v>300</v>
      </c>
      <c r="D33" s="8">
        <v>3.49</v>
      </c>
      <c r="E33" s="4">
        <v>61</v>
      </c>
      <c r="F33" s="8">
        <v>1.28</v>
      </c>
      <c r="G33" s="4">
        <v>239</v>
      </c>
      <c r="H33" s="8">
        <v>6.28</v>
      </c>
      <c r="I33" s="4">
        <v>0</v>
      </c>
    </row>
    <row r="34" spans="1:9" x14ac:dyDescent="0.15">
      <c r="A34" s="2">
        <v>10</v>
      </c>
      <c r="B34" s="1" t="s">
        <v>56</v>
      </c>
      <c r="C34" s="4">
        <v>287</v>
      </c>
      <c r="D34" s="8">
        <v>3.34</v>
      </c>
      <c r="E34" s="4">
        <v>133</v>
      </c>
      <c r="F34" s="8">
        <v>2.79</v>
      </c>
      <c r="G34" s="4">
        <v>154</v>
      </c>
      <c r="H34" s="8">
        <v>4.04</v>
      </c>
      <c r="I34" s="4">
        <v>0</v>
      </c>
    </row>
    <row r="35" spans="1:9" x14ac:dyDescent="0.15">
      <c r="A35" s="2">
        <v>11</v>
      </c>
      <c r="B35" s="1" t="s">
        <v>58</v>
      </c>
      <c r="C35" s="4">
        <v>263</v>
      </c>
      <c r="D35" s="8">
        <v>3.06</v>
      </c>
      <c r="E35" s="4">
        <v>140</v>
      </c>
      <c r="F35" s="8">
        <v>2.93</v>
      </c>
      <c r="G35" s="4">
        <v>123</v>
      </c>
      <c r="H35" s="8">
        <v>3.23</v>
      </c>
      <c r="I35" s="4">
        <v>0</v>
      </c>
    </row>
    <row r="36" spans="1:9" x14ac:dyDescent="0.15">
      <c r="A36" s="2">
        <v>12</v>
      </c>
      <c r="B36" s="1" t="s">
        <v>61</v>
      </c>
      <c r="C36" s="4">
        <v>261</v>
      </c>
      <c r="D36" s="8">
        <v>3.04</v>
      </c>
      <c r="E36" s="4">
        <v>199</v>
      </c>
      <c r="F36" s="8">
        <v>4.17</v>
      </c>
      <c r="G36" s="4">
        <v>61</v>
      </c>
      <c r="H36" s="8">
        <v>1.6</v>
      </c>
      <c r="I36" s="4">
        <v>1</v>
      </c>
    </row>
    <row r="37" spans="1:9" x14ac:dyDescent="0.15">
      <c r="A37" s="2">
        <v>13</v>
      </c>
      <c r="B37" s="1" t="s">
        <v>66</v>
      </c>
      <c r="C37" s="4">
        <v>220</v>
      </c>
      <c r="D37" s="8">
        <v>2.56</v>
      </c>
      <c r="E37" s="4">
        <v>200</v>
      </c>
      <c r="F37" s="8">
        <v>4.1900000000000004</v>
      </c>
      <c r="G37" s="4">
        <v>20</v>
      </c>
      <c r="H37" s="8">
        <v>0.53</v>
      </c>
      <c r="I37" s="4">
        <v>0</v>
      </c>
    </row>
    <row r="38" spans="1:9" x14ac:dyDescent="0.15">
      <c r="A38" s="2">
        <v>14</v>
      </c>
      <c r="B38" s="1" t="s">
        <v>54</v>
      </c>
      <c r="C38" s="4">
        <v>218</v>
      </c>
      <c r="D38" s="8">
        <v>2.54</v>
      </c>
      <c r="E38" s="4">
        <v>10</v>
      </c>
      <c r="F38" s="8">
        <v>0.21</v>
      </c>
      <c r="G38" s="4">
        <v>208</v>
      </c>
      <c r="H38" s="8">
        <v>5.46</v>
      </c>
      <c r="I38" s="4">
        <v>0</v>
      </c>
    </row>
    <row r="39" spans="1:9" x14ac:dyDescent="0.15">
      <c r="A39" s="2">
        <v>15</v>
      </c>
      <c r="B39" s="1" t="s">
        <v>62</v>
      </c>
      <c r="C39" s="4">
        <v>196</v>
      </c>
      <c r="D39" s="8">
        <v>2.2799999999999998</v>
      </c>
      <c r="E39" s="4">
        <v>81</v>
      </c>
      <c r="F39" s="8">
        <v>1.7</v>
      </c>
      <c r="G39" s="4">
        <v>115</v>
      </c>
      <c r="H39" s="8">
        <v>3.02</v>
      </c>
      <c r="I39" s="4">
        <v>0</v>
      </c>
    </row>
    <row r="40" spans="1:9" x14ac:dyDescent="0.15">
      <c r="A40" s="2">
        <v>16</v>
      </c>
      <c r="B40" s="1" t="s">
        <v>55</v>
      </c>
      <c r="C40" s="4">
        <v>165</v>
      </c>
      <c r="D40" s="8">
        <v>1.92</v>
      </c>
      <c r="E40" s="4">
        <v>37</v>
      </c>
      <c r="F40" s="8">
        <v>0.77</v>
      </c>
      <c r="G40" s="4">
        <v>128</v>
      </c>
      <c r="H40" s="8">
        <v>3.36</v>
      </c>
      <c r="I40" s="4">
        <v>0</v>
      </c>
    </row>
    <row r="41" spans="1:9" x14ac:dyDescent="0.15">
      <c r="A41" s="2">
        <v>17</v>
      </c>
      <c r="B41" s="1" t="s">
        <v>67</v>
      </c>
      <c r="C41" s="4">
        <v>139</v>
      </c>
      <c r="D41" s="8">
        <v>1.62</v>
      </c>
      <c r="E41" s="4">
        <v>5</v>
      </c>
      <c r="F41" s="8">
        <v>0.1</v>
      </c>
      <c r="G41" s="4">
        <v>129</v>
      </c>
      <c r="H41" s="8">
        <v>3.39</v>
      </c>
      <c r="I41" s="4">
        <v>5</v>
      </c>
    </row>
    <row r="42" spans="1:9" x14ac:dyDescent="0.15">
      <c r="A42" s="2">
        <v>18</v>
      </c>
      <c r="B42" s="1" t="s">
        <v>53</v>
      </c>
      <c r="C42" s="4">
        <v>134</v>
      </c>
      <c r="D42" s="8">
        <v>1.56</v>
      </c>
      <c r="E42" s="4">
        <v>27</v>
      </c>
      <c r="F42" s="8">
        <v>0.56999999999999995</v>
      </c>
      <c r="G42" s="4">
        <v>107</v>
      </c>
      <c r="H42" s="8">
        <v>2.81</v>
      </c>
      <c r="I42" s="4">
        <v>0</v>
      </c>
    </row>
    <row r="43" spans="1:9" x14ac:dyDescent="0.15">
      <c r="A43" s="2">
        <v>19</v>
      </c>
      <c r="B43" s="1" t="s">
        <v>70</v>
      </c>
      <c r="C43" s="4">
        <v>121</v>
      </c>
      <c r="D43" s="8">
        <v>1.41</v>
      </c>
      <c r="E43" s="4">
        <v>61</v>
      </c>
      <c r="F43" s="8">
        <v>1.28</v>
      </c>
      <c r="G43" s="4">
        <v>60</v>
      </c>
      <c r="H43" s="8">
        <v>1.58</v>
      </c>
      <c r="I43" s="4">
        <v>0</v>
      </c>
    </row>
    <row r="44" spans="1:9" x14ac:dyDescent="0.15">
      <c r="A44" s="2">
        <v>20</v>
      </c>
      <c r="B44" s="1" t="s">
        <v>69</v>
      </c>
      <c r="C44" s="4">
        <v>111</v>
      </c>
      <c r="D44" s="8">
        <v>1.29</v>
      </c>
      <c r="E44" s="4">
        <v>16</v>
      </c>
      <c r="F44" s="8">
        <v>0.34</v>
      </c>
      <c r="G44" s="4">
        <v>95</v>
      </c>
      <c r="H44" s="8">
        <v>2.4900000000000002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63</v>
      </c>
      <c r="C47" s="4">
        <v>287</v>
      </c>
      <c r="D47" s="8">
        <v>15.63</v>
      </c>
      <c r="E47" s="4">
        <v>270</v>
      </c>
      <c r="F47" s="8">
        <v>21.69</v>
      </c>
      <c r="G47" s="4">
        <v>17</v>
      </c>
      <c r="H47" s="8">
        <v>2.93</v>
      </c>
      <c r="I47" s="4">
        <v>0</v>
      </c>
    </row>
    <row r="48" spans="1:9" x14ac:dyDescent="0.15">
      <c r="A48" s="2">
        <v>2</v>
      </c>
      <c r="B48" s="1" t="s">
        <v>64</v>
      </c>
      <c r="C48" s="4">
        <v>264</v>
      </c>
      <c r="D48" s="8">
        <v>14.38</v>
      </c>
      <c r="E48" s="4">
        <v>236</v>
      </c>
      <c r="F48" s="8">
        <v>18.96</v>
      </c>
      <c r="G48" s="4">
        <v>28</v>
      </c>
      <c r="H48" s="8">
        <v>4.83</v>
      </c>
      <c r="I48" s="4">
        <v>0</v>
      </c>
    </row>
    <row r="49" spans="1:9" x14ac:dyDescent="0.15">
      <c r="A49" s="2">
        <v>3</v>
      </c>
      <c r="B49" s="1" t="s">
        <v>59</v>
      </c>
      <c r="C49" s="4">
        <v>165</v>
      </c>
      <c r="D49" s="8">
        <v>8.99</v>
      </c>
      <c r="E49" s="4">
        <v>85</v>
      </c>
      <c r="F49" s="8">
        <v>6.83</v>
      </c>
      <c r="G49" s="4">
        <v>80</v>
      </c>
      <c r="H49" s="8">
        <v>13.79</v>
      </c>
      <c r="I49" s="4">
        <v>0</v>
      </c>
    </row>
    <row r="50" spans="1:9" x14ac:dyDescent="0.15">
      <c r="A50" s="2">
        <v>4</v>
      </c>
      <c r="B50" s="1" t="s">
        <v>57</v>
      </c>
      <c r="C50" s="4">
        <v>127</v>
      </c>
      <c r="D50" s="8">
        <v>6.92</v>
      </c>
      <c r="E50" s="4">
        <v>96</v>
      </c>
      <c r="F50" s="8">
        <v>7.71</v>
      </c>
      <c r="G50" s="4">
        <v>29</v>
      </c>
      <c r="H50" s="8">
        <v>5</v>
      </c>
      <c r="I50" s="4">
        <v>2</v>
      </c>
    </row>
    <row r="51" spans="1:9" x14ac:dyDescent="0.15">
      <c r="A51" s="2">
        <v>5</v>
      </c>
      <c r="B51" s="1" t="s">
        <v>66</v>
      </c>
      <c r="C51" s="4">
        <v>64</v>
      </c>
      <c r="D51" s="8">
        <v>3.49</v>
      </c>
      <c r="E51" s="4">
        <v>62</v>
      </c>
      <c r="F51" s="8">
        <v>4.9800000000000004</v>
      </c>
      <c r="G51" s="4">
        <v>2</v>
      </c>
      <c r="H51" s="8">
        <v>0.34</v>
      </c>
      <c r="I51" s="4">
        <v>0</v>
      </c>
    </row>
    <row r="52" spans="1:9" x14ac:dyDescent="0.15">
      <c r="A52" s="2">
        <v>6</v>
      </c>
      <c r="B52" s="1" t="s">
        <v>58</v>
      </c>
      <c r="C52" s="4">
        <v>62</v>
      </c>
      <c r="D52" s="8">
        <v>3.38</v>
      </c>
      <c r="E52" s="4">
        <v>42</v>
      </c>
      <c r="F52" s="8">
        <v>3.37</v>
      </c>
      <c r="G52" s="4">
        <v>20</v>
      </c>
      <c r="H52" s="8">
        <v>3.45</v>
      </c>
      <c r="I52" s="4">
        <v>0</v>
      </c>
    </row>
    <row r="53" spans="1:9" x14ac:dyDescent="0.15">
      <c r="A53" s="2">
        <v>7</v>
      </c>
      <c r="B53" s="1" t="s">
        <v>50</v>
      </c>
      <c r="C53" s="4">
        <v>60</v>
      </c>
      <c r="D53" s="8">
        <v>3.27</v>
      </c>
      <c r="E53" s="4">
        <v>41</v>
      </c>
      <c r="F53" s="8">
        <v>3.29</v>
      </c>
      <c r="G53" s="4">
        <v>19</v>
      </c>
      <c r="H53" s="8">
        <v>3.28</v>
      </c>
      <c r="I53" s="4">
        <v>0</v>
      </c>
    </row>
    <row r="54" spans="1:9" x14ac:dyDescent="0.15">
      <c r="A54" s="2">
        <v>8</v>
      </c>
      <c r="B54" s="1" t="s">
        <v>65</v>
      </c>
      <c r="C54" s="4">
        <v>59</v>
      </c>
      <c r="D54" s="8">
        <v>3.21</v>
      </c>
      <c r="E54" s="4">
        <v>51</v>
      </c>
      <c r="F54" s="8">
        <v>4.0999999999999996</v>
      </c>
      <c r="G54" s="4">
        <v>8</v>
      </c>
      <c r="H54" s="8">
        <v>1.38</v>
      </c>
      <c r="I54" s="4">
        <v>0</v>
      </c>
    </row>
    <row r="55" spans="1:9" x14ac:dyDescent="0.15">
      <c r="A55" s="2">
        <v>9</v>
      </c>
      <c r="B55" s="1" t="s">
        <v>49</v>
      </c>
      <c r="C55" s="4">
        <v>58</v>
      </c>
      <c r="D55" s="8">
        <v>3.16</v>
      </c>
      <c r="E55" s="4">
        <v>24</v>
      </c>
      <c r="F55" s="8">
        <v>1.93</v>
      </c>
      <c r="G55" s="4">
        <v>34</v>
      </c>
      <c r="H55" s="8">
        <v>5.86</v>
      </c>
      <c r="I55" s="4">
        <v>0</v>
      </c>
    </row>
    <row r="56" spans="1:9" x14ac:dyDescent="0.15">
      <c r="A56" s="2">
        <v>10</v>
      </c>
      <c r="B56" s="1" t="s">
        <v>60</v>
      </c>
      <c r="C56" s="4">
        <v>56</v>
      </c>
      <c r="D56" s="8">
        <v>3.05</v>
      </c>
      <c r="E56" s="4">
        <v>28</v>
      </c>
      <c r="F56" s="8">
        <v>2.25</v>
      </c>
      <c r="G56" s="4">
        <v>27</v>
      </c>
      <c r="H56" s="8">
        <v>4.66</v>
      </c>
      <c r="I56" s="4">
        <v>1</v>
      </c>
    </row>
    <row r="57" spans="1:9" x14ac:dyDescent="0.15">
      <c r="A57" s="2">
        <v>11</v>
      </c>
      <c r="B57" s="1" t="s">
        <v>71</v>
      </c>
      <c r="C57" s="4">
        <v>51</v>
      </c>
      <c r="D57" s="8">
        <v>2.78</v>
      </c>
      <c r="E57" s="4">
        <v>20</v>
      </c>
      <c r="F57" s="8">
        <v>1.61</v>
      </c>
      <c r="G57" s="4">
        <v>31</v>
      </c>
      <c r="H57" s="8">
        <v>5.34</v>
      </c>
      <c r="I57" s="4">
        <v>0</v>
      </c>
    </row>
    <row r="58" spans="1:9" x14ac:dyDescent="0.15">
      <c r="A58" s="2">
        <v>12</v>
      </c>
      <c r="B58" s="1" t="s">
        <v>56</v>
      </c>
      <c r="C58" s="4">
        <v>44</v>
      </c>
      <c r="D58" s="8">
        <v>2.4</v>
      </c>
      <c r="E58" s="4">
        <v>21</v>
      </c>
      <c r="F58" s="8">
        <v>1.69</v>
      </c>
      <c r="G58" s="4">
        <v>23</v>
      </c>
      <c r="H58" s="8">
        <v>3.97</v>
      </c>
      <c r="I58" s="4">
        <v>0</v>
      </c>
    </row>
    <row r="59" spans="1:9" x14ac:dyDescent="0.15">
      <c r="A59" s="2">
        <v>13</v>
      </c>
      <c r="B59" s="1" t="s">
        <v>61</v>
      </c>
      <c r="C59" s="4">
        <v>43</v>
      </c>
      <c r="D59" s="8">
        <v>2.34</v>
      </c>
      <c r="E59" s="4">
        <v>42</v>
      </c>
      <c r="F59" s="8">
        <v>3.37</v>
      </c>
      <c r="G59" s="4">
        <v>1</v>
      </c>
      <c r="H59" s="8">
        <v>0.17</v>
      </c>
      <c r="I59" s="4">
        <v>0</v>
      </c>
    </row>
    <row r="60" spans="1:9" x14ac:dyDescent="0.15">
      <c r="A60" s="2">
        <v>14</v>
      </c>
      <c r="B60" s="1" t="s">
        <v>51</v>
      </c>
      <c r="C60" s="4">
        <v>37</v>
      </c>
      <c r="D60" s="8">
        <v>2.02</v>
      </c>
      <c r="E60" s="4">
        <v>13</v>
      </c>
      <c r="F60" s="8">
        <v>1.04</v>
      </c>
      <c r="G60" s="4">
        <v>24</v>
      </c>
      <c r="H60" s="8">
        <v>4.1399999999999997</v>
      </c>
      <c r="I60" s="4">
        <v>0</v>
      </c>
    </row>
    <row r="61" spans="1:9" x14ac:dyDescent="0.15">
      <c r="A61" s="2">
        <v>15</v>
      </c>
      <c r="B61" s="1" t="s">
        <v>62</v>
      </c>
      <c r="C61" s="4">
        <v>35</v>
      </c>
      <c r="D61" s="8">
        <v>1.91</v>
      </c>
      <c r="E61" s="4">
        <v>25</v>
      </c>
      <c r="F61" s="8">
        <v>2.0099999999999998</v>
      </c>
      <c r="G61" s="4">
        <v>10</v>
      </c>
      <c r="H61" s="8">
        <v>1.72</v>
      </c>
      <c r="I61" s="4">
        <v>0</v>
      </c>
    </row>
    <row r="62" spans="1:9" x14ac:dyDescent="0.15">
      <c r="A62" s="2">
        <v>16</v>
      </c>
      <c r="B62" s="1" t="s">
        <v>53</v>
      </c>
      <c r="C62" s="4">
        <v>30</v>
      </c>
      <c r="D62" s="8">
        <v>1.63</v>
      </c>
      <c r="E62" s="4">
        <v>14</v>
      </c>
      <c r="F62" s="8">
        <v>1.1200000000000001</v>
      </c>
      <c r="G62" s="4">
        <v>16</v>
      </c>
      <c r="H62" s="8">
        <v>2.76</v>
      </c>
      <c r="I62" s="4">
        <v>0</v>
      </c>
    </row>
    <row r="63" spans="1:9" x14ac:dyDescent="0.15">
      <c r="A63" s="2">
        <v>16</v>
      </c>
      <c r="B63" s="1" t="s">
        <v>70</v>
      </c>
      <c r="C63" s="4">
        <v>30</v>
      </c>
      <c r="D63" s="8">
        <v>1.63</v>
      </c>
      <c r="E63" s="4">
        <v>21</v>
      </c>
      <c r="F63" s="8">
        <v>1.69</v>
      </c>
      <c r="G63" s="4">
        <v>9</v>
      </c>
      <c r="H63" s="8">
        <v>1.55</v>
      </c>
      <c r="I63" s="4">
        <v>0</v>
      </c>
    </row>
    <row r="64" spans="1:9" x14ac:dyDescent="0.15">
      <c r="A64" s="2">
        <v>16</v>
      </c>
      <c r="B64" s="1" t="s">
        <v>68</v>
      </c>
      <c r="C64" s="4">
        <v>30</v>
      </c>
      <c r="D64" s="8">
        <v>1.63</v>
      </c>
      <c r="E64" s="4">
        <v>26</v>
      </c>
      <c r="F64" s="8">
        <v>2.09</v>
      </c>
      <c r="G64" s="4">
        <v>3</v>
      </c>
      <c r="H64" s="8">
        <v>0.52</v>
      </c>
      <c r="I64" s="4">
        <v>1</v>
      </c>
    </row>
    <row r="65" spans="1:9" x14ac:dyDescent="0.15">
      <c r="A65" s="2">
        <v>19</v>
      </c>
      <c r="B65" s="1" t="s">
        <v>67</v>
      </c>
      <c r="C65" s="4">
        <v>23</v>
      </c>
      <c r="D65" s="8">
        <v>1.25</v>
      </c>
      <c r="E65" s="4">
        <v>0</v>
      </c>
      <c r="F65" s="8">
        <v>0</v>
      </c>
      <c r="G65" s="4">
        <v>22</v>
      </c>
      <c r="H65" s="8">
        <v>3.79</v>
      </c>
      <c r="I65" s="4">
        <v>1</v>
      </c>
    </row>
    <row r="66" spans="1:9" x14ac:dyDescent="0.15">
      <c r="A66" s="2">
        <v>20</v>
      </c>
      <c r="B66" s="1" t="s">
        <v>72</v>
      </c>
      <c r="C66" s="4">
        <v>22</v>
      </c>
      <c r="D66" s="8">
        <v>1.2</v>
      </c>
      <c r="E66" s="4">
        <v>5</v>
      </c>
      <c r="F66" s="8">
        <v>0.4</v>
      </c>
      <c r="G66" s="4">
        <v>17</v>
      </c>
      <c r="H66" s="8">
        <v>2.93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64</v>
      </c>
      <c r="C69" s="4">
        <v>499</v>
      </c>
      <c r="D69" s="8">
        <v>17.61</v>
      </c>
      <c r="E69" s="4">
        <v>481</v>
      </c>
      <c r="F69" s="8">
        <v>23.44</v>
      </c>
      <c r="G69" s="4">
        <v>18</v>
      </c>
      <c r="H69" s="8">
        <v>2.3199999999999998</v>
      </c>
      <c r="I69" s="4">
        <v>0</v>
      </c>
    </row>
    <row r="70" spans="1:9" x14ac:dyDescent="0.15">
      <c r="A70" s="2">
        <v>2</v>
      </c>
      <c r="B70" s="1" t="s">
        <v>63</v>
      </c>
      <c r="C70" s="4">
        <v>321</v>
      </c>
      <c r="D70" s="8">
        <v>11.33</v>
      </c>
      <c r="E70" s="4">
        <v>287</v>
      </c>
      <c r="F70" s="8">
        <v>13.99</v>
      </c>
      <c r="G70" s="4">
        <v>34</v>
      </c>
      <c r="H70" s="8">
        <v>4.38</v>
      </c>
      <c r="I70" s="4">
        <v>0</v>
      </c>
    </row>
    <row r="71" spans="1:9" x14ac:dyDescent="0.15">
      <c r="A71" s="2">
        <v>3</v>
      </c>
      <c r="B71" s="1" t="s">
        <v>59</v>
      </c>
      <c r="C71" s="4">
        <v>261</v>
      </c>
      <c r="D71" s="8">
        <v>9.2100000000000009</v>
      </c>
      <c r="E71" s="4">
        <v>176</v>
      </c>
      <c r="F71" s="8">
        <v>8.58</v>
      </c>
      <c r="G71" s="4">
        <v>85</v>
      </c>
      <c r="H71" s="8">
        <v>10.95</v>
      </c>
      <c r="I71" s="4">
        <v>0</v>
      </c>
    </row>
    <row r="72" spans="1:9" x14ac:dyDescent="0.15">
      <c r="A72" s="2">
        <v>4</v>
      </c>
      <c r="B72" s="1" t="s">
        <v>57</v>
      </c>
      <c r="C72" s="4">
        <v>236</v>
      </c>
      <c r="D72" s="8">
        <v>8.33</v>
      </c>
      <c r="E72" s="4">
        <v>202</v>
      </c>
      <c r="F72" s="8">
        <v>9.84</v>
      </c>
      <c r="G72" s="4">
        <v>33</v>
      </c>
      <c r="H72" s="8">
        <v>4.25</v>
      </c>
      <c r="I72" s="4">
        <v>1</v>
      </c>
    </row>
    <row r="73" spans="1:9" x14ac:dyDescent="0.15">
      <c r="A73" s="2">
        <v>5</v>
      </c>
      <c r="B73" s="1" t="s">
        <v>50</v>
      </c>
      <c r="C73" s="4">
        <v>184</v>
      </c>
      <c r="D73" s="8">
        <v>6.49</v>
      </c>
      <c r="E73" s="4">
        <v>150</v>
      </c>
      <c r="F73" s="8">
        <v>7.31</v>
      </c>
      <c r="G73" s="4">
        <v>34</v>
      </c>
      <c r="H73" s="8">
        <v>4.38</v>
      </c>
      <c r="I73" s="4">
        <v>0</v>
      </c>
    </row>
    <row r="74" spans="1:9" x14ac:dyDescent="0.15">
      <c r="A74" s="2">
        <v>6</v>
      </c>
      <c r="B74" s="1" t="s">
        <v>49</v>
      </c>
      <c r="C74" s="4">
        <v>152</v>
      </c>
      <c r="D74" s="8">
        <v>5.36</v>
      </c>
      <c r="E74" s="4">
        <v>76</v>
      </c>
      <c r="F74" s="8">
        <v>3.7</v>
      </c>
      <c r="G74" s="4">
        <v>76</v>
      </c>
      <c r="H74" s="8">
        <v>9.7899999999999991</v>
      </c>
      <c r="I74" s="4">
        <v>0</v>
      </c>
    </row>
    <row r="75" spans="1:9" x14ac:dyDescent="0.15">
      <c r="A75" s="2">
        <v>7</v>
      </c>
      <c r="B75" s="1" t="s">
        <v>58</v>
      </c>
      <c r="C75" s="4">
        <v>99</v>
      </c>
      <c r="D75" s="8">
        <v>3.49</v>
      </c>
      <c r="E75" s="4">
        <v>65</v>
      </c>
      <c r="F75" s="8">
        <v>3.17</v>
      </c>
      <c r="G75" s="4">
        <v>34</v>
      </c>
      <c r="H75" s="8">
        <v>4.38</v>
      </c>
      <c r="I75" s="4">
        <v>0</v>
      </c>
    </row>
    <row r="76" spans="1:9" x14ac:dyDescent="0.15">
      <c r="A76" s="2">
        <v>8</v>
      </c>
      <c r="B76" s="1" t="s">
        <v>56</v>
      </c>
      <c r="C76" s="4">
        <v>97</v>
      </c>
      <c r="D76" s="8">
        <v>3.42</v>
      </c>
      <c r="E76" s="4">
        <v>58</v>
      </c>
      <c r="F76" s="8">
        <v>2.83</v>
      </c>
      <c r="G76" s="4">
        <v>39</v>
      </c>
      <c r="H76" s="8">
        <v>5.03</v>
      </c>
      <c r="I76" s="4">
        <v>0</v>
      </c>
    </row>
    <row r="77" spans="1:9" x14ac:dyDescent="0.15">
      <c r="A77" s="2">
        <v>9</v>
      </c>
      <c r="B77" s="1" t="s">
        <v>51</v>
      </c>
      <c r="C77" s="4">
        <v>86</v>
      </c>
      <c r="D77" s="8">
        <v>3.03</v>
      </c>
      <c r="E77" s="4">
        <v>48</v>
      </c>
      <c r="F77" s="8">
        <v>2.34</v>
      </c>
      <c r="G77" s="4">
        <v>38</v>
      </c>
      <c r="H77" s="8">
        <v>4.9000000000000004</v>
      </c>
      <c r="I77" s="4">
        <v>0</v>
      </c>
    </row>
    <row r="78" spans="1:9" x14ac:dyDescent="0.15">
      <c r="A78" s="2">
        <v>10</v>
      </c>
      <c r="B78" s="1" t="s">
        <v>66</v>
      </c>
      <c r="C78" s="4">
        <v>71</v>
      </c>
      <c r="D78" s="8">
        <v>2.5099999999999998</v>
      </c>
      <c r="E78" s="4">
        <v>65</v>
      </c>
      <c r="F78" s="8">
        <v>3.17</v>
      </c>
      <c r="G78" s="4">
        <v>6</v>
      </c>
      <c r="H78" s="8">
        <v>0.77</v>
      </c>
      <c r="I78" s="4">
        <v>0</v>
      </c>
    </row>
    <row r="79" spans="1:9" x14ac:dyDescent="0.15">
      <c r="A79" s="2">
        <v>11</v>
      </c>
      <c r="B79" s="1" t="s">
        <v>60</v>
      </c>
      <c r="C79" s="4">
        <v>54</v>
      </c>
      <c r="D79" s="8">
        <v>1.91</v>
      </c>
      <c r="E79" s="4">
        <v>33</v>
      </c>
      <c r="F79" s="8">
        <v>1.61</v>
      </c>
      <c r="G79" s="4">
        <v>21</v>
      </c>
      <c r="H79" s="8">
        <v>2.71</v>
      </c>
      <c r="I79" s="4">
        <v>0</v>
      </c>
    </row>
    <row r="80" spans="1:9" x14ac:dyDescent="0.15">
      <c r="A80" s="2">
        <v>12</v>
      </c>
      <c r="B80" s="1" t="s">
        <v>52</v>
      </c>
      <c r="C80" s="4">
        <v>53</v>
      </c>
      <c r="D80" s="8">
        <v>1.87</v>
      </c>
      <c r="E80" s="4">
        <v>34</v>
      </c>
      <c r="F80" s="8">
        <v>1.66</v>
      </c>
      <c r="G80" s="4">
        <v>18</v>
      </c>
      <c r="H80" s="8">
        <v>2.3199999999999998</v>
      </c>
      <c r="I80" s="4">
        <v>1</v>
      </c>
    </row>
    <row r="81" spans="1:9" x14ac:dyDescent="0.15">
      <c r="A81" s="2">
        <v>13</v>
      </c>
      <c r="B81" s="1" t="s">
        <v>65</v>
      </c>
      <c r="C81" s="4">
        <v>51</v>
      </c>
      <c r="D81" s="8">
        <v>1.8</v>
      </c>
      <c r="E81" s="4">
        <v>43</v>
      </c>
      <c r="F81" s="8">
        <v>2.1</v>
      </c>
      <c r="G81" s="4">
        <v>8</v>
      </c>
      <c r="H81" s="8">
        <v>1.03</v>
      </c>
      <c r="I81" s="4">
        <v>0</v>
      </c>
    </row>
    <row r="82" spans="1:9" x14ac:dyDescent="0.15">
      <c r="A82" s="2">
        <v>14</v>
      </c>
      <c r="B82" s="1" t="s">
        <v>62</v>
      </c>
      <c r="C82" s="4">
        <v>48</v>
      </c>
      <c r="D82" s="8">
        <v>1.69</v>
      </c>
      <c r="E82" s="4">
        <v>31</v>
      </c>
      <c r="F82" s="8">
        <v>1.51</v>
      </c>
      <c r="G82" s="4">
        <v>17</v>
      </c>
      <c r="H82" s="8">
        <v>2.19</v>
      </c>
      <c r="I82" s="4">
        <v>0</v>
      </c>
    </row>
    <row r="83" spans="1:9" x14ac:dyDescent="0.15">
      <c r="A83" s="2">
        <v>15</v>
      </c>
      <c r="B83" s="1" t="s">
        <v>68</v>
      </c>
      <c r="C83" s="4">
        <v>43</v>
      </c>
      <c r="D83" s="8">
        <v>1.52</v>
      </c>
      <c r="E83" s="4">
        <v>35</v>
      </c>
      <c r="F83" s="8">
        <v>1.71</v>
      </c>
      <c r="G83" s="4">
        <v>8</v>
      </c>
      <c r="H83" s="8">
        <v>1.03</v>
      </c>
      <c r="I83" s="4">
        <v>0</v>
      </c>
    </row>
    <row r="84" spans="1:9" x14ac:dyDescent="0.15">
      <c r="A84" s="2">
        <v>16</v>
      </c>
      <c r="B84" s="1" t="s">
        <v>61</v>
      </c>
      <c r="C84" s="4">
        <v>41</v>
      </c>
      <c r="D84" s="8">
        <v>1.45</v>
      </c>
      <c r="E84" s="4">
        <v>38</v>
      </c>
      <c r="F84" s="8">
        <v>1.85</v>
      </c>
      <c r="G84" s="4">
        <v>3</v>
      </c>
      <c r="H84" s="8">
        <v>0.39</v>
      </c>
      <c r="I84" s="4">
        <v>0</v>
      </c>
    </row>
    <row r="85" spans="1:9" x14ac:dyDescent="0.15">
      <c r="A85" s="2">
        <v>17</v>
      </c>
      <c r="B85" s="1" t="s">
        <v>73</v>
      </c>
      <c r="C85" s="4">
        <v>32</v>
      </c>
      <c r="D85" s="8">
        <v>1.1299999999999999</v>
      </c>
      <c r="E85" s="4">
        <v>23</v>
      </c>
      <c r="F85" s="8">
        <v>1.1200000000000001</v>
      </c>
      <c r="G85" s="4">
        <v>9</v>
      </c>
      <c r="H85" s="8">
        <v>1.1599999999999999</v>
      </c>
      <c r="I85" s="4">
        <v>0</v>
      </c>
    </row>
    <row r="86" spans="1:9" x14ac:dyDescent="0.15">
      <c r="A86" s="2">
        <v>17</v>
      </c>
      <c r="B86" s="1" t="s">
        <v>53</v>
      </c>
      <c r="C86" s="4">
        <v>32</v>
      </c>
      <c r="D86" s="8">
        <v>1.1299999999999999</v>
      </c>
      <c r="E86" s="4">
        <v>13</v>
      </c>
      <c r="F86" s="8">
        <v>0.63</v>
      </c>
      <c r="G86" s="4">
        <v>19</v>
      </c>
      <c r="H86" s="8">
        <v>2.4500000000000002</v>
      </c>
      <c r="I86" s="4">
        <v>0</v>
      </c>
    </row>
    <row r="87" spans="1:9" x14ac:dyDescent="0.15">
      <c r="A87" s="2">
        <v>19</v>
      </c>
      <c r="B87" s="1" t="s">
        <v>55</v>
      </c>
      <c r="C87" s="4">
        <v>31</v>
      </c>
      <c r="D87" s="8">
        <v>1.0900000000000001</v>
      </c>
      <c r="E87" s="4">
        <v>5</v>
      </c>
      <c r="F87" s="8">
        <v>0.24</v>
      </c>
      <c r="G87" s="4">
        <v>26</v>
      </c>
      <c r="H87" s="8">
        <v>3.35</v>
      </c>
      <c r="I87" s="4">
        <v>0</v>
      </c>
    </row>
    <row r="88" spans="1:9" x14ac:dyDescent="0.15">
      <c r="A88" s="2">
        <v>20</v>
      </c>
      <c r="B88" s="1" t="s">
        <v>74</v>
      </c>
      <c r="C88" s="4">
        <v>25</v>
      </c>
      <c r="D88" s="8">
        <v>0.88</v>
      </c>
      <c r="E88" s="4">
        <v>17</v>
      </c>
      <c r="F88" s="8">
        <v>0.83</v>
      </c>
      <c r="G88" s="4">
        <v>8</v>
      </c>
      <c r="H88" s="8">
        <v>1.03</v>
      </c>
      <c r="I88" s="4">
        <v>0</v>
      </c>
    </row>
    <row r="89" spans="1:9" x14ac:dyDescent="0.15">
      <c r="A89" s="2">
        <v>20</v>
      </c>
      <c r="B89" s="1" t="s">
        <v>54</v>
      </c>
      <c r="C89" s="4">
        <v>25</v>
      </c>
      <c r="D89" s="8">
        <v>0.88</v>
      </c>
      <c r="E89" s="4">
        <v>0</v>
      </c>
      <c r="F89" s="8">
        <v>0</v>
      </c>
      <c r="G89" s="4">
        <v>25</v>
      </c>
      <c r="H89" s="8">
        <v>3.22</v>
      </c>
      <c r="I89" s="4">
        <v>0</v>
      </c>
    </row>
    <row r="90" spans="1:9" x14ac:dyDescent="0.15">
      <c r="A90" s="1"/>
      <c r="C90" s="4"/>
      <c r="D90" s="8"/>
      <c r="E90" s="4"/>
      <c r="F90" s="8"/>
      <c r="G90" s="4"/>
      <c r="H90" s="8"/>
      <c r="I90" s="4"/>
    </row>
    <row r="91" spans="1:9" x14ac:dyDescent="0.15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15">
      <c r="A92" s="2">
        <v>1</v>
      </c>
      <c r="B92" s="1" t="s">
        <v>64</v>
      </c>
      <c r="C92" s="4">
        <v>291</v>
      </c>
      <c r="D92" s="8">
        <v>14.29</v>
      </c>
      <c r="E92" s="4">
        <v>264</v>
      </c>
      <c r="F92" s="8">
        <v>20.51</v>
      </c>
      <c r="G92" s="4">
        <v>26</v>
      </c>
      <c r="H92" s="8">
        <v>3.49</v>
      </c>
      <c r="I92" s="4">
        <v>1</v>
      </c>
    </row>
    <row r="93" spans="1:9" x14ac:dyDescent="0.15">
      <c r="A93" s="2">
        <v>2</v>
      </c>
      <c r="B93" s="1" t="s">
        <v>63</v>
      </c>
      <c r="C93" s="4">
        <v>240</v>
      </c>
      <c r="D93" s="8">
        <v>11.79</v>
      </c>
      <c r="E93" s="4">
        <v>211</v>
      </c>
      <c r="F93" s="8">
        <v>16.39</v>
      </c>
      <c r="G93" s="4">
        <v>29</v>
      </c>
      <c r="H93" s="8">
        <v>3.9</v>
      </c>
      <c r="I93" s="4">
        <v>0</v>
      </c>
    </row>
    <row r="94" spans="1:9" x14ac:dyDescent="0.15">
      <c r="A94" s="2">
        <v>3</v>
      </c>
      <c r="B94" s="1" t="s">
        <v>59</v>
      </c>
      <c r="C94" s="4">
        <v>178</v>
      </c>
      <c r="D94" s="8">
        <v>8.74</v>
      </c>
      <c r="E94" s="4">
        <v>97</v>
      </c>
      <c r="F94" s="8">
        <v>7.54</v>
      </c>
      <c r="G94" s="4">
        <v>81</v>
      </c>
      <c r="H94" s="8">
        <v>10.89</v>
      </c>
      <c r="I94" s="4">
        <v>0</v>
      </c>
    </row>
    <row r="95" spans="1:9" x14ac:dyDescent="0.15">
      <c r="A95" s="2">
        <v>4</v>
      </c>
      <c r="B95" s="1" t="s">
        <v>57</v>
      </c>
      <c r="C95" s="4">
        <v>131</v>
      </c>
      <c r="D95" s="8">
        <v>6.43</v>
      </c>
      <c r="E95" s="4">
        <v>94</v>
      </c>
      <c r="F95" s="8">
        <v>7.3</v>
      </c>
      <c r="G95" s="4">
        <v>36</v>
      </c>
      <c r="H95" s="8">
        <v>4.84</v>
      </c>
      <c r="I95" s="4">
        <v>1</v>
      </c>
    </row>
    <row r="96" spans="1:9" x14ac:dyDescent="0.15">
      <c r="A96" s="2">
        <v>5</v>
      </c>
      <c r="B96" s="1" t="s">
        <v>60</v>
      </c>
      <c r="C96" s="4">
        <v>129</v>
      </c>
      <c r="D96" s="8">
        <v>6.34</v>
      </c>
      <c r="E96" s="4">
        <v>92</v>
      </c>
      <c r="F96" s="8">
        <v>7.15</v>
      </c>
      <c r="G96" s="4">
        <v>37</v>
      </c>
      <c r="H96" s="8">
        <v>4.97</v>
      </c>
      <c r="I96" s="4">
        <v>0</v>
      </c>
    </row>
    <row r="97" spans="1:9" x14ac:dyDescent="0.15">
      <c r="A97" s="2">
        <v>6</v>
      </c>
      <c r="B97" s="1" t="s">
        <v>49</v>
      </c>
      <c r="C97" s="4">
        <v>96</v>
      </c>
      <c r="D97" s="8">
        <v>4.72</v>
      </c>
      <c r="E97" s="4">
        <v>40</v>
      </c>
      <c r="F97" s="8">
        <v>3.11</v>
      </c>
      <c r="G97" s="4">
        <v>56</v>
      </c>
      <c r="H97" s="8">
        <v>7.53</v>
      </c>
      <c r="I97" s="4">
        <v>0</v>
      </c>
    </row>
    <row r="98" spans="1:9" x14ac:dyDescent="0.15">
      <c r="A98" s="2">
        <v>7</v>
      </c>
      <c r="B98" s="1" t="s">
        <v>50</v>
      </c>
      <c r="C98" s="4">
        <v>91</v>
      </c>
      <c r="D98" s="8">
        <v>4.47</v>
      </c>
      <c r="E98" s="4">
        <v>61</v>
      </c>
      <c r="F98" s="8">
        <v>4.74</v>
      </c>
      <c r="G98" s="4">
        <v>30</v>
      </c>
      <c r="H98" s="8">
        <v>4.03</v>
      </c>
      <c r="I98" s="4">
        <v>0</v>
      </c>
    </row>
    <row r="99" spans="1:9" x14ac:dyDescent="0.15">
      <c r="A99" s="2">
        <v>8</v>
      </c>
      <c r="B99" s="1" t="s">
        <v>58</v>
      </c>
      <c r="C99" s="4">
        <v>62</v>
      </c>
      <c r="D99" s="8">
        <v>3.05</v>
      </c>
      <c r="E99" s="4">
        <v>40</v>
      </c>
      <c r="F99" s="8">
        <v>3.11</v>
      </c>
      <c r="G99" s="4">
        <v>22</v>
      </c>
      <c r="H99" s="8">
        <v>2.96</v>
      </c>
      <c r="I99" s="4">
        <v>0</v>
      </c>
    </row>
    <row r="100" spans="1:9" x14ac:dyDescent="0.15">
      <c r="A100" s="2">
        <v>9</v>
      </c>
      <c r="B100" s="1" t="s">
        <v>65</v>
      </c>
      <c r="C100" s="4">
        <v>54</v>
      </c>
      <c r="D100" s="8">
        <v>2.65</v>
      </c>
      <c r="E100" s="4">
        <v>44</v>
      </c>
      <c r="F100" s="8">
        <v>3.42</v>
      </c>
      <c r="G100" s="4">
        <v>10</v>
      </c>
      <c r="H100" s="8">
        <v>1.34</v>
      </c>
      <c r="I100" s="4">
        <v>0</v>
      </c>
    </row>
    <row r="101" spans="1:9" x14ac:dyDescent="0.15">
      <c r="A101" s="2">
        <v>10</v>
      </c>
      <c r="B101" s="1" t="s">
        <v>51</v>
      </c>
      <c r="C101" s="4">
        <v>52</v>
      </c>
      <c r="D101" s="8">
        <v>2.5499999999999998</v>
      </c>
      <c r="E101" s="4">
        <v>20</v>
      </c>
      <c r="F101" s="8">
        <v>1.55</v>
      </c>
      <c r="G101" s="4">
        <v>32</v>
      </c>
      <c r="H101" s="8">
        <v>4.3</v>
      </c>
      <c r="I101" s="4">
        <v>0</v>
      </c>
    </row>
    <row r="102" spans="1:9" x14ac:dyDescent="0.15">
      <c r="A102" s="2">
        <v>11</v>
      </c>
      <c r="B102" s="1" t="s">
        <v>66</v>
      </c>
      <c r="C102" s="4">
        <v>50</v>
      </c>
      <c r="D102" s="8">
        <v>2.46</v>
      </c>
      <c r="E102" s="4">
        <v>46</v>
      </c>
      <c r="F102" s="8">
        <v>3.57</v>
      </c>
      <c r="G102" s="4">
        <v>4</v>
      </c>
      <c r="H102" s="8">
        <v>0.54</v>
      </c>
      <c r="I102" s="4">
        <v>0</v>
      </c>
    </row>
    <row r="103" spans="1:9" x14ac:dyDescent="0.15">
      <c r="A103" s="2">
        <v>12</v>
      </c>
      <c r="B103" s="1" t="s">
        <v>56</v>
      </c>
      <c r="C103" s="4">
        <v>48</v>
      </c>
      <c r="D103" s="8">
        <v>2.36</v>
      </c>
      <c r="E103" s="4">
        <v>17</v>
      </c>
      <c r="F103" s="8">
        <v>1.32</v>
      </c>
      <c r="G103" s="4">
        <v>31</v>
      </c>
      <c r="H103" s="8">
        <v>4.17</v>
      </c>
      <c r="I103" s="4">
        <v>0</v>
      </c>
    </row>
    <row r="104" spans="1:9" x14ac:dyDescent="0.15">
      <c r="A104" s="2">
        <v>13</v>
      </c>
      <c r="B104" s="1" t="s">
        <v>68</v>
      </c>
      <c r="C104" s="4">
        <v>38</v>
      </c>
      <c r="D104" s="8">
        <v>1.87</v>
      </c>
      <c r="E104" s="4">
        <v>29</v>
      </c>
      <c r="F104" s="8">
        <v>2.25</v>
      </c>
      <c r="G104" s="4">
        <v>9</v>
      </c>
      <c r="H104" s="8">
        <v>1.21</v>
      </c>
      <c r="I104" s="4">
        <v>0</v>
      </c>
    </row>
    <row r="105" spans="1:9" x14ac:dyDescent="0.15">
      <c r="A105" s="2">
        <v>14</v>
      </c>
      <c r="B105" s="1" t="s">
        <v>61</v>
      </c>
      <c r="C105" s="4">
        <v>34</v>
      </c>
      <c r="D105" s="8">
        <v>1.67</v>
      </c>
      <c r="E105" s="4">
        <v>27</v>
      </c>
      <c r="F105" s="8">
        <v>2.1</v>
      </c>
      <c r="G105" s="4">
        <v>7</v>
      </c>
      <c r="H105" s="8">
        <v>0.94</v>
      </c>
      <c r="I105" s="4">
        <v>0</v>
      </c>
    </row>
    <row r="106" spans="1:9" x14ac:dyDescent="0.15">
      <c r="A106" s="2">
        <v>15</v>
      </c>
      <c r="B106" s="1" t="s">
        <v>54</v>
      </c>
      <c r="C106" s="4">
        <v>33</v>
      </c>
      <c r="D106" s="8">
        <v>1.62</v>
      </c>
      <c r="E106" s="4">
        <v>5</v>
      </c>
      <c r="F106" s="8">
        <v>0.39</v>
      </c>
      <c r="G106" s="4">
        <v>28</v>
      </c>
      <c r="H106" s="8">
        <v>3.76</v>
      </c>
      <c r="I106" s="4">
        <v>0</v>
      </c>
    </row>
    <row r="107" spans="1:9" x14ac:dyDescent="0.15">
      <c r="A107" s="2">
        <v>16</v>
      </c>
      <c r="B107" s="1" t="s">
        <v>53</v>
      </c>
      <c r="C107" s="4">
        <v>31</v>
      </c>
      <c r="D107" s="8">
        <v>1.52</v>
      </c>
      <c r="E107" s="4">
        <v>9</v>
      </c>
      <c r="F107" s="8">
        <v>0.7</v>
      </c>
      <c r="G107" s="4">
        <v>22</v>
      </c>
      <c r="H107" s="8">
        <v>2.96</v>
      </c>
      <c r="I107" s="4">
        <v>0</v>
      </c>
    </row>
    <row r="108" spans="1:9" x14ac:dyDescent="0.15">
      <c r="A108" s="2">
        <v>17</v>
      </c>
      <c r="B108" s="1" t="s">
        <v>62</v>
      </c>
      <c r="C108" s="4">
        <v>30</v>
      </c>
      <c r="D108" s="8">
        <v>1.47</v>
      </c>
      <c r="E108" s="4">
        <v>17</v>
      </c>
      <c r="F108" s="8">
        <v>1.32</v>
      </c>
      <c r="G108" s="4">
        <v>13</v>
      </c>
      <c r="H108" s="8">
        <v>1.75</v>
      </c>
      <c r="I108" s="4">
        <v>0</v>
      </c>
    </row>
    <row r="109" spans="1:9" x14ac:dyDescent="0.15">
      <c r="A109" s="2">
        <v>18</v>
      </c>
      <c r="B109" s="1" t="s">
        <v>52</v>
      </c>
      <c r="C109" s="4">
        <v>29</v>
      </c>
      <c r="D109" s="8">
        <v>1.42</v>
      </c>
      <c r="E109" s="4">
        <v>13</v>
      </c>
      <c r="F109" s="8">
        <v>1.01</v>
      </c>
      <c r="G109" s="4">
        <v>16</v>
      </c>
      <c r="H109" s="8">
        <v>2.15</v>
      </c>
      <c r="I109" s="4">
        <v>0</v>
      </c>
    </row>
    <row r="110" spans="1:9" x14ac:dyDescent="0.15">
      <c r="A110" s="2">
        <v>18</v>
      </c>
      <c r="B110" s="1" t="s">
        <v>74</v>
      </c>
      <c r="C110" s="4">
        <v>29</v>
      </c>
      <c r="D110" s="8">
        <v>1.42</v>
      </c>
      <c r="E110" s="4">
        <v>9</v>
      </c>
      <c r="F110" s="8">
        <v>0.7</v>
      </c>
      <c r="G110" s="4">
        <v>20</v>
      </c>
      <c r="H110" s="8">
        <v>2.69</v>
      </c>
      <c r="I110" s="4">
        <v>0</v>
      </c>
    </row>
    <row r="111" spans="1:9" x14ac:dyDescent="0.15">
      <c r="A111" s="2">
        <v>18</v>
      </c>
      <c r="B111" s="1" t="s">
        <v>72</v>
      </c>
      <c r="C111" s="4">
        <v>29</v>
      </c>
      <c r="D111" s="8">
        <v>1.42</v>
      </c>
      <c r="E111" s="4">
        <v>8</v>
      </c>
      <c r="F111" s="8">
        <v>0.62</v>
      </c>
      <c r="G111" s="4">
        <v>21</v>
      </c>
      <c r="H111" s="8">
        <v>2.82</v>
      </c>
      <c r="I111" s="4">
        <v>0</v>
      </c>
    </row>
    <row r="112" spans="1:9" x14ac:dyDescent="0.15">
      <c r="A112" s="2">
        <v>18</v>
      </c>
      <c r="B112" s="1" t="s">
        <v>70</v>
      </c>
      <c r="C112" s="4">
        <v>29</v>
      </c>
      <c r="D112" s="8">
        <v>1.42</v>
      </c>
      <c r="E112" s="4">
        <v>19</v>
      </c>
      <c r="F112" s="8">
        <v>1.48</v>
      </c>
      <c r="G112" s="4">
        <v>10</v>
      </c>
      <c r="H112" s="8">
        <v>1.34</v>
      </c>
      <c r="I112" s="4">
        <v>0</v>
      </c>
    </row>
    <row r="113" spans="1:9" x14ac:dyDescent="0.15">
      <c r="A113" s="1"/>
      <c r="C113" s="4"/>
      <c r="D113" s="8"/>
      <c r="E113" s="4"/>
      <c r="F113" s="8"/>
      <c r="G113" s="4"/>
      <c r="H113" s="8"/>
      <c r="I113" s="4"/>
    </row>
    <row r="114" spans="1:9" x14ac:dyDescent="0.15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15">
      <c r="A115" s="2">
        <v>1</v>
      </c>
      <c r="B115" s="1" t="s">
        <v>64</v>
      </c>
      <c r="C115" s="4">
        <v>140</v>
      </c>
      <c r="D115" s="8">
        <v>17.649999999999999</v>
      </c>
      <c r="E115" s="4">
        <v>131</v>
      </c>
      <c r="F115" s="8">
        <v>22.74</v>
      </c>
      <c r="G115" s="4">
        <v>9</v>
      </c>
      <c r="H115" s="8">
        <v>4.17</v>
      </c>
      <c r="I115" s="4">
        <v>0</v>
      </c>
    </row>
    <row r="116" spans="1:9" x14ac:dyDescent="0.15">
      <c r="A116" s="2">
        <v>2</v>
      </c>
      <c r="B116" s="1" t="s">
        <v>57</v>
      </c>
      <c r="C116" s="4">
        <v>85</v>
      </c>
      <c r="D116" s="8">
        <v>10.72</v>
      </c>
      <c r="E116" s="4">
        <v>72</v>
      </c>
      <c r="F116" s="8">
        <v>12.5</v>
      </c>
      <c r="G116" s="4">
        <v>13</v>
      </c>
      <c r="H116" s="8">
        <v>6.02</v>
      </c>
      <c r="I116" s="4">
        <v>0</v>
      </c>
    </row>
    <row r="117" spans="1:9" x14ac:dyDescent="0.15">
      <c r="A117" s="2">
        <v>3</v>
      </c>
      <c r="B117" s="1" t="s">
        <v>63</v>
      </c>
      <c r="C117" s="4">
        <v>81</v>
      </c>
      <c r="D117" s="8">
        <v>10.210000000000001</v>
      </c>
      <c r="E117" s="4">
        <v>76</v>
      </c>
      <c r="F117" s="8">
        <v>13.19</v>
      </c>
      <c r="G117" s="4">
        <v>5</v>
      </c>
      <c r="H117" s="8">
        <v>2.31</v>
      </c>
      <c r="I117" s="4">
        <v>0</v>
      </c>
    </row>
    <row r="118" spans="1:9" x14ac:dyDescent="0.15">
      <c r="A118" s="2">
        <v>4</v>
      </c>
      <c r="B118" s="1" t="s">
        <v>59</v>
      </c>
      <c r="C118" s="4">
        <v>75</v>
      </c>
      <c r="D118" s="8">
        <v>9.4600000000000009</v>
      </c>
      <c r="E118" s="4">
        <v>44</v>
      </c>
      <c r="F118" s="8">
        <v>7.64</v>
      </c>
      <c r="G118" s="4">
        <v>31</v>
      </c>
      <c r="H118" s="8">
        <v>14.35</v>
      </c>
      <c r="I118" s="4">
        <v>0</v>
      </c>
    </row>
    <row r="119" spans="1:9" x14ac:dyDescent="0.15">
      <c r="A119" s="2">
        <v>5</v>
      </c>
      <c r="B119" s="1" t="s">
        <v>50</v>
      </c>
      <c r="C119" s="4">
        <v>58</v>
      </c>
      <c r="D119" s="8">
        <v>7.31</v>
      </c>
      <c r="E119" s="4">
        <v>43</v>
      </c>
      <c r="F119" s="8">
        <v>7.47</v>
      </c>
      <c r="G119" s="4">
        <v>15</v>
      </c>
      <c r="H119" s="8">
        <v>6.94</v>
      </c>
      <c r="I119" s="4">
        <v>0</v>
      </c>
    </row>
    <row r="120" spans="1:9" x14ac:dyDescent="0.15">
      <c r="A120" s="2">
        <v>6</v>
      </c>
      <c r="B120" s="1" t="s">
        <v>49</v>
      </c>
      <c r="C120" s="4">
        <v>56</v>
      </c>
      <c r="D120" s="8">
        <v>7.06</v>
      </c>
      <c r="E120" s="4">
        <v>35</v>
      </c>
      <c r="F120" s="8">
        <v>6.08</v>
      </c>
      <c r="G120" s="4">
        <v>21</v>
      </c>
      <c r="H120" s="8">
        <v>9.7200000000000006</v>
      </c>
      <c r="I120" s="4">
        <v>0</v>
      </c>
    </row>
    <row r="121" spans="1:9" x14ac:dyDescent="0.15">
      <c r="A121" s="2">
        <v>7</v>
      </c>
      <c r="B121" s="1" t="s">
        <v>51</v>
      </c>
      <c r="C121" s="4">
        <v>29</v>
      </c>
      <c r="D121" s="8">
        <v>3.66</v>
      </c>
      <c r="E121" s="4">
        <v>15</v>
      </c>
      <c r="F121" s="8">
        <v>2.6</v>
      </c>
      <c r="G121" s="4">
        <v>14</v>
      </c>
      <c r="H121" s="8">
        <v>6.48</v>
      </c>
      <c r="I121" s="4">
        <v>0</v>
      </c>
    </row>
    <row r="122" spans="1:9" x14ac:dyDescent="0.15">
      <c r="A122" s="2">
        <v>8</v>
      </c>
      <c r="B122" s="1" t="s">
        <v>56</v>
      </c>
      <c r="C122" s="4">
        <v>23</v>
      </c>
      <c r="D122" s="8">
        <v>2.9</v>
      </c>
      <c r="E122" s="4">
        <v>17</v>
      </c>
      <c r="F122" s="8">
        <v>2.95</v>
      </c>
      <c r="G122" s="4">
        <v>6</v>
      </c>
      <c r="H122" s="8">
        <v>2.78</v>
      </c>
      <c r="I122" s="4">
        <v>0</v>
      </c>
    </row>
    <row r="123" spans="1:9" x14ac:dyDescent="0.15">
      <c r="A123" s="2">
        <v>9</v>
      </c>
      <c r="B123" s="1" t="s">
        <v>58</v>
      </c>
      <c r="C123" s="4">
        <v>22</v>
      </c>
      <c r="D123" s="8">
        <v>2.77</v>
      </c>
      <c r="E123" s="4">
        <v>15</v>
      </c>
      <c r="F123" s="8">
        <v>2.6</v>
      </c>
      <c r="G123" s="4">
        <v>7</v>
      </c>
      <c r="H123" s="8">
        <v>3.24</v>
      </c>
      <c r="I123" s="4">
        <v>0</v>
      </c>
    </row>
    <row r="124" spans="1:9" x14ac:dyDescent="0.15">
      <c r="A124" s="2">
        <v>10</v>
      </c>
      <c r="B124" s="1" t="s">
        <v>65</v>
      </c>
      <c r="C124" s="4">
        <v>16</v>
      </c>
      <c r="D124" s="8">
        <v>2.02</v>
      </c>
      <c r="E124" s="4">
        <v>15</v>
      </c>
      <c r="F124" s="8">
        <v>2.6</v>
      </c>
      <c r="G124" s="4">
        <v>1</v>
      </c>
      <c r="H124" s="8">
        <v>0.46</v>
      </c>
      <c r="I124" s="4">
        <v>0</v>
      </c>
    </row>
    <row r="125" spans="1:9" x14ac:dyDescent="0.15">
      <c r="A125" s="2">
        <v>10</v>
      </c>
      <c r="B125" s="1" t="s">
        <v>66</v>
      </c>
      <c r="C125" s="4">
        <v>16</v>
      </c>
      <c r="D125" s="8">
        <v>2.02</v>
      </c>
      <c r="E125" s="4">
        <v>14</v>
      </c>
      <c r="F125" s="8">
        <v>2.4300000000000002</v>
      </c>
      <c r="G125" s="4">
        <v>2</v>
      </c>
      <c r="H125" s="8">
        <v>0.93</v>
      </c>
      <c r="I125" s="4">
        <v>0</v>
      </c>
    </row>
    <row r="126" spans="1:9" x14ac:dyDescent="0.15">
      <c r="A126" s="2">
        <v>12</v>
      </c>
      <c r="B126" s="1" t="s">
        <v>77</v>
      </c>
      <c r="C126" s="4">
        <v>15</v>
      </c>
      <c r="D126" s="8">
        <v>1.89</v>
      </c>
      <c r="E126" s="4">
        <v>7</v>
      </c>
      <c r="F126" s="8">
        <v>1.22</v>
      </c>
      <c r="G126" s="4">
        <v>8</v>
      </c>
      <c r="H126" s="8">
        <v>3.7</v>
      </c>
      <c r="I126" s="4">
        <v>0</v>
      </c>
    </row>
    <row r="127" spans="1:9" x14ac:dyDescent="0.15">
      <c r="A127" s="2">
        <v>13</v>
      </c>
      <c r="B127" s="1" t="s">
        <v>68</v>
      </c>
      <c r="C127" s="4">
        <v>13</v>
      </c>
      <c r="D127" s="8">
        <v>1.64</v>
      </c>
      <c r="E127" s="4">
        <v>11</v>
      </c>
      <c r="F127" s="8">
        <v>1.91</v>
      </c>
      <c r="G127" s="4">
        <v>2</v>
      </c>
      <c r="H127" s="8">
        <v>0.93</v>
      </c>
      <c r="I127" s="4">
        <v>0</v>
      </c>
    </row>
    <row r="128" spans="1:9" x14ac:dyDescent="0.15">
      <c r="A128" s="2">
        <v>14</v>
      </c>
      <c r="B128" s="1" t="s">
        <v>53</v>
      </c>
      <c r="C128" s="4">
        <v>11</v>
      </c>
      <c r="D128" s="8">
        <v>1.39</v>
      </c>
      <c r="E128" s="4">
        <v>3</v>
      </c>
      <c r="F128" s="8">
        <v>0.52</v>
      </c>
      <c r="G128" s="4">
        <v>8</v>
      </c>
      <c r="H128" s="8">
        <v>3.7</v>
      </c>
      <c r="I128" s="4">
        <v>0</v>
      </c>
    </row>
    <row r="129" spans="1:9" x14ac:dyDescent="0.15">
      <c r="A129" s="2">
        <v>15</v>
      </c>
      <c r="B129" s="1" t="s">
        <v>76</v>
      </c>
      <c r="C129" s="4">
        <v>10</v>
      </c>
      <c r="D129" s="8">
        <v>1.26</v>
      </c>
      <c r="E129" s="4">
        <v>7</v>
      </c>
      <c r="F129" s="8">
        <v>1.22</v>
      </c>
      <c r="G129" s="4">
        <v>3</v>
      </c>
      <c r="H129" s="8">
        <v>1.39</v>
      </c>
      <c r="I129" s="4">
        <v>0</v>
      </c>
    </row>
    <row r="130" spans="1:9" x14ac:dyDescent="0.15">
      <c r="A130" s="2">
        <v>16</v>
      </c>
      <c r="B130" s="1" t="s">
        <v>52</v>
      </c>
      <c r="C130" s="4">
        <v>9</v>
      </c>
      <c r="D130" s="8">
        <v>1.1299999999999999</v>
      </c>
      <c r="E130" s="4">
        <v>3</v>
      </c>
      <c r="F130" s="8">
        <v>0.52</v>
      </c>
      <c r="G130" s="4">
        <v>5</v>
      </c>
      <c r="H130" s="8">
        <v>2.31</v>
      </c>
      <c r="I130" s="4">
        <v>1</v>
      </c>
    </row>
    <row r="131" spans="1:9" x14ac:dyDescent="0.15">
      <c r="A131" s="2">
        <v>16</v>
      </c>
      <c r="B131" s="1" t="s">
        <v>61</v>
      </c>
      <c r="C131" s="4">
        <v>9</v>
      </c>
      <c r="D131" s="8">
        <v>1.1299999999999999</v>
      </c>
      <c r="E131" s="4">
        <v>9</v>
      </c>
      <c r="F131" s="8">
        <v>1.56</v>
      </c>
      <c r="G131" s="4">
        <v>0</v>
      </c>
      <c r="H131" s="8">
        <v>0</v>
      </c>
      <c r="I131" s="4">
        <v>0</v>
      </c>
    </row>
    <row r="132" spans="1:9" x14ac:dyDescent="0.15">
      <c r="A132" s="2">
        <v>18</v>
      </c>
      <c r="B132" s="1" t="s">
        <v>55</v>
      </c>
      <c r="C132" s="4">
        <v>8</v>
      </c>
      <c r="D132" s="8">
        <v>1.01</v>
      </c>
      <c r="E132" s="4">
        <v>3</v>
      </c>
      <c r="F132" s="8">
        <v>0.52</v>
      </c>
      <c r="G132" s="4">
        <v>5</v>
      </c>
      <c r="H132" s="8">
        <v>2.31</v>
      </c>
      <c r="I132" s="4">
        <v>0</v>
      </c>
    </row>
    <row r="133" spans="1:9" x14ac:dyDescent="0.15">
      <c r="A133" s="2">
        <v>19</v>
      </c>
      <c r="B133" s="1" t="s">
        <v>75</v>
      </c>
      <c r="C133" s="4">
        <v>7</v>
      </c>
      <c r="D133" s="8">
        <v>0.88</v>
      </c>
      <c r="E133" s="4">
        <v>6</v>
      </c>
      <c r="F133" s="8">
        <v>1.04</v>
      </c>
      <c r="G133" s="4">
        <v>1</v>
      </c>
      <c r="H133" s="8">
        <v>0.46</v>
      </c>
      <c r="I133" s="4">
        <v>0</v>
      </c>
    </row>
    <row r="134" spans="1:9" x14ac:dyDescent="0.15">
      <c r="A134" s="2">
        <v>19</v>
      </c>
      <c r="B134" s="1" t="s">
        <v>74</v>
      </c>
      <c r="C134" s="4">
        <v>7</v>
      </c>
      <c r="D134" s="8">
        <v>0.88</v>
      </c>
      <c r="E134" s="4">
        <v>3</v>
      </c>
      <c r="F134" s="8">
        <v>0.52</v>
      </c>
      <c r="G134" s="4">
        <v>4</v>
      </c>
      <c r="H134" s="8">
        <v>1.85</v>
      </c>
      <c r="I134" s="4">
        <v>0</v>
      </c>
    </row>
    <row r="135" spans="1:9" x14ac:dyDescent="0.15">
      <c r="A135" s="2">
        <v>19</v>
      </c>
      <c r="B135" s="1" t="s">
        <v>70</v>
      </c>
      <c r="C135" s="4">
        <v>7</v>
      </c>
      <c r="D135" s="8">
        <v>0.88</v>
      </c>
      <c r="E135" s="4">
        <v>5</v>
      </c>
      <c r="F135" s="8">
        <v>0.87</v>
      </c>
      <c r="G135" s="4">
        <v>2</v>
      </c>
      <c r="H135" s="8">
        <v>0.93</v>
      </c>
      <c r="I135" s="4">
        <v>0</v>
      </c>
    </row>
    <row r="136" spans="1:9" x14ac:dyDescent="0.15">
      <c r="A136" s="2">
        <v>19</v>
      </c>
      <c r="B136" s="1" t="s">
        <v>67</v>
      </c>
      <c r="C136" s="4">
        <v>7</v>
      </c>
      <c r="D136" s="8">
        <v>0.88</v>
      </c>
      <c r="E136" s="4">
        <v>0</v>
      </c>
      <c r="F136" s="8">
        <v>0</v>
      </c>
      <c r="G136" s="4">
        <v>7</v>
      </c>
      <c r="H136" s="8">
        <v>3.24</v>
      </c>
      <c r="I136" s="4">
        <v>0</v>
      </c>
    </row>
    <row r="137" spans="1:9" x14ac:dyDescent="0.15">
      <c r="A137" s="1"/>
      <c r="C137" s="4"/>
      <c r="D137" s="8"/>
      <c r="E137" s="4"/>
      <c r="F137" s="8"/>
      <c r="G137" s="4"/>
      <c r="H137" s="8"/>
      <c r="I137" s="4"/>
    </row>
    <row r="138" spans="1:9" x14ac:dyDescent="0.15">
      <c r="A138" s="1" t="s">
        <v>6</v>
      </c>
      <c r="C138" s="4"/>
      <c r="D138" s="8"/>
      <c r="E138" s="4"/>
      <c r="F138" s="8"/>
      <c r="G138" s="4"/>
      <c r="H138" s="8"/>
      <c r="I138" s="4"/>
    </row>
    <row r="139" spans="1:9" x14ac:dyDescent="0.15">
      <c r="A139" s="2">
        <v>1</v>
      </c>
      <c r="B139" s="1" t="s">
        <v>64</v>
      </c>
      <c r="C139" s="4">
        <v>252</v>
      </c>
      <c r="D139" s="8">
        <v>15.14</v>
      </c>
      <c r="E139" s="4">
        <v>238</v>
      </c>
      <c r="F139" s="8">
        <v>18.309999999999999</v>
      </c>
      <c r="G139" s="4">
        <v>14</v>
      </c>
      <c r="H139" s="8">
        <v>3.9</v>
      </c>
      <c r="I139" s="4">
        <v>0</v>
      </c>
    </row>
    <row r="140" spans="1:9" x14ac:dyDescent="0.15">
      <c r="A140" s="2">
        <v>2</v>
      </c>
      <c r="B140" s="1" t="s">
        <v>63</v>
      </c>
      <c r="C140" s="4">
        <v>189</v>
      </c>
      <c r="D140" s="8">
        <v>11.36</v>
      </c>
      <c r="E140" s="4">
        <v>174</v>
      </c>
      <c r="F140" s="8">
        <v>13.38</v>
      </c>
      <c r="G140" s="4">
        <v>15</v>
      </c>
      <c r="H140" s="8">
        <v>4.18</v>
      </c>
      <c r="I140" s="4">
        <v>0</v>
      </c>
    </row>
    <row r="141" spans="1:9" x14ac:dyDescent="0.15">
      <c r="A141" s="2">
        <v>3</v>
      </c>
      <c r="B141" s="1" t="s">
        <v>59</v>
      </c>
      <c r="C141" s="4">
        <v>138</v>
      </c>
      <c r="D141" s="8">
        <v>8.2899999999999991</v>
      </c>
      <c r="E141" s="4">
        <v>101</v>
      </c>
      <c r="F141" s="8">
        <v>7.77</v>
      </c>
      <c r="G141" s="4">
        <v>37</v>
      </c>
      <c r="H141" s="8">
        <v>10.31</v>
      </c>
      <c r="I141" s="4">
        <v>0</v>
      </c>
    </row>
    <row r="142" spans="1:9" x14ac:dyDescent="0.15">
      <c r="A142" s="2">
        <v>4</v>
      </c>
      <c r="B142" s="1" t="s">
        <v>57</v>
      </c>
      <c r="C142" s="4">
        <v>135</v>
      </c>
      <c r="D142" s="8">
        <v>8.11</v>
      </c>
      <c r="E142" s="4">
        <v>117</v>
      </c>
      <c r="F142" s="8">
        <v>9</v>
      </c>
      <c r="G142" s="4">
        <v>16</v>
      </c>
      <c r="H142" s="8">
        <v>4.46</v>
      </c>
      <c r="I142" s="4">
        <v>2</v>
      </c>
    </row>
    <row r="143" spans="1:9" x14ac:dyDescent="0.15">
      <c r="A143" s="2">
        <v>5</v>
      </c>
      <c r="B143" s="1" t="s">
        <v>49</v>
      </c>
      <c r="C143" s="4">
        <v>82</v>
      </c>
      <c r="D143" s="8">
        <v>4.93</v>
      </c>
      <c r="E143" s="4">
        <v>48</v>
      </c>
      <c r="F143" s="8">
        <v>3.69</v>
      </c>
      <c r="G143" s="4">
        <v>34</v>
      </c>
      <c r="H143" s="8">
        <v>9.4700000000000006</v>
      </c>
      <c r="I143" s="4">
        <v>0</v>
      </c>
    </row>
    <row r="144" spans="1:9" x14ac:dyDescent="0.15">
      <c r="A144" s="2">
        <v>6</v>
      </c>
      <c r="B144" s="1" t="s">
        <v>50</v>
      </c>
      <c r="C144" s="4">
        <v>79</v>
      </c>
      <c r="D144" s="8">
        <v>4.75</v>
      </c>
      <c r="E144" s="4">
        <v>70</v>
      </c>
      <c r="F144" s="8">
        <v>5.38</v>
      </c>
      <c r="G144" s="4">
        <v>9</v>
      </c>
      <c r="H144" s="8">
        <v>2.5099999999999998</v>
      </c>
      <c r="I144" s="4">
        <v>0</v>
      </c>
    </row>
    <row r="145" spans="1:9" x14ac:dyDescent="0.15">
      <c r="A145" s="2">
        <v>7</v>
      </c>
      <c r="B145" s="1" t="s">
        <v>60</v>
      </c>
      <c r="C145" s="4">
        <v>72</v>
      </c>
      <c r="D145" s="8">
        <v>4.33</v>
      </c>
      <c r="E145" s="4">
        <v>61</v>
      </c>
      <c r="F145" s="8">
        <v>4.6900000000000004</v>
      </c>
      <c r="G145" s="4">
        <v>11</v>
      </c>
      <c r="H145" s="8">
        <v>3.06</v>
      </c>
      <c r="I145" s="4">
        <v>0</v>
      </c>
    </row>
    <row r="146" spans="1:9" x14ac:dyDescent="0.15">
      <c r="A146" s="2">
        <v>8</v>
      </c>
      <c r="B146" s="1" t="s">
        <v>52</v>
      </c>
      <c r="C146" s="4">
        <v>63</v>
      </c>
      <c r="D146" s="8">
        <v>3.79</v>
      </c>
      <c r="E146" s="4">
        <v>40</v>
      </c>
      <c r="F146" s="8">
        <v>3.08</v>
      </c>
      <c r="G146" s="4">
        <v>23</v>
      </c>
      <c r="H146" s="8">
        <v>6.41</v>
      </c>
      <c r="I146" s="4">
        <v>0</v>
      </c>
    </row>
    <row r="147" spans="1:9" x14ac:dyDescent="0.15">
      <c r="A147" s="2">
        <v>9</v>
      </c>
      <c r="B147" s="1" t="s">
        <v>79</v>
      </c>
      <c r="C147" s="4">
        <v>57</v>
      </c>
      <c r="D147" s="8">
        <v>3.43</v>
      </c>
      <c r="E147" s="4">
        <v>52</v>
      </c>
      <c r="F147" s="8">
        <v>4</v>
      </c>
      <c r="G147" s="4">
        <v>5</v>
      </c>
      <c r="H147" s="8">
        <v>1.39</v>
      </c>
      <c r="I147" s="4">
        <v>0</v>
      </c>
    </row>
    <row r="148" spans="1:9" x14ac:dyDescent="0.15">
      <c r="A148" s="2">
        <v>10</v>
      </c>
      <c r="B148" s="1" t="s">
        <v>58</v>
      </c>
      <c r="C148" s="4">
        <v>50</v>
      </c>
      <c r="D148" s="8">
        <v>3</v>
      </c>
      <c r="E148" s="4">
        <v>37</v>
      </c>
      <c r="F148" s="8">
        <v>2.85</v>
      </c>
      <c r="G148" s="4">
        <v>13</v>
      </c>
      <c r="H148" s="8">
        <v>3.62</v>
      </c>
      <c r="I148" s="4">
        <v>0</v>
      </c>
    </row>
    <row r="149" spans="1:9" x14ac:dyDescent="0.15">
      <c r="A149" s="2">
        <v>11</v>
      </c>
      <c r="B149" s="1" t="s">
        <v>56</v>
      </c>
      <c r="C149" s="4">
        <v>43</v>
      </c>
      <c r="D149" s="8">
        <v>2.58</v>
      </c>
      <c r="E149" s="4">
        <v>29</v>
      </c>
      <c r="F149" s="8">
        <v>2.23</v>
      </c>
      <c r="G149" s="4">
        <v>14</v>
      </c>
      <c r="H149" s="8">
        <v>3.9</v>
      </c>
      <c r="I149" s="4">
        <v>0</v>
      </c>
    </row>
    <row r="150" spans="1:9" x14ac:dyDescent="0.15">
      <c r="A150" s="2">
        <v>12</v>
      </c>
      <c r="B150" s="1" t="s">
        <v>51</v>
      </c>
      <c r="C150" s="4">
        <v>41</v>
      </c>
      <c r="D150" s="8">
        <v>2.46</v>
      </c>
      <c r="E150" s="4">
        <v>26</v>
      </c>
      <c r="F150" s="8">
        <v>2</v>
      </c>
      <c r="G150" s="4">
        <v>15</v>
      </c>
      <c r="H150" s="8">
        <v>4.18</v>
      </c>
      <c r="I150" s="4">
        <v>0</v>
      </c>
    </row>
    <row r="151" spans="1:9" x14ac:dyDescent="0.15">
      <c r="A151" s="2">
        <v>13</v>
      </c>
      <c r="B151" s="1" t="s">
        <v>68</v>
      </c>
      <c r="C151" s="4">
        <v>36</v>
      </c>
      <c r="D151" s="8">
        <v>2.16</v>
      </c>
      <c r="E151" s="4">
        <v>28</v>
      </c>
      <c r="F151" s="8">
        <v>2.15</v>
      </c>
      <c r="G151" s="4">
        <v>8</v>
      </c>
      <c r="H151" s="8">
        <v>2.23</v>
      </c>
      <c r="I151" s="4">
        <v>0</v>
      </c>
    </row>
    <row r="152" spans="1:9" x14ac:dyDescent="0.15">
      <c r="A152" s="2">
        <v>14</v>
      </c>
      <c r="B152" s="1" t="s">
        <v>66</v>
      </c>
      <c r="C152" s="4">
        <v>33</v>
      </c>
      <c r="D152" s="8">
        <v>1.98</v>
      </c>
      <c r="E152" s="4">
        <v>30</v>
      </c>
      <c r="F152" s="8">
        <v>2.31</v>
      </c>
      <c r="G152" s="4">
        <v>3</v>
      </c>
      <c r="H152" s="8">
        <v>0.84</v>
      </c>
      <c r="I152" s="4">
        <v>0</v>
      </c>
    </row>
    <row r="153" spans="1:9" x14ac:dyDescent="0.15">
      <c r="A153" s="2">
        <v>15</v>
      </c>
      <c r="B153" s="1" t="s">
        <v>65</v>
      </c>
      <c r="C153" s="4">
        <v>31</v>
      </c>
      <c r="D153" s="8">
        <v>1.86</v>
      </c>
      <c r="E153" s="4">
        <v>28</v>
      </c>
      <c r="F153" s="8">
        <v>2.15</v>
      </c>
      <c r="G153" s="4">
        <v>3</v>
      </c>
      <c r="H153" s="8">
        <v>0.84</v>
      </c>
      <c r="I153" s="4">
        <v>0</v>
      </c>
    </row>
    <row r="154" spans="1:9" x14ac:dyDescent="0.15">
      <c r="A154" s="2">
        <v>16</v>
      </c>
      <c r="B154" s="1" t="s">
        <v>75</v>
      </c>
      <c r="C154" s="4">
        <v>29</v>
      </c>
      <c r="D154" s="8">
        <v>1.74</v>
      </c>
      <c r="E154" s="4">
        <v>24</v>
      </c>
      <c r="F154" s="8">
        <v>1.85</v>
      </c>
      <c r="G154" s="4">
        <v>5</v>
      </c>
      <c r="H154" s="8">
        <v>1.39</v>
      </c>
      <c r="I154" s="4">
        <v>0</v>
      </c>
    </row>
    <row r="155" spans="1:9" x14ac:dyDescent="0.15">
      <c r="A155" s="2">
        <v>17</v>
      </c>
      <c r="B155" s="1" t="s">
        <v>78</v>
      </c>
      <c r="C155" s="4">
        <v>26</v>
      </c>
      <c r="D155" s="8">
        <v>1.56</v>
      </c>
      <c r="E155" s="4">
        <v>23</v>
      </c>
      <c r="F155" s="8">
        <v>1.77</v>
      </c>
      <c r="G155" s="4">
        <v>3</v>
      </c>
      <c r="H155" s="8">
        <v>0.84</v>
      </c>
      <c r="I155" s="4">
        <v>0</v>
      </c>
    </row>
    <row r="156" spans="1:9" x14ac:dyDescent="0.15">
      <c r="A156" s="2">
        <v>18</v>
      </c>
      <c r="B156" s="1" t="s">
        <v>61</v>
      </c>
      <c r="C156" s="4">
        <v>23</v>
      </c>
      <c r="D156" s="8">
        <v>1.38</v>
      </c>
      <c r="E156" s="4">
        <v>19</v>
      </c>
      <c r="F156" s="8">
        <v>1.46</v>
      </c>
      <c r="G156" s="4">
        <v>4</v>
      </c>
      <c r="H156" s="8">
        <v>1.1100000000000001</v>
      </c>
      <c r="I156" s="4">
        <v>0</v>
      </c>
    </row>
    <row r="157" spans="1:9" x14ac:dyDescent="0.15">
      <c r="A157" s="2">
        <v>18</v>
      </c>
      <c r="B157" s="1" t="s">
        <v>67</v>
      </c>
      <c r="C157" s="4">
        <v>23</v>
      </c>
      <c r="D157" s="8">
        <v>1.38</v>
      </c>
      <c r="E157" s="4">
        <v>0</v>
      </c>
      <c r="F157" s="8">
        <v>0</v>
      </c>
      <c r="G157" s="4">
        <v>23</v>
      </c>
      <c r="H157" s="8">
        <v>6.41</v>
      </c>
      <c r="I157" s="4">
        <v>0</v>
      </c>
    </row>
    <row r="158" spans="1:9" x14ac:dyDescent="0.15">
      <c r="A158" s="2">
        <v>20</v>
      </c>
      <c r="B158" s="1" t="s">
        <v>62</v>
      </c>
      <c r="C158" s="4">
        <v>22</v>
      </c>
      <c r="D158" s="8">
        <v>1.32</v>
      </c>
      <c r="E158" s="4">
        <v>17</v>
      </c>
      <c r="F158" s="8">
        <v>1.31</v>
      </c>
      <c r="G158" s="4">
        <v>5</v>
      </c>
      <c r="H158" s="8">
        <v>1.39</v>
      </c>
      <c r="I158" s="4">
        <v>0</v>
      </c>
    </row>
    <row r="159" spans="1:9" x14ac:dyDescent="0.15">
      <c r="A159" s="1"/>
      <c r="C159" s="4"/>
      <c r="D159" s="8"/>
      <c r="E159" s="4"/>
      <c r="F159" s="8"/>
      <c r="G159" s="4"/>
      <c r="H159" s="8"/>
      <c r="I159" s="4"/>
    </row>
    <row r="160" spans="1:9" x14ac:dyDescent="0.15">
      <c r="A160" s="1" t="s">
        <v>7</v>
      </c>
      <c r="C160" s="4"/>
      <c r="D160" s="8"/>
      <c r="E160" s="4"/>
      <c r="F160" s="8"/>
      <c r="G160" s="4"/>
      <c r="H160" s="8"/>
      <c r="I160" s="4"/>
    </row>
    <row r="161" spans="1:9" x14ac:dyDescent="0.15">
      <c r="A161" s="2">
        <v>1</v>
      </c>
      <c r="B161" s="1" t="s">
        <v>64</v>
      </c>
      <c r="C161" s="4">
        <v>140</v>
      </c>
      <c r="D161" s="8">
        <v>15.68</v>
      </c>
      <c r="E161" s="4">
        <v>125</v>
      </c>
      <c r="F161" s="8">
        <v>21.22</v>
      </c>
      <c r="G161" s="4">
        <v>15</v>
      </c>
      <c r="H161" s="8">
        <v>4.97</v>
      </c>
      <c r="I161" s="4">
        <v>0</v>
      </c>
    </row>
    <row r="162" spans="1:9" x14ac:dyDescent="0.15">
      <c r="A162" s="2">
        <v>2</v>
      </c>
      <c r="B162" s="1" t="s">
        <v>63</v>
      </c>
      <c r="C162" s="4">
        <v>94</v>
      </c>
      <c r="D162" s="8">
        <v>10.53</v>
      </c>
      <c r="E162" s="4">
        <v>86</v>
      </c>
      <c r="F162" s="8">
        <v>14.6</v>
      </c>
      <c r="G162" s="4">
        <v>8</v>
      </c>
      <c r="H162" s="8">
        <v>2.65</v>
      </c>
      <c r="I162" s="4">
        <v>0</v>
      </c>
    </row>
    <row r="163" spans="1:9" x14ac:dyDescent="0.15">
      <c r="A163" s="2">
        <v>3</v>
      </c>
      <c r="B163" s="1" t="s">
        <v>57</v>
      </c>
      <c r="C163" s="4">
        <v>79</v>
      </c>
      <c r="D163" s="8">
        <v>8.85</v>
      </c>
      <c r="E163" s="4">
        <v>63</v>
      </c>
      <c r="F163" s="8">
        <v>10.7</v>
      </c>
      <c r="G163" s="4">
        <v>15</v>
      </c>
      <c r="H163" s="8">
        <v>4.97</v>
      </c>
      <c r="I163" s="4">
        <v>1</v>
      </c>
    </row>
    <row r="164" spans="1:9" x14ac:dyDescent="0.15">
      <c r="A164" s="2">
        <v>4</v>
      </c>
      <c r="B164" s="1" t="s">
        <v>59</v>
      </c>
      <c r="C164" s="4">
        <v>75</v>
      </c>
      <c r="D164" s="8">
        <v>8.4</v>
      </c>
      <c r="E164" s="4">
        <v>39</v>
      </c>
      <c r="F164" s="8">
        <v>6.62</v>
      </c>
      <c r="G164" s="4">
        <v>36</v>
      </c>
      <c r="H164" s="8">
        <v>11.92</v>
      </c>
      <c r="I164" s="4">
        <v>0</v>
      </c>
    </row>
    <row r="165" spans="1:9" x14ac:dyDescent="0.15">
      <c r="A165" s="2">
        <v>5</v>
      </c>
      <c r="B165" s="1" t="s">
        <v>49</v>
      </c>
      <c r="C165" s="4">
        <v>50</v>
      </c>
      <c r="D165" s="8">
        <v>5.6</v>
      </c>
      <c r="E165" s="4">
        <v>27</v>
      </c>
      <c r="F165" s="8">
        <v>4.58</v>
      </c>
      <c r="G165" s="4">
        <v>23</v>
      </c>
      <c r="H165" s="8">
        <v>7.62</v>
      </c>
      <c r="I165" s="4">
        <v>0</v>
      </c>
    </row>
    <row r="166" spans="1:9" x14ac:dyDescent="0.15">
      <c r="A166" s="2">
        <v>6</v>
      </c>
      <c r="B166" s="1" t="s">
        <v>60</v>
      </c>
      <c r="C166" s="4">
        <v>44</v>
      </c>
      <c r="D166" s="8">
        <v>4.93</v>
      </c>
      <c r="E166" s="4">
        <v>39</v>
      </c>
      <c r="F166" s="8">
        <v>6.62</v>
      </c>
      <c r="G166" s="4">
        <v>5</v>
      </c>
      <c r="H166" s="8">
        <v>1.66</v>
      </c>
      <c r="I166" s="4">
        <v>0</v>
      </c>
    </row>
    <row r="167" spans="1:9" x14ac:dyDescent="0.15">
      <c r="A167" s="2">
        <v>7</v>
      </c>
      <c r="B167" s="1" t="s">
        <v>50</v>
      </c>
      <c r="C167" s="4">
        <v>42</v>
      </c>
      <c r="D167" s="8">
        <v>4.7</v>
      </c>
      <c r="E167" s="4">
        <v>22</v>
      </c>
      <c r="F167" s="8">
        <v>3.74</v>
      </c>
      <c r="G167" s="4">
        <v>20</v>
      </c>
      <c r="H167" s="8">
        <v>6.62</v>
      </c>
      <c r="I167" s="4">
        <v>0</v>
      </c>
    </row>
    <row r="168" spans="1:9" x14ac:dyDescent="0.15">
      <c r="A168" s="2">
        <v>8</v>
      </c>
      <c r="B168" s="1" t="s">
        <v>56</v>
      </c>
      <c r="C168" s="4">
        <v>40</v>
      </c>
      <c r="D168" s="8">
        <v>4.4800000000000004</v>
      </c>
      <c r="E168" s="4">
        <v>26</v>
      </c>
      <c r="F168" s="8">
        <v>4.41</v>
      </c>
      <c r="G168" s="4">
        <v>14</v>
      </c>
      <c r="H168" s="8">
        <v>4.6399999999999997</v>
      </c>
      <c r="I168" s="4">
        <v>0</v>
      </c>
    </row>
    <row r="169" spans="1:9" x14ac:dyDescent="0.15">
      <c r="A169" s="2">
        <v>9</v>
      </c>
      <c r="B169" s="1" t="s">
        <v>58</v>
      </c>
      <c r="C169" s="4">
        <v>28</v>
      </c>
      <c r="D169" s="8">
        <v>3.14</v>
      </c>
      <c r="E169" s="4">
        <v>19</v>
      </c>
      <c r="F169" s="8">
        <v>3.23</v>
      </c>
      <c r="G169" s="4">
        <v>9</v>
      </c>
      <c r="H169" s="8">
        <v>2.98</v>
      </c>
      <c r="I169" s="4">
        <v>0</v>
      </c>
    </row>
    <row r="170" spans="1:9" x14ac:dyDescent="0.15">
      <c r="A170" s="2">
        <v>9</v>
      </c>
      <c r="B170" s="1" t="s">
        <v>66</v>
      </c>
      <c r="C170" s="4">
        <v>28</v>
      </c>
      <c r="D170" s="8">
        <v>3.14</v>
      </c>
      <c r="E170" s="4">
        <v>27</v>
      </c>
      <c r="F170" s="8">
        <v>4.58</v>
      </c>
      <c r="G170" s="4">
        <v>1</v>
      </c>
      <c r="H170" s="8">
        <v>0.33</v>
      </c>
      <c r="I170" s="4">
        <v>0</v>
      </c>
    </row>
    <row r="171" spans="1:9" x14ac:dyDescent="0.15">
      <c r="A171" s="2">
        <v>11</v>
      </c>
      <c r="B171" s="1" t="s">
        <v>51</v>
      </c>
      <c r="C171" s="4">
        <v>21</v>
      </c>
      <c r="D171" s="8">
        <v>2.35</v>
      </c>
      <c r="E171" s="4">
        <v>12</v>
      </c>
      <c r="F171" s="8">
        <v>2.04</v>
      </c>
      <c r="G171" s="4">
        <v>9</v>
      </c>
      <c r="H171" s="8">
        <v>2.98</v>
      </c>
      <c r="I171" s="4">
        <v>0</v>
      </c>
    </row>
    <row r="172" spans="1:9" x14ac:dyDescent="0.15">
      <c r="A172" s="2">
        <v>11</v>
      </c>
      <c r="B172" s="1" t="s">
        <v>52</v>
      </c>
      <c r="C172" s="4">
        <v>21</v>
      </c>
      <c r="D172" s="8">
        <v>2.35</v>
      </c>
      <c r="E172" s="4">
        <v>12</v>
      </c>
      <c r="F172" s="8">
        <v>2.04</v>
      </c>
      <c r="G172" s="4">
        <v>9</v>
      </c>
      <c r="H172" s="8">
        <v>2.98</v>
      </c>
      <c r="I172" s="4">
        <v>0</v>
      </c>
    </row>
    <row r="173" spans="1:9" x14ac:dyDescent="0.15">
      <c r="A173" s="2">
        <v>13</v>
      </c>
      <c r="B173" s="1" t="s">
        <v>65</v>
      </c>
      <c r="C173" s="4">
        <v>18</v>
      </c>
      <c r="D173" s="8">
        <v>2.02</v>
      </c>
      <c r="E173" s="4">
        <v>11</v>
      </c>
      <c r="F173" s="8">
        <v>1.87</v>
      </c>
      <c r="G173" s="4">
        <v>6</v>
      </c>
      <c r="H173" s="8">
        <v>1.99</v>
      </c>
      <c r="I173" s="4">
        <v>1</v>
      </c>
    </row>
    <row r="174" spans="1:9" x14ac:dyDescent="0.15">
      <c r="A174" s="2">
        <v>14</v>
      </c>
      <c r="B174" s="1" t="s">
        <v>62</v>
      </c>
      <c r="C174" s="4">
        <v>17</v>
      </c>
      <c r="D174" s="8">
        <v>1.9</v>
      </c>
      <c r="E174" s="4">
        <v>9</v>
      </c>
      <c r="F174" s="8">
        <v>1.53</v>
      </c>
      <c r="G174" s="4">
        <v>8</v>
      </c>
      <c r="H174" s="8">
        <v>2.65</v>
      </c>
      <c r="I174" s="4">
        <v>0</v>
      </c>
    </row>
    <row r="175" spans="1:9" x14ac:dyDescent="0.15">
      <c r="A175" s="2">
        <v>15</v>
      </c>
      <c r="B175" s="1" t="s">
        <v>76</v>
      </c>
      <c r="C175" s="4">
        <v>12</v>
      </c>
      <c r="D175" s="8">
        <v>1.34</v>
      </c>
      <c r="E175" s="4">
        <v>7</v>
      </c>
      <c r="F175" s="8">
        <v>1.19</v>
      </c>
      <c r="G175" s="4">
        <v>5</v>
      </c>
      <c r="H175" s="8">
        <v>1.66</v>
      </c>
      <c r="I175" s="4">
        <v>0</v>
      </c>
    </row>
    <row r="176" spans="1:9" x14ac:dyDescent="0.15">
      <c r="A176" s="2">
        <v>15</v>
      </c>
      <c r="B176" s="1" t="s">
        <v>68</v>
      </c>
      <c r="C176" s="4">
        <v>12</v>
      </c>
      <c r="D176" s="8">
        <v>1.34</v>
      </c>
      <c r="E176" s="4">
        <v>8</v>
      </c>
      <c r="F176" s="8">
        <v>1.36</v>
      </c>
      <c r="G176" s="4">
        <v>4</v>
      </c>
      <c r="H176" s="8">
        <v>1.32</v>
      </c>
      <c r="I176" s="4">
        <v>0</v>
      </c>
    </row>
    <row r="177" spans="1:9" x14ac:dyDescent="0.15">
      <c r="A177" s="2">
        <v>17</v>
      </c>
      <c r="B177" s="1" t="s">
        <v>53</v>
      </c>
      <c r="C177" s="4">
        <v>10</v>
      </c>
      <c r="D177" s="8">
        <v>1.1200000000000001</v>
      </c>
      <c r="E177" s="4">
        <v>3</v>
      </c>
      <c r="F177" s="8">
        <v>0.51</v>
      </c>
      <c r="G177" s="4">
        <v>7</v>
      </c>
      <c r="H177" s="8">
        <v>2.3199999999999998</v>
      </c>
      <c r="I177" s="4">
        <v>0</v>
      </c>
    </row>
    <row r="178" spans="1:9" x14ac:dyDescent="0.15">
      <c r="A178" s="2">
        <v>18</v>
      </c>
      <c r="B178" s="1" t="s">
        <v>54</v>
      </c>
      <c r="C178" s="4">
        <v>9</v>
      </c>
      <c r="D178" s="8">
        <v>1.01</v>
      </c>
      <c r="E178" s="4">
        <v>0</v>
      </c>
      <c r="F178" s="8">
        <v>0</v>
      </c>
      <c r="G178" s="4">
        <v>9</v>
      </c>
      <c r="H178" s="8">
        <v>2.98</v>
      </c>
      <c r="I178" s="4">
        <v>0</v>
      </c>
    </row>
    <row r="179" spans="1:9" x14ac:dyDescent="0.15">
      <c r="A179" s="2">
        <v>18</v>
      </c>
      <c r="B179" s="1" t="s">
        <v>55</v>
      </c>
      <c r="C179" s="4">
        <v>9</v>
      </c>
      <c r="D179" s="8">
        <v>1.01</v>
      </c>
      <c r="E179" s="4">
        <v>2</v>
      </c>
      <c r="F179" s="8">
        <v>0.34</v>
      </c>
      <c r="G179" s="4">
        <v>7</v>
      </c>
      <c r="H179" s="8">
        <v>2.3199999999999998</v>
      </c>
      <c r="I179" s="4">
        <v>0</v>
      </c>
    </row>
    <row r="180" spans="1:9" x14ac:dyDescent="0.15">
      <c r="A180" s="2">
        <v>18</v>
      </c>
      <c r="B180" s="1" t="s">
        <v>61</v>
      </c>
      <c r="C180" s="4">
        <v>9</v>
      </c>
      <c r="D180" s="8">
        <v>1.01</v>
      </c>
      <c r="E180" s="4">
        <v>8</v>
      </c>
      <c r="F180" s="8">
        <v>1.36</v>
      </c>
      <c r="G180" s="4">
        <v>1</v>
      </c>
      <c r="H180" s="8">
        <v>0.33</v>
      </c>
      <c r="I180" s="4">
        <v>0</v>
      </c>
    </row>
    <row r="181" spans="1:9" x14ac:dyDescent="0.15">
      <c r="A181" s="2">
        <v>18</v>
      </c>
      <c r="B181" s="1" t="s">
        <v>70</v>
      </c>
      <c r="C181" s="4">
        <v>9</v>
      </c>
      <c r="D181" s="8">
        <v>1.01</v>
      </c>
      <c r="E181" s="4">
        <v>5</v>
      </c>
      <c r="F181" s="8">
        <v>0.85</v>
      </c>
      <c r="G181" s="4">
        <v>4</v>
      </c>
      <c r="H181" s="8">
        <v>1.32</v>
      </c>
      <c r="I181" s="4">
        <v>0</v>
      </c>
    </row>
    <row r="182" spans="1:9" x14ac:dyDescent="0.15">
      <c r="A182" s="1"/>
      <c r="C182" s="4"/>
      <c r="D182" s="8"/>
      <c r="E182" s="4"/>
      <c r="F182" s="8"/>
      <c r="G182" s="4"/>
      <c r="H182" s="8"/>
      <c r="I182" s="4"/>
    </row>
    <row r="183" spans="1:9" x14ac:dyDescent="0.15">
      <c r="A183" s="1" t="s">
        <v>8</v>
      </c>
      <c r="C183" s="4"/>
      <c r="D183" s="8"/>
      <c r="E183" s="4"/>
      <c r="F183" s="8"/>
      <c r="G183" s="4"/>
      <c r="H183" s="8"/>
      <c r="I183" s="4"/>
    </row>
    <row r="184" spans="1:9" x14ac:dyDescent="0.15">
      <c r="A184" s="2">
        <v>1</v>
      </c>
      <c r="B184" s="1" t="s">
        <v>64</v>
      </c>
      <c r="C184" s="4">
        <v>362</v>
      </c>
      <c r="D184" s="8">
        <v>15.13</v>
      </c>
      <c r="E184" s="4">
        <v>337</v>
      </c>
      <c r="F184" s="8">
        <v>19.670000000000002</v>
      </c>
      <c r="G184" s="4">
        <v>25</v>
      </c>
      <c r="H184" s="8">
        <v>3.7</v>
      </c>
      <c r="I184" s="4">
        <v>0</v>
      </c>
    </row>
    <row r="185" spans="1:9" x14ac:dyDescent="0.15">
      <c r="A185" s="2">
        <v>2</v>
      </c>
      <c r="B185" s="1" t="s">
        <v>63</v>
      </c>
      <c r="C185" s="4">
        <v>295</v>
      </c>
      <c r="D185" s="8">
        <v>12.33</v>
      </c>
      <c r="E185" s="4">
        <v>283</v>
      </c>
      <c r="F185" s="8">
        <v>16.52</v>
      </c>
      <c r="G185" s="4">
        <v>12</v>
      </c>
      <c r="H185" s="8">
        <v>1.78</v>
      </c>
      <c r="I185" s="4">
        <v>0</v>
      </c>
    </row>
    <row r="186" spans="1:9" x14ac:dyDescent="0.15">
      <c r="A186" s="2">
        <v>3</v>
      </c>
      <c r="B186" s="1" t="s">
        <v>57</v>
      </c>
      <c r="C186" s="4">
        <v>215</v>
      </c>
      <c r="D186" s="8">
        <v>8.99</v>
      </c>
      <c r="E186" s="4">
        <v>179</v>
      </c>
      <c r="F186" s="8">
        <v>10.45</v>
      </c>
      <c r="G186" s="4">
        <v>35</v>
      </c>
      <c r="H186" s="8">
        <v>5.18</v>
      </c>
      <c r="I186" s="4">
        <v>1</v>
      </c>
    </row>
    <row r="187" spans="1:9" x14ac:dyDescent="0.15">
      <c r="A187" s="2">
        <v>4</v>
      </c>
      <c r="B187" s="1" t="s">
        <v>59</v>
      </c>
      <c r="C187" s="4">
        <v>207</v>
      </c>
      <c r="D187" s="8">
        <v>8.65</v>
      </c>
      <c r="E187" s="4">
        <v>111</v>
      </c>
      <c r="F187" s="8">
        <v>6.48</v>
      </c>
      <c r="G187" s="4">
        <v>96</v>
      </c>
      <c r="H187" s="8">
        <v>14.2</v>
      </c>
      <c r="I187" s="4">
        <v>0</v>
      </c>
    </row>
    <row r="188" spans="1:9" x14ac:dyDescent="0.15">
      <c r="A188" s="2">
        <v>5</v>
      </c>
      <c r="B188" s="1" t="s">
        <v>50</v>
      </c>
      <c r="C188" s="4">
        <v>163</v>
      </c>
      <c r="D188" s="8">
        <v>6.81</v>
      </c>
      <c r="E188" s="4">
        <v>134</v>
      </c>
      <c r="F188" s="8">
        <v>7.82</v>
      </c>
      <c r="G188" s="4">
        <v>29</v>
      </c>
      <c r="H188" s="8">
        <v>4.29</v>
      </c>
      <c r="I188" s="4">
        <v>0</v>
      </c>
    </row>
    <row r="189" spans="1:9" x14ac:dyDescent="0.15">
      <c r="A189" s="2">
        <v>6</v>
      </c>
      <c r="B189" s="1" t="s">
        <v>49</v>
      </c>
      <c r="C189" s="4">
        <v>138</v>
      </c>
      <c r="D189" s="8">
        <v>5.77</v>
      </c>
      <c r="E189" s="4">
        <v>70</v>
      </c>
      <c r="F189" s="8">
        <v>4.09</v>
      </c>
      <c r="G189" s="4">
        <v>68</v>
      </c>
      <c r="H189" s="8">
        <v>10.06</v>
      </c>
      <c r="I189" s="4">
        <v>0</v>
      </c>
    </row>
    <row r="190" spans="1:9" x14ac:dyDescent="0.15">
      <c r="A190" s="2">
        <v>7</v>
      </c>
      <c r="B190" s="1" t="s">
        <v>65</v>
      </c>
      <c r="C190" s="4">
        <v>73</v>
      </c>
      <c r="D190" s="8">
        <v>3.05</v>
      </c>
      <c r="E190" s="4">
        <v>68</v>
      </c>
      <c r="F190" s="8">
        <v>3.97</v>
      </c>
      <c r="G190" s="4">
        <v>5</v>
      </c>
      <c r="H190" s="8">
        <v>0.74</v>
      </c>
      <c r="I190" s="4">
        <v>0</v>
      </c>
    </row>
    <row r="191" spans="1:9" x14ac:dyDescent="0.15">
      <c r="A191" s="2">
        <v>8</v>
      </c>
      <c r="B191" s="1" t="s">
        <v>51</v>
      </c>
      <c r="C191" s="4">
        <v>68</v>
      </c>
      <c r="D191" s="8">
        <v>2.84</v>
      </c>
      <c r="E191" s="4">
        <v>35</v>
      </c>
      <c r="F191" s="8">
        <v>2.04</v>
      </c>
      <c r="G191" s="4">
        <v>33</v>
      </c>
      <c r="H191" s="8">
        <v>4.88</v>
      </c>
      <c r="I191" s="4">
        <v>0</v>
      </c>
    </row>
    <row r="192" spans="1:9" x14ac:dyDescent="0.15">
      <c r="A192" s="2">
        <v>9</v>
      </c>
      <c r="B192" s="1" t="s">
        <v>58</v>
      </c>
      <c r="C192" s="4">
        <v>67</v>
      </c>
      <c r="D192" s="8">
        <v>2.8</v>
      </c>
      <c r="E192" s="4">
        <v>47</v>
      </c>
      <c r="F192" s="8">
        <v>2.74</v>
      </c>
      <c r="G192" s="4">
        <v>20</v>
      </c>
      <c r="H192" s="8">
        <v>2.96</v>
      </c>
      <c r="I192" s="4">
        <v>0</v>
      </c>
    </row>
    <row r="193" spans="1:9" x14ac:dyDescent="0.15">
      <c r="A193" s="2">
        <v>10</v>
      </c>
      <c r="B193" s="1" t="s">
        <v>60</v>
      </c>
      <c r="C193" s="4">
        <v>59</v>
      </c>
      <c r="D193" s="8">
        <v>2.4700000000000002</v>
      </c>
      <c r="E193" s="4">
        <v>40</v>
      </c>
      <c r="F193" s="8">
        <v>2.34</v>
      </c>
      <c r="G193" s="4">
        <v>17</v>
      </c>
      <c r="H193" s="8">
        <v>2.5099999999999998</v>
      </c>
      <c r="I193" s="4">
        <v>2</v>
      </c>
    </row>
    <row r="194" spans="1:9" x14ac:dyDescent="0.15">
      <c r="A194" s="2">
        <v>11</v>
      </c>
      <c r="B194" s="1" t="s">
        <v>68</v>
      </c>
      <c r="C194" s="4">
        <v>58</v>
      </c>
      <c r="D194" s="8">
        <v>2.42</v>
      </c>
      <c r="E194" s="4">
        <v>40</v>
      </c>
      <c r="F194" s="8">
        <v>2.34</v>
      </c>
      <c r="G194" s="4">
        <v>18</v>
      </c>
      <c r="H194" s="8">
        <v>2.66</v>
      </c>
      <c r="I194" s="4">
        <v>0</v>
      </c>
    </row>
    <row r="195" spans="1:9" x14ac:dyDescent="0.15">
      <c r="A195" s="2">
        <v>12</v>
      </c>
      <c r="B195" s="1" t="s">
        <v>56</v>
      </c>
      <c r="C195" s="4">
        <v>51</v>
      </c>
      <c r="D195" s="8">
        <v>2.13</v>
      </c>
      <c r="E195" s="4">
        <v>39</v>
      </c>
      <c r="F195" s="8">
        <v>2.2799999999999998</v>
      </c>
      <c r="G195" s="4">
        <v>12</v>
      </c>
      <c r="H195" s="8">
        <v>1.78</v>
      </c>
      <c r="I195" s="4">
        <v>0</v>
      </c>
    </row>
    <row r="196" spans="1:9" x14ac:dyDescent="0.15">
      <c r="A196" s="2">
        <v>13</v>
      </c>
      <c r="B196" s="1" t="s">
        <v>66</v>
      </c>
      <c r="C196" s="4">
        <v>44</v>
      </c>
      <c r="D196" s="8">
        <v>1.84</v>
      </c>
      <c r="E196" s="4">
        <v>38</v>
      </c>
      <c r="F196" s="8">
        <v>2.2200000000000002</v>
      </c>
      <c r="G196" s="4">
        <v>6</v>
      </c>
      <c r="H196" s="8">
        <v>0.89</v>
      </c>
      <c r="I196" s="4">
        <v>0</v>
      </c>
    </row>
    <row r="197" spans="1:9" x14ac:dyDescent="0.15">
      <c r="A197" s="2">
        <v>14</v>
      </c>
      <c r="B197" s="1" t="s">
        <v>67</v>
      </c>
      <c r="C197" s="4">
        <v>38</v>
      </c>
      <c r="D197" s="8">
        <v>1.59</v>
      </c>
      <c r="E197" s="4">
        <v>0</v>
      </c>
      <c r="F197" s="8">
        <v>0</v>
      </c>
      <c r="G197" s="4">
        <v>38</v>
      </c>
      <c r="H197" s="8">
        <v>5.62</v>
      </c>
      <c r="I197" s="4">
        <v>0</v>
      </c>
    </row>
    <row r="198" spans="1:9" x14ac:dyDescent="0.15">
      <c r="A198" s="2">
        <v>15</v>
      </c>
      <c r="B198" s="1" t="s">
        <v>61</v>
      </c>
      <c r="C198" s="4">
        <v>36</v>
      </c>
      <c r="D198" s="8">
        <v>1.51</v>
      </c>
      <c r="E198" s="4">
        <v>30</v>
      </c>
      <c r="F198" s="8">
        <v>1.75</v>
      </c>
      <c r="G198" s="4">
        <v>6</v>
      </c>
      <c r="H198" s="8">
        <v>0.89</v>
      </c>
      <c r="I198" s="4">
        <v>0</v>
      </c>
    </row>
    <row r="199" spans="1:9" x14ac:dyDescent="0.15">
      <c r="A199" s="2">
        <v>16</v>
      </c>
      <c r="B199" s="1" t="s">
        <v>80</v>
      </c>
      <c r="C199" s="4">
        <v>33</v>
      </c>
      <c r="D199" s="8">
        <v>1.38</v>
      </c>
      <c r="E199" s="4">
        <v>23</v>
      </c>
      <c r="F199" s="8">
        <v>1.34</v>
      </c>
      <c r="G199" s="4">
        <v>10</v>
      </c>
      <c r="H199" s="8">
        <v>1.48</v>
      </c>
      <c r="I199" s="4">
        <v>0</v>
      </c>
    </row>
    <row r="200" spans="1:9" x14ac:dyDescent="0.15">
      <c r="A200" s="2">
        <v>17</v>
      </c>
      <c r="B200" s="1" t="s">
        <v>62</v>
      </c>
      <c r="C200" s="4">
        <v>32</v>
      </c>
      <c r="D200" s="8">
        <v>1.34</v>
      </c>
      <c r="E200" s="4">
        <v>17</v>
      </c>
      <c r="F200" s="8">
        <v>0.99</v>
      </c>
      <c r="G200" s="4">
        <v>15</v>
      </c>
      <c r="H200" s="8">
        <v>2.2200000000000002</v>
      </c>
      <c r="I200" s="4">
        <v>0</v>
      </c>
    </row>
    <row r="201" spans="1:9" x14ac:dyDescent="0.15">
      <c r="A201" s="2">
        <v>18</v>
      </c>
      <c r="B201" s="1" t="s">
        <v>54</v>
      </c>
      <c r="C201" s="4">
        <v>31</v>
      </c>
      <c r="D201" s="8">
        <v>1.3</v>
      </c>
      <c r="E201" s="4">
        <v>5</v>
      </c>
      <c r="F201" s="8">
        <v>0.28999999999999998</v>
      </c>
      <c r="G201" s="4">
        <v>26</v>
      </c>
      <c r="H201" s="8">
        <v>3.85</v>
      </c>
      <c r="I201" s="4">
        <v>0</v>
      </c>
    </row>
    <row r="202" spans="1:9" x14ac:dyDescent="0.15">
      <c r="A202" s="2">
        <v>19</v>
      </c>
      <c r="B202" s="1" t="s">
        <v>70</v>
      </c>
      <c r="C202" s="4">
        <v>30</v>
      </c>
      <c r="D202" s="8">
        <v>1.25</v>
      </c>
      <c r="E202" s="4">
        <v>18</v>
      </c>
      <c r="F202" s="8">
        <v>1.05</v>
      </c>
      <c r="G202" s="4">
        <v>12</v>
      </c>
      <c r="H202" s="8">
        <v>1.78</v>
      </c>
      <c r="I202" s="4">
        <v>0</v>
      </c>
    </row>
    <row r="203" spans="1:9" x14ac:dyDescent="0.15">
      <c r="A203" s="2">
        <v>20</v>
      </c>
      <c r="B203" s="1" t="s">
        <v>52</v>
      </c>
      <c r="C203" s="4">
        <v>27</v>
      </c>
      <c r="D203" s="8">
        <v>1.1299999999999999</v>
      </c>
      <c r="E203" s="4">
        <v>18</v>
      </c>
      <c r="F203" s="8">
        <v>1.05</v>
      </c>
      <c r="G203" s="4">
        <v>9</v>
      </c>
      <c r="H203" s="8">
        <v>1.33</v>
      </c>
      <c r="I203" s="4">
        <v>0</v>
      </c>
    </row>
    <row r="204" spans="1:9" x14ac:dyDescent="0.15">
      <c r="A204" s="1"/>
      <c r="C204" s="4"/>
      <c r="D204" s="8"/>
      <c r="E204" s="4"/>
      <c r="F204" s="8"/>
      <c r="G204" s="4"/>
      <c r="H204" s="8"/>
      <c r="I204" s="4"/>
    </row>
    <row r="205" spans="1:9" x14ac:dyDescent="0.15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15">
      <c r="A206" s="2">
        <v>1</v>
      </c>
      <c r="B206" s="1" t="s">
        <v>64</v>
      </c>
      <c r="C206" s="4">
        <v>135</v>
      </c>
      <c r="D206" s="8">
        <v>17.93</v>
      </c>
      <c r="E206" s="4">
        <v>131</v>
      </c>
      <c r="F206" s="8">
        <v>23.95</v>
      </c>
      <c r="G206" s="4">
        <v>4</v>
      </c>
      <c r="H206" s="8">
        <v>1.94</v>
      </c>
      <c r="I206" s="4">
        <v>0</v>
      </c>
    </row>
    <row r="207" spans="1:9" x14ac:dyDescent="0.15">
      <c r="A207" s="2">
        <v>2</v>
      </c>
      <c r="B207" s="1" t="s">
        <v>49</v>
      </c>
      <c r="C207" s="4">
        <v>73</v>
      </c>
      <c r="D207" s="8">
        <v>9.69</v>
      </c>
      <c r="E207" s="4">
        <v>31</v>
      </c>
      <c r="F207" s="8">
        <v>5.67</v>
      </c>
      <c r="G207" s="4">
        <v>42</v>
      </c>
      <c r="H207" s="8">
        <v>20.39</v>
      </c>
      <c r="I207" s="4">
        <v>0</v>
      </c>
    </row>
    <row r="208" spans="1:9" x14ac:dyDescent="0.15">
      <c r="A208" s="2">
        <v>3</v>
      </c>
      <c r="B208" s="1" t="s">
        <v>57</v>
      </c>
      <c r="C208" s="4">
        <v>61</v>
      </c>
      <c r="D208" s="8">
        <v>8.1</v>
      </c>
      <c r="E208" s="4">
        <v>54</v>
      </c>
      <c r="F208" s="8">
        <v>9.8699999999999992</v>
      </c>
      <c r="G208" s="4">
        <v>7</v>
      </c>
      <c r="H208" s="8">
        <v>3.4</v>
      </c>
      <c r="I208" s="4">
        <v>0</v>
      </c>
    </row>
    <row r="209" spans="1:9" x14ac:dyDescent="0.15">
      <c r="A209" s="2">
        <v>3</v>
      </c>
      <c r="B209" s="1" t="s">
        <v>59</v>
      </c>
      <c r="C209" s="4">
        <v>61</v>
      </c>
      <c r="D209" s="8">
        <v>8.1</v>
      </c>
      <c r="E209" s="4">
        <v>40</v>
      </c>
      <c r="F209" s="8">
        <v>7.31</v>
      </c>
      <c r="G209" s="4">
        <v>21</v>
      </c>
      <c r="H209" s="8">
        <v>10.19</v>
      </c>
      <c r="I209" s="4">
        <v>0</v>
      </c>
    </row>
    <row r="210" spans="1:9" x14ac:dyDescent="0.15">
      <c r="A210" s="2">
        <v>5</v>
      </c>
      <c r="B210" s="1" t="s">
        <v>50</v>
      </c>
      <c r="C210" s="4">
        <v>58</v>
      </c>
      <c r="D210" s="8">
        <v>7.7</v>
      </c>
      <c r="E210" s="4">
        <v>43</v>
      </c>
      <c r="F210" s="8">
        <v>7.86</v>
      </c>
      <c r="G210" s="4">
        <v>15</v>
      </c>
      <c r="H210" s="8">
        <v>7.28</v>
      </c>
      <c r="I210" s="4">
        <v>0</v>
      </c>
    </row>
    <row r="211" spans="1:9" x14ac:dyDescent="0.15">
      <c r="A211" s="2">
        <v>5</v>
      </c>
      <c r="B211" s="1" t="s">
        <v>63</v>
      </c>
      <c r="C211" s="4">
        <v>58</v>
      </c>
      <c r="D211" s="8">
        <v>7.7</v>
      </c>
      <c r="E211" s="4">
        <v>55</v>
      </c>
      <c r="F211" s="8">
        <v>10.050000000000001</v>
      </c>
      <c r="G211" s="4">
        <v>3</v>
      </c>
      <c r="H211" s="8">
        <v>1.46</v>
      </c>
      <c r="I211" s="4">
        <v>0</v>
      </c>
    </row>
    <row r="212" spans="1:9" x14ac:dyDescent="0.15">
      <c r="A212" s="2">
        <v>7</v>
      </c>
      <c r="B212" s="1" t="s">
        <v>65</v>
      </c>
      <c r="C212" s="4">
        <v>32</v>
      </c>
      <c r="D212" s="8">
        <v>4.25</v>
      </c>
      <c r="E212" s="4">
        <v>31</v>
      </c>
      <c r="F212" s="8">
        <v>5.67</v>
      </c>
      <c r="G212" s="4">
        <v>1</v>
      </c>
      <c r="H212" s="8">
        <v>0.49</v>
      </c>
      <c r="I212" s="4">
        <v>0</v>
      </c>
    </row>
    <row r="213" spans="1:9" x14ac:dyDescent="0.15">
      <c r="A213" s="2">
        <v>8</v>
      </c>
      <c r="B213" s="1" t="s">
        <v>51</v>
      </c>
      <c r="C213" s="4">
        <v>30</v>
      </c>
      <c r="D213" s="8">
        <v>3.98</v>
      </c>
      <c r="E213" s="4">
        <v>13</v>
      </c>
      <c r="F213" s="8">
        <v>2.38</v>
      </c>
      <c r="G213" s="4">
        <v>17</v>
      </c>
      <c r="H213" s="8">
        <v>8.25</v>
      </c>
      <c r="I213" s="4">
        <v>0</v>
      </c>
    </row>
    <row r="214" spans="1:9" x14ac:dyDescent="0.15">
      <c r="A214" s="2">
        <v>9</v>
      </c>
      <c r="B214" s="1" t="s">
        <v>66</v>
      </c>
      <c r="C214" s="4">
        <v>29</v>
      </c>
      <c r="D214" s="8">
        <v>3.85</v>
      </c>
      <c r="E214" s="4">
        <v>27</v>
      </c>
      <c r="F214" s="8">
        <v>4.9400000000000004</v>
      </c>
      <c r="G214" s="4">
        <v>2</v>
      </c>
      <c r="H214" s="8">
        <v>0.97</v>
      </c>
      <c r="I214" s="4">
        <v>0</v>
      </c>
    </row>
    <row r="215" spans="1:9" x14ac:dyDescent="0.15">
      <c r="A215" s="2">
        <v>10</v>
      </c>
      <c r="B215" s="1" t="s">
        <v>60</v>
      </c>
      <c r="C215" s="4">
        <v>20</v>
      </c>
      <c r="D215" s="8">
        <v>2.66</v>
      </c>
      <c r="E215" s="4">
        <v>16</v>
      </c>
      <c r="F215" s="8">
        <v>2.93</v>
      </c>
      <c r="G215" s="4">
        <v>4</v>
      </c>
      <c r="H215" s="8">
        <v>1.94</v>
      </c>
      <c r="I215" s="4">
        <v>0</v>
      </c>
    </row>
    <row r="216" spans="1:9" x14ac:dyDescent="0.15">
      <c r="A216" s="2">
        <v>11</v>
      </c>
      <c r="B216" s="1" t="s">
        <v>58</v>
      </c>
      <c r="C216" s="4">
        <v>19</v>
      </c>
      <c r="D216" s="8">
        <v>2.52</v>
      </c>
      <c r="E216" s="4">
        <v>13</v>
      </c>
      <c r="F216" s="8">
        <v>2.38</v>
      </c>
      <c r="G216" s="4">
        <v>6</v>
      </c>
      <c r="H216" s="8">
        <v>2.91</v>
      </c>
      <c r="I216" s="4">
        <v>0</v>
      </c>
    </row>
    <row r="217" spans="1:9" x14ac:dyDescent="0.15">
      <c r="A217" s="2">
        <v>12</v>
      </c>
      <c r="B217" s="1" t="s">
        <v>77</v>
      </c>
      <c r="C217" s="4">
        <v>13</v>
      </c>
      <c r="D217" s="8">
        <v>1.73</v>
      </c>
      <c r="E217" s="4">
        <v>5</v>
      </c>
      <c r="F217" s="8">
        <v>0.91</v>
      </c>
      <c r="G217" s="4">
        <v>8</v>
      </c>
      <c r="H217" s="8">
        <v>3.88</v>
      </c>
      <c r="I217" s="4">
        <v>0</v>
      </c>
    </row>
    <row r="218" spans="1:9" x14ac:dyDescent="0.15">
      <c r="A218" s="2">
        <v>13</v>
      </c>
      <c r="B218" s="1" t="s">
        <v>74</v>
      </c>
      <c r="C218" s="4">
        <v>11</v>
      </c>
      <c r="D218" s="8">
        <v>1.46</v>
      </c>
      <c r="E218" s="4">
        <v>5</v>
      </c>
      <c r="F218" s="8">
        <v>0.91</v>
      </c>
      <c r="G218" s="4">
        <v>6</v>
      </c>
      <c r="H218" s="8">
        <v>2.91</v>
      </c>
      <c r="I218" s="4">
        <v>0</v>
      </c>
    </row>
    <row r="219" spans="1:9" x14ac:dyDescent="0.15">
      <c r="A219" s="2">
        <v>14</v>
      </c>
      <c r="B219" s="1" t="s">
        <v>75</v>
      </c>
      <c r="C219" s="4">
        <v>10</v>
      </c>
      <c r="D219" s="8">
        <v>1.33</v>
      </c>
      <c r="E219" s="4">
        <v>6</v>
      </c>
      <c r="F219" s="8">
        <v>1.1000000000000001</v>
      </c>
      <c r="G219" s="4">
        <v>4</v>
      </c>
      <c r="H219" s="8">
        <v>1.94</v>
      </c>
      <c r="I219" s="4">
        <v>0</v>
      </c>
    </row>
    <row r="220" spans="1:9" x14ac:dyDescent="0.15">
      <c r="A220" s="2">
        <v>14</v>
      </c>
      <c r="B220" s="1" t="s">
        <v>56</v>
      </c>
      <c r="C220" s="4">
        <v>10</v>
      </c>
      <c r="D220" s="8">
        <v>1.33</v>
      </c>
      <c r="E220" s="4">
        <v>8</v>
      </c>
      <c r="F220" s="8">
        <v>1.46</v>
      </c>
      <c r="G220" s="4">
        <v>2</v>
      </c>
      <c r="H220" s="8">
        <v>0.97</v>
      </c>
      <c r="I220" s="4">
        <v>0</v>
      </c>
    </row>
    <row r="221" spans="1:9" x14ac:dyDescent="0.15">
      <c r="A221" s="2">
        <v>16</v>
      </c>
      <c r="B221" s="1" t="s">
        <v>52</v>
      </c>
      <c r="C221" s="4">
        <v>9</v>
      </c>
      <c r="D221" s="8">
        <v>1.2</v>
      </c>
      <c r="E221" s="4">
        <v>6</v>
      </c>
      <c r="F221" s="8">
        <v>1.1000000000000001</v>
      </c>
      <c r="G221" s="4">
        <v>3</v>
      </c>
      <c r="H221" s="8">
        <v>1.46</v>
      </c>
      <c r="I221" s="4">
        <v>0</v>
      </c>
    </row>
    <row r="222" spans="1:9" x14ac:dyDescent="0.15">
      <c r="A222" s="2">
        <v>16</v>
      </c>
      <c r="B222" s="1" t="s">
        <v>67</v>
      </c>
      <c r="C222" s="4">
        <v>9</v>
      </c>
      <c r="D222" s="8">
        <v>1.2</v>
      </c>
      <c r="E222" s="4">
        <v>0</v>
      </c>
      <c r="F222" s="8">
        <v>0</v>
      </c>
      <c r="G222" s="4">
        <v>9</v>
      </c>
      <c r="H222" s="8">
        <v>4.37</v>
      </c>
      <c r="I222" s="4">
        <v>0</v>
      </c>
    </row>
    <row r="223" spans="1:9" x14ac:dyDescent="0.15">
      <c r="A223" s="2">
        <v>16</v>
      </c>
      <c r="B223" s="1" t="s">
        <v>68</v>
      </c>
      <c r="C223" s="4">
        <v>9</v>
      </c>
      <c r="D223" s="8">
        <v>1.2</v>
      </c>
      <c r="E223" s="4">
        <v>7</v>
      </c>
      <c r="F223" s="8">
        <v>1.28</v>
      </c>
      <c r="G223" s="4">
        <v>2</v>
      </c>
      <c r="H223" s="8">
        <v>0.97</v>
      </c>
      <c r="I223" s="4">
        <v>0</v>
      </c>
    </row>
    <row r="224" spans="1:9" x14ac:dyDescent="0.15">
      <c r="A224" s="2">
        <v>19</v>
      </c>
      <c r="B224" s="1" t="s">
        <v>61</v>
      </c>
      <c r="C224" s="4">
        <v>8</v>
      </c>
      <c r="D224" s="8">
        <v>1.06</v>
      </c>
      <c r="E224" s="4">
        <v>7</v>
      </c>
      <c r="F224" s="8">
        <v>1.28</v>
      </c>
      <c r="G224" s="4">
        <v>1</v>
      </c>
      <c r="H224" s="8">
        <v>0.49</v>
      </c>
      <c r="I224" s="4">
        <v>0</v>
      </c>
    </row>
    <row r="225" spans="1:9" x14ac:dyDescent="0.15">
      <c r="A225" s="2">
        <v>19</v>
      </c>
      <c r="B225" s="1" t="s">
        <v>62</v>
      </c>
      <c r="C225" s="4">
        <v>8</v>
      </c>
      <c r="D225" s="8">
        <v>1.06</v>
      </c>
      <c r="E225" s="4">
        <v>4</v>
      </c>
      <c r="F225" s="8">
        <v>0.73</v>
      </c>
      <c r="G225" s="4">
        <v>4</v>
      </c>
      <c r="H225" s="8">
        <v>1.94</v>
      </c>
      <c r="I225" s="4">
        <v>0</v>
      </c>
    </row>
    <row r="226" spans="1:9" x14ac:dyDescent="0.15">
      <c r="A226" s="1"/>
      <c r="C226" s="4"/>
      <c r="D226" s="8"/>
      <c r="E226" s="4"/>
      <c r="F226" s="8"/>
      <c r="G226" s="4"/>
      <c r="H226" s="8"/>
      <c r="I226" s="4"/>
    </row>
    <row r="227" spans="1:9" x14ac:dyDescent="0.15">
      <c r="A227" s="1" t="s">
        <v>10</v>
      </c>
      <c r="C227" s="4"/>
      <c r="D227" s="8"/>
      <c r="E227" s="4"/>
      <c r="F227" s="8"/>
      <c r="G227" s="4"/>
      <c r="H227" s="8"/>
      <c r="I227" s="4"/>
    </row>
    <row r="228" spans="1:9" x14ac:dyDescent="0.15">
      <c r="A228" s="2">
        <v>1</v>
      </c>
      <c r="B228" s="1" t="s">
        <v>64</v>
      </c>
      <c r="C228" s="4">
        <v>460</v>
      </c>
      <c r="D228" s="8">
        <v>17.829999999999998</v>
      </c>
      <c r="E228" s="4">
        <v>441</v>
      </c>
      <c r="F228" s="8">
        <v>24.06</v>
      </c>
      <c r="G228" s="4">
        <v>19</v>
      </c>
      <c r="H228" s="8">
        <v>2.56</v>
      </c>
      <c r="I228" s="4">
        <v>0</v>
      </c>
    </row>
    <row r="229" spans="1:9" x14ac:dyDescent="0.15">
      <c r="A229" s="2">
        <v>2</v>
      </c>
      <c r="B229" s="1" t="s">
        <v>63</v>
      </c>
      <c r="C229" s="4">
        <v>265</v>
      </c>
      <c r="D229" s="8">
        <v>10.27</v>
      </c>
      <c r="E229" s="4">
        <v>244</v>
      </c>
      <c r="F229" s="8">
        <v>13.31</v>
      </c>
      <c r="G229" s="4">
        <v>21</v>
      </c>
      <c r="H229" s="8">
        <v>2.83</v>
      </c>
      <c r="I229" s="4">
        <v>0</v>
      </c>
    </row>
    <row r="230" spans="1:9" x14ac:dyDescent="0.15">
      <c r="A230" s="2">
        <v>3</v>
      </c>
      <c r="B230" s="1" t="s">
        <v>57</v>
      </c>
      <c r="C230" s="4">
        <v>218</v>
      </c>
      <c r="D230" s="8">
        <v>8.4499999999999993</v>
      </c>
      <c r="E230" s="4">
        <v>180</v>
      </c>
      <c r="F230" s="8">
        <v>9.82</v>
      </c>
      <c r="G230" s="4">
        <v>36</v>
      </c>
      <c r="H230" s="8">
        <v>4.8499999999999996</v>
      </c>
      <c r="I230" s="4">
        <v>2</v>
      </c>
    </row>
    <row r="231" spans="1:9" x14ac:dyDescent="0.15">
      <c r="A231" s="2">
        <v>4</v>
      </c>
      <c r="B231" s="1" t="s">
        <v>59</v>
      </c>
      <c r="C231" s="4">
        <v>202</v>
      </c>
      <c r="D231" s="8">
        <v>7.83</v>
      </c>
      <c r="E231" s="4">
        <v>118</v>
      </c>
      <c r="F231" s="8">
        <v>6.44</v>
      </c>
      <c r="G231" s="4">
        <v>84</v>
      </c>
      <c r="H231" s="8">
        <v>11.32</v>
      </c>
      <c r="I231" s="4">
        <v>0</v>
      </c>
    </row>
    <row r="232" spans="1:9" x14ac:dyDescent="0.15">
      <c r="A232" s="2">
        <v>5</v>
      </c>
      <c r="B232" s="1" t="s">
        <v>50</v>
      </c>
      <c r="C232" s="4">
        <v>160</v>
      </c>
      <c r="D232" s="8">
        <v>6.2</v>
      </c>
      <c r="E232" s="4">
        <v>128</v>
      </c>
      <c r="F232" s="8">
        <v>6.98</v>
      </c>
      <c r="G232" s="4">
        <v>32</v>
      </c>
      <c r="H232" s="8">
        <v>4.3099999999999996</v>
      </c>
      <c r="I232" s="4">
        <v>0</v>
      </c>
    </row>
    <row r="233" spans="1:9" x14ac:dyDescent="0.15">
      <c r="A233" s="2">
        <v>6</v>
      </c>
      <c r="B233" s="1" t="s">
        <v>49</v>
      </c>
      <c r="C233" s="4">
        <v>144</v>
      </c>
      <c r="D233" s="8">
        <v>5.58</v>
      </c>
      <c r="E233" s="4">
        <v>70</v>
      </c>
      <c r="F233" s="8">
        <v>3.82</v>
      </c>
      <c r="G233" s="4">
        <v>74</v>
      </c>
      <c r="H233" s="8">
        <v>9.9700000000000006</v>
      </c>
      <c r="I233" s="4">
        <v>0</v>
      </c>
    </row>
    <row r="234" spans="1:9" x14ac:dyDescent="0.15">
      <c r="A234" s="2">
        <v>7</v>
      </c>
      <c r="B234" s="1" t="s">
        <v>56</v>
      </c>
      <c r="C234" s="4">
        <v>99</v>
      </c>
      <c r="D234" s="8">
        <v>3.84</v>
      </c>
      <c r="E234" s="4">
        <v>55</v>
      </c>
      <c r="F234" s="8">
        <v>3</v>
      </c>
      <c r="G234" s="4">
        <v>44</v>
      </c>
      <c r="H234" s="8">
        <v>5.93</v>
      </c>
      <c r="I234" s="4">
        <v>0</v>
      </c>
    </row>
    <row r="235" spans="1:9" x14ac:dyDescent="0.15">
      <c r="A235" s="2">
        <v>8</v>
      </c>
      <c r="B235" s="1" t="s">
        <v>58</v>
      </c>
      <c r="C235" s="4">
        <v>91</v>
      </c>
      <c r="D235" s="8">
        <v>3.53</v>
      </c>
      <c r="E235" s="4">
        <v>60</v>
      </c>
      <c r="F235" s="8">
        <v>3.27</v>
      </c>
      <c r="G235" s="4">
        <v>31</v>
      </c>
      <c r="H235" s="8">
        <v>4.18</v>
      </c>
      <c r="I235" s="4">
        <v>0</v>
      </c>
    </row>
    <row r="236" spans="1:9" x14ac:dyDescent="0.15">
      <c r="A236" s="2">
        <v>9</v>
      </c>
      <c r="B236" s="1" t="s">
        <v>51</v>
      </c>
      <c r="C236" s="4">
        <v>78</v>
      </c>
      <c r="D236" s="8">
        <v>3.02</v>
      </c>
      <c r="E236" s="4">
        <v>34</v>
      </c>
      <c r="F236" s="8">
        <v>1.85</v>
      </c>
      <c r="G236" s="4">
        <v>44</v>
      </c>
      <c r="H236" s="8">
        <v>5.93</v>
      </c>
      <c r="I236" s="4">
        <v>0</v>
      </c>
    </row>
    <row r="237" spans="1:9" x14ac:dyDescent="0.15">
      <c r="A237" s="2">
        <v>10</v>
      </c>
      <c r="B237" s="1" t="s">
        <v>66</v>
      </c>
      <c r="C237" s="4">
        <v>74</v>
      </c>
      <c r="D237" s="8">
        <v>2.87</v>
      </c>
      <c r="E237" s="4">
        <v>63</v>
      </c>
      <c r="F237" s="8">
        <v>3.44</v>
      </c>
      <c r="G237" s="4">
        <v>11</v>
      </c>
      <c r="H237" s="8">
        <v>1.48</v>
      </c>
      <c r="I237" s="4">
        <v>0</v>
      </c>
    </row>
    <row r="238" spans="1:9" x14ac:dyDescent="0.15">
      <c r="A238" s="2">
        <v>11</v>
      </c>
      <c r="B238" s="1" t="s">
        <v>68</v>
      </c>
      <c r="C238" s="4">
        <v>65</v>
      </c>
      <c r="D238" s="8">
        <v>2.52</v>
      </c>
      <c r="E238" s="4">
        <v>54</v>
      </c>
      <c r="F238" s="8">
        <v>2.95</v>
      </c>
      <c r="G238" s="4">
        <v>11</v>
      </c>
      <c r="H238" s="8">
        <v>1.48</v>
      </c>
      <c r="I238" s="4">
        <v>0</v>
      </c>
    </row>
    <row r="239" spans="1:9" x14ac:dyDescent="0.15">
      <c r="A239" s="2">
        <v>12</v>
      </c>
      <c r="B239" s="1" t="s">
        <v>60</v>
      </c>
      <c r="C239" s="4">
        <v>53</v>
      </c>
      <c r="D239" s="8">
        <v>2.0499999999999998</v>
      </c>
      <c r="E239" s="4">
        <v>22</v>
      </c>
      <c r="F239" s="8">
        <v>1.2</v>
      </c>
      <c r="G239" s="4">
        <v>30</v>
      </c>
      <c r="H239" s="8">
        <v>4.04</v>
      </c>
      <c r="I239" s="4">
        <v>1</v>
      </c>
    </row>
    <row r="240" spans="1:9" x14ac:dyDescent="0.15">
      <c r="A240" s="2">
        <v>13</v>
      </c>
      <c r="B240" s="1" t="s">
        <v>65</v>
      </c>
      <c r="C240" s="4">
        <v>49</v>
      </c>
      <c r="D240" s="8">
        <v>1.9</v>
      </c>
      <c r="E240" s="4">
        <v>38</v>
      </c>
      <c r="F240" s="8">
        <v>2.0699999999999998</v>
      </c>
      <c r="G240" s="4">
        <v>11</v>
      </c>
      <c r="H240" s="8">
        <v>1.48</v>
      </c>
      <c r="I240" s="4">
        <v>0</v>
      </c>
    </row>
    <row r="241" spans="1:9" x14ac:dyDescent="0.15">
      <c r="A241" s="2">
        <v>14</v>
      </c>
      <c r="B241" s="1" t="s">
        <v>62</v>
      </c>
      <c r="C241" s="4">
        <v>48</v>
      </c>
      <c r="D241" s="8">
        <v>1.86</v>
      </c>
      <c r="E241" s="4">
        <v>25</v>
      </c>
      <c r="F241" s="8">
        <v>1.36</v>
      </c>
      <c r="G241" s="4">
        <v>23</v>
      </c>
      <c r="H241" s="8">
        <v>3.1</v>
      </c>
      <c r="I241" s="4">
        <v>0</v>
      </c>
    </row>
    <row r="242" spans="1:9" x14ac:dyDescent="0.15">
      <c r="A242" s="2">
        <v>15</v>
      </c>
      <c r="B242" s="1" t="s">
        <v>52</v>
      </c>
      <c r="C242" s="4">
        <v>41</v>
      </c>
      <c r="D242" s="8">
        <v>1.59</v>
      </c>
      <c r="E242" s="4">
        <v>22</v>
      </c>
      <c r="F242" s="8">
        <v>1.2</v>
      </c>
      <c r="G242" s="4">
        <v>19</v>
      </c>
      <c r="H242" s="8">
        <v>2.56</v>
      </c>
      <c r="I242" s="4">
        <v>0</v>
      </c>
    </row>
    <row r="243" spans="1:9" x14ac:dyDescent="0.15">
      <c r="A243" s="2">
        <v>16</v>
      </c>
      <c r="B243" s="1" t="s">
        <v>61</v>
      </c>
      <c r="C243" s="4">
        <v>33</v>
      </c>
      <c r="D243" s="8">
        <v>1.28</v>
      </c>
      <c r="E243" s="4">
        <v>31</v>
      </c>
      <c r="F243" s="8">
        <v>1.69</v>
      </c>
      <c r="G243" s="4">
        <v>2</v>
      </c>
      <c r="H243" s="8">
        <v>0.27</v>
      </c>
      <c r="I243" s="4">
        <v>0</v>
      </c>
    </row>
    <row r="244" spans="1:9" x14ac:dyDescent="0.15">
      <c r="A244" s="2">
        <v>17</v>
      </c>
      <c r="B244" s="1" t="s">
        <v>81</v>
      </c>
      <c r="C244" s="4">
        <v>32</v>
      </c>
      <c r="D244" s="8">
        <v>1.24</v>
      </c>
      <c r="E244" s="4">
        <v>28</v>
      </c>
      <c r="F244" s="8">
        <v>1.53</v>
      </c>
      <c r="G244" s="4">
        <v>4</v>
      </c>
      <c r="H244" s="8">
        <v>0.54</v>
      </c>
      <c r="I244" s="4">
        <v>0</v>
      </c>
    </row>
    <row r="245" spans="1:9" x14ac:dyDescent="0.15">
      <c r="A245" s="2">
        <v>18</v>
      </c>
      <c r="B245" s="1" t="s">
        <v>73</v>
      </c>
      <c r="C245" s="4">
        <v>31</v>
      </c>
      <c r="D245" s="8">
        <v>1.2</v>
      </c>
      <c r="E245" s="4">
        <v>19</v>
      </c>
      <c r="F245" s="8">
        <v>1.04</v>
      </c>
      <c r="G245" s="4">
        <v>12</v>
      </c>
      <c r="H245" s="8">
        <v>1.62</v>
      </c>
      <c r="I245" s="4">
        <v>0</v>
      </c>
    </row>
    <row r="246" spans="1:9" x14ac:dyDescent="0.15">
      <c r="A246" s="2">
        <v>19</v>
      </c>
      <c r="B246" s="1" t="s">
        <v>75</v>
      </c>
      <c r="C246" s="4">
        <v>26</v>
      </c>
      <c r="D246" s="8">
        <v>1.01</v>
      </c>
      <c r="E246" s="4">
        <v>24</v>
      </c>
      <c r="F246" s="8">
        <v>1.31</v>
      </c>
      <c r="G246" s="4">
        <v>2</v>
      </c>
      <c r="H246" s="8">
        <v>0.27</v>
      </c>
      <c r="I246" s="4">
        <v>0</v>
      </c>
    </row>
    <row r="247" spans="1:9" x14ac:dyDescent="0.15">
      <c r="A247" s="2">
        <v>20</v>
      </c>
      <c r="B247" s="1" t="s">
        <v>71</v>
      </c>
      <c r="C247" s="4">
        <v>25</v>
      </c>
      <c r="D247" s="8">
        <v>0.97</v>
      </c>
      <c r="E247" s="4">
        <v>16</v>
      </c>
      <c r="F247" s="8">
        <v>0.87</v>
      </c>
      <c r="G247" s="4">
        <v>9</v>
      </c>
      <c r="H247" s="8">
        <v>1.21</v>
      </c>
      <c r="I247" s="4">
        <v>0</v>
      </c>
    </row>
    <row r="248" spans="1:9" x14ac:dyDescent="0.15">
      <c r="A248" s="2">
        <v>20</v>
      </c>
      <c r="B248" s="1" t="s">
        <v>55</v>
      </c>
      <c r="C248" s="4">
        <v>25</v>
      </c>
      <c r="D248" s="8">
        <v>0.97</v>
      </c>
      <c r="E248" s="4">
        <v>14</v>
      </c>
      <c r="F248" s="8">
        <v>0.76</v>
      </c>
      <c r="G248" s="4">
        <v>11</v>
      </c>
      <c r="H248" s="8">
        <v>1.48</v>
      </c>
      <c r="I248" s="4">
        <v>0</v>
      </c>
    </row>
    <row r="249" spans="1:9" x14ac:dyDescent="0.15">
      <c r="A249" s="2">
        <v>20</v>
      </c>
      <c r="B249" s="1" t="s">
        <v>70</v>
      </c>
      <c r="C249" s="4">
        <v>25</v>
      </c>
      <c r="D249" s="8">
        <v>0.97</v>
      </c>
      <c r="E249" s="4">
        <v>14</v>
      </c>
      <c r="F249" s="8">
        <v>0.76</v>
      </c>
      <c r="G249" s="4">
        <v>11</v>
      </c>
      <c r="H249" s="8">
        <v>1.48</v>
      </c>
      <c r="I249" s="4">
        <v>0</v>
      </c>
    </row>
    <row r="250" spans="1:9" x14ac:dyDescent="0.15">
      <c r="A250" s="1"/>
      <c r="C250" s="4"/>
      <c r="D250" s="8"/>
      <c r="E250" s="4"/>
      <c r="F250" s="8"/>
      <c r="G250" s="4"/>
      <c r="H250" s="8"/>
      <c r="I250" s="4"/>
    </row>
    <row r="251" spans="1:9" x14ac:dyDescent="0.15">
      <c r="A251" s="1" t="s">
        <v>11</v>
      </c>
      <c r="C251" s="4"/>
      <c r="D251" s="8"/>
      <c r="E251" s="4"/>
      <c r="F251" s="8"/>
      <c r="G251" s="4"/>
      <c r="H251" s="8"/>
      <c r="I251" s="4"/>
    </row>
    <row r="252" spans="1:9" x14ac:dyDescent="0.15">
      <c r="A252" s="2">
        <v>1</v>
      </c>
      <c r="B252" s="1" t="s">
        <v>64</v>
      </c>
      <c r="C252" s="4">
        <v>172</v>
      </c>
      <c r="D252" s="8">
        <v>16.46</v>
      </c>
      <c r="E252" s="4">
        <v>165</v>
      </c>
      <c r="F252" s="8">
        <v>22.48</v>
      </c>
      <c r="G252" s="4">
        <v>7</v>
      </c>
      <c r="H252" s="8">
        <v>2.27</v>
      </c>
      <c r="I252" s="4">
        <v>0</v>
      </c>
    </row>
    <row r="253" spans="1:9" x14ac:dyDescent="0.15">
      <c r="A253" s="2">
        <v>2</v>
      </c>
      <c r="B253" s="1" t="s">
        <v>63</v>
      </c>
      <c r="C253" s="4">
        <v>122</v>
      </c>
      <c r="D253" s="8">
        <v>11.67</v>
      </c>
      <c r="E253" s="4">
        <v>108</v>
      </c>
      <c r="F253" s="8">
        <v>14.71</v>
      </c>
      <c r="G253" s="4">
        <v>13</v>
      </c>
      <c r="H253" s="8">
        <v>4.22</v>
      </c>
      <c r="I253" s="4">
        <v>1</v>
      </c>
    </row>
    <row r="254" spans="1:9" x14ac:dyDescent="0.15">
      <c r="A254" s="2">
        <v>3</v>
      </c>
      <c r="B254" s="1" t="s">
        <v>59</v>
      </c>
      <c r="C254" s="4">
        <v>84</v>
      </c>
      <c r="D254" s="8">
        <v>8.0399999999999991</v>
      </c>
      <c r="E254" s="4">
        <v>47</v>
      </c>
      <c r="F254" s="8">
        <v>6.4</v>
      </c>
      <c r="G254" s="4">
        <v>37</v>
      </c>
      <c r="H254" s="8">
        <v>12.01</v>
      </c>
      <c r="I254" s="4">
        <v>0</v>
      </c>
    </row>
    <row r="255" spans="1:9" x14ac:dyDescent="0.15">
      <c r="A255" s="2">
        <v>4</v>
      </c>
      <c r="B255" s="1" t="s">
        <v>57</v>
      </c>
      <c r="C255" s="4">
        <v>76</v>
      </c>
      <c r="D255" s="8">
        <v>7.27</v>
      </c>
      <c r="E255" s="4">
        <v>60</v>
      </c>
      <c r="F255" s="8">
        <v>8.17</v>
      </c>
      <c r="G255" s="4">
        <v>15</v>
      </c>
      <c r="H255" s="8">
        <v>4.87</v>
      </c>
      <c r="I255" s="4">
        <v>1</v>
      </c>
    </row>
    <row r="256" spans="1:9" x14ac:dyDescent="0.15">
      <c r="A256" s="2">
        <v>5</v>
      </c>
      <c r="B256" s="1" t="s">
        <v>50</v>
      </c>
      <c r="C256" s="4">
        <v>56</v>
      </c>
      <c r="D256" s="8">
        <v>5.36</v>
      </c>
      <c r="E256" s="4">
        <v>41</v>
      </c>
      <c r="F256" s="8">
        <v>5.59</v>
      </c>
      <c r="G256" s="4">
        <v>15</v>
      </c>
      <c r="H256" s="8">
        <v>4.87</v>
      </c>
      <c r="I256" s="4">
        <v>0</v>
      </c>
    </row>
    <row r="257" spans="1:9" x14ac:dyDescent="0.15">
      <c r="A257" s="2">
        <v>6</v>
      </c>
      <c r="B257" s="1" t="s">
        <v>49</v>
      </c>
      <c r="C257" s="4">
        <v>50</v>
      </c>
      <c r="D257" s="8">
        <v>4.78</v>
      </c>
      <c r="E257" s="4">
        <v>19</v>
      </c>
      <c r="F257" s="8">
        <v>2.59</v>
      </c>
      <c r="G257" s="4">
        <v>31</v>
      </c>
      <c r="H257" s="8">
        <v>10.06</v>
      </c>
      <c r="I257" s="4">
        <v>0</v>
      </c>
    </row>
    <row r="258" spans="1:9" x14ac:dyDescent="0.15">
      <c r="A258" s="2">
        <v>7</v>
      </c>
      <c r="B258" s="1" t="s">
        <v>60</v>
      </c>
      <c r="C258" s="4">
        <v>39</v>
      </c>
      <c r="D258" s="8">
        <v>3.73</v>
      </c>
      <c r="E258" s="4">
        <v>33</v>
      </c>
      <c r="F258" s="8">
        <v>4.5</v>
      </c>
      <c r="G258" s="4">
        <v>6</v>
      </c>
      <c r="H258" s="8">
        <v>1.95</v>
      </c>
      <c r="I258" s="4">
        <v>0</v>
      </c>
    </row>
    <row r="259" spans="1:9" x14ac:dyDescent="0.15">
      <c r="A259" s="2">
        <v>8</v>
      </c>
      <c r="B259" s="1" t="s">
        <v>51</v>
      </c>
      <c r="C259" s="4">
        <v>34</v>
      </c>
      <c r="D259" s="8">
        <v>3.25</v>
      </c>
      <c r="E259" s="4">
        <v>15</v>
      </c>
      <c r="F259" s="8">
        <v>2.04</v>
      </c>
      <c r="G259" s="4">
        <v>19</v>
      </c>
      <c r="H259" s="8">
        <v>6.17</v>
      </c>
      <c r="I259" s="4">
        <v>0</v>
      </c>
    </row>
    <row r="260" spans="1:9" x14ac:dyDescent="0.15">
      <c r="A260" s="2">
        <v>8</v>
      </c>
      <c r="B260" s="1" t="s">
        <v>58</v>
      </c>
      <c r="C260" s="4">
        <v>34</v>
      </c>
      <c r="D260" s="8">
        <v>3.25</v>
      </c>
      <c r="E260" s="4">
        <v>24</v>
      </c>
      <c r="F260" s="8">
        <v>3.27</v>
      </c>
      <c r="G260" s="4">
        <v>10</v>
      </c>
      <c r="H260" s="8">
        <v>3.25</v>
      </c>
      <c r="I260" s="4">
        <v>0</v>
      </c>
    </row>
    <row r="261" spans="1:9" x14ac:dyDescent="0.15">
      <c r="A261" s="2">
        <v>10</v>
      </c>
      <c r="B261" s="1" t="s">
        <v>66</v>
      </c>
      <c r="C261" s="4">
        <v>32</v>
      </c>
      <c r="D261" s="8">
        <v>3.06</v>
      </c>
      <c r="E261" s="4">
        <v>30</v>
      </c>
      <c r="F261" s="8">
        <v>4.09</v>
      </c>
      <c r="G261" s="4">
        <v>2</v>
      </c>
      <c r="H261" s="8">
        <v>0.65</v>
      </c>
      <c r="I261" s="4">
        <v>0</v>
      </c>
    </row>
    <row r="262" spans="1:9" x14ac:dyDescent="0.15">
      <c r="A262" s="2">
        <v>11</v>
      </c>
      <c r="B262" s="1" t="s">
        <v>82</v>
      </c>
      <c r="C262" s="4">
        <v>31</v>
      </c>
      <c r="D262" s="8">
        <v>2.97</v>
      </c>
      <c r="E262" s="4">
        <v>27</v>
      </c>
      <c r="F262" s="8">
        <v>3.68</v>
      </c>
      <c r="G262" s="4">
        <v>4</v>
      </c>
      <c r="H262" s="8">
        <v>1.3</v>
      </c>
      <c r="I262" s="4">
        <v>0</v>
      </c>
    </row>
    <row r="263" spans="1:9" x14ac:dyDescent="0.15">
      <c r="A263" s="2">
        <v>12</v>
      </c>
      <c r="B263" s="1" t="s">
        <v>56</v>
      </c>
      <c r="C263" s="4">
        <v>26</v>
      </c>
      <c r="D263" s="8">
        <v>2.4900000000000002</v>
      </c>
      <c r="E263" s="4">
        <v>14</v>
      </c>
      <c r="F263" s="8">
        <v>1.91</v>
      </c>
      <c r="G263" s="4">
        <v>12</v>
      </c>
      <c r="H263" s="8">
        <v>3.9</v>
      </c>
      <c r="I263" s="4">
        <v>0</v>
      </c>
    </row>
    <row r="264" spans="1:9" x14ac:dyDescent="0.15">
      <c r="A264" s="2">
        <v>13</v>
      </c>
      <c r="B264" s="1" t="s">
        <v>67</v>
      </c>
      <c r="C264" s="4">
        <v>20</v>
      </c>
      <c r="D264" s="8">
        <v>1.91</v>
      </c>
      <c r="E264" s="4">
        <v>0</v>
      </c>
      <c r="F264" s="8">
        <v>0</v>
      </c>
      <c r="G264" s="4">
        <v>20</v>
      </c>
      <c r="H264" s="8">
        <v>6.49</v>
      </c>
      <c r="I264" s="4">
        <v>0</v>
      </c>
    </row>
    <row r="265" spans="1:9" x14ac:dyDescent="0.15">
      <c r="A265" s="2">
        <v>14</v>
      </c>
      <c r="B265" s="1" t="s">
        <v>52</v>
      </c>
      <c r="C265" s="4">
        <v>18</v>
      </c>
      <c r="D265" s="8">
        <v>1.72</v>
      </c>
      <c r="E265" s="4">
        <v>13</v>
      </c>
      <c r="F265" s="8">
        <v>1.77</v>
      </c>
      <c r="G265" s="4">
        <v>5</v>
      </c>
      <c r="H265" s="8">
        <v>1.62</v>
      </c>
      <c r="I265" s="4">
        <v>0</v>
      </c>
    </row>
    <row r="266" spans="1:9" x14ac:dyDescent="0.15">
      <c r="A266" s="2">
        <v>14</v>
      </c>
      <c r="B266" s="1" t="s">
        <v>65</v>
      </c>
      <c r="C266" s="4">
        <v>18</v>
      </c>
      <c r="D266" s="8">
        <v>1.72</v>
      </c>
      <c r="E266" s="4">
        <v>15</v>
      </c>
      <c r="F266" s="8">
        <v>2.04</v>
      </c>
      <c r="G266" s="4">
        <v>2</v>
      </c>
      <c r="H266" s="8">
        <v>0.65</v>
      </c>
      <c r="I266" s="4">
        <v>1</v>
      </c>
    </row>
    <row r="267" spans="1:9" x14ac:dyDescent="0.15">
      <c r="A267" s="2">
        <v>16</v>
      </c>
      <c r="B267" s="1" t="s">
        <v>62</v>
      </c>
      <c r="C267" s="4">
        <v>17</v>
      </c>
      <c r="D267" s="8">
        <v>1.63</v>
      </c>
      <c r="E267" s="4">
        <v>6</v>
      </c>
      <c r="F267" s="8">
        <v>0.82</v>
      </c>
      <c r="G267" s="4">
        <v>11</v>
      </c>
      <c r="H267" s="8">
        <v>3.57</v>
      </c>
      <c r="I267" s="4">
        <v>0</v>
      </c>
    </row>
    <row r="268" spans="1:9" x14ac:dyDescent="0.15">
      <c r="A268" s="2">
        <v>17</v>
      </c>
      <c r="B268" s="1" t="s">
        <v>73</v>
      </c>
      <c r="C268" s="4">
        <v>16</v>
      </c>
      <c r="D268" s="8">
        <v>1.53</v>
      </c>
      <c r="E268" s="4">
        <v>9</v>
      </c>
      <c r="F268" s="8">
        <v>1.23</v>
      </c>
      <c r="G268" s="4">
        <v>7</v>
      </c>
      <c r="H268" s="8">
        <v>2.27</v>
      </c>
      <c r="I268" s="4">
        <v>0</v>
      </c>
    </row>
    <row r="269" spans="1:9" x14ac:dyDescent="0.15">
      <c r="A269" s="2">
        <v>18</v>
      </c>
      <c r="B269" s="1" t="s">
        <v>53</v>
      </c>
      <c r="C269" s="4">
        <v>15</v>
      </c>
      <c r="D269" s="8">
        <v>1.44</v>
      </c>
      <c r="E269" s="4">
        <v>4</v>
      </c>
      <c r="F269" s="8">
        <v>0.54</v>
      </c>
      <c r="G269" s="4">
        <v>11</v>
      </c>
      <c r="H269" s="8">
        <v>3.57</v>
      </c>
      <c r="I269" s="4">
        <v>0</v>
      </c>
    </row>
    <row r="270" spans="1:9" x14ac:dyDescent="0.15">
      <c r="A270" s="2">
        <v>19</v>
      </c>
      <c r="B270" s="1" t="s">
        <v>55</v>
      </c>
      <c r="C270" s="4">
        <v>14</v>
      </c>
      <c r="D270" s="8">
        <v>1.34</v>
      </c>
      <c r="E270" s="4">
        <v>8</v>
      </c>
      <c r="F270" s="8">
        <v>1.0900000000000001</v>
      </c>
      <c r="G270" s="4">
        <v>6</v>
      </c>
      <c r="H270" s="8">
        <v>1.95</v>
      </c>
      <c r="I270" s="4">
        <v>0</v>
      </c>
    </row>
    <row r="271" spans="1:9" x14ac:dyDescent="0.15">
      <c r="A271" s="2">
        <v>20</v>
      </c>
      <c r="B271" s="1" t="s">
        <v>70</v>
      </c>
      <c r="C271" s="4">
        <v>12</v>
      </c>
      <c r="D271" s="8">
        <v>1.1499999999999999</v>
      </c>
      <c r="E271" s="4">
        <v>9</v>
      </c>
      <c r="F271" s="8">
        <v>1.23</v>
      </c>
      <c r="G271" s="4">
        <v>3</v>
      </c>
      <c r="H271" s="8">
        <v>0.97</v>
      </c>
      <c r="I271" s="4">
        <v>0</v>
      </c>
    </row>
    <row r="272" spans="1:9" x14ac:dyDescent="0.15">
      <c r="A272" s="1"/>
      <c r="C272" s="4"/>
      <c r="D272" s="8"/>
      <c r="E272" s="4"/>
      <c r="F272" s="8"/>
      <c r="G272" s="4"/>
      <c r="H272" s="8"/>
      <c r="I272" s="4"/>
    </row>
    <row r="273" spans="1:9" x14ac:dyDescent="0.15">
      <c r="A273" s="1" t="s">
        <v>12</v>
      </c>
      <c r="C273" s="4"/>
      <c r="D273" s="8"/>
      <c r="E273" s="4"/>
      <c r="F273" s="8"/>
      <c r="G273" s="4"/>
      <c r="H273" s="8"/>
      <c r="I273" s="4"/>
    </row>
    <row r="274" spans="1:9" x14ac:dyDescent="0.15">
      <c r="A274" s="2">
        <v>1</v>
      </c>
      <c r="B274" s="1" t="s">
        <v>64</v>
      </c>
      <c r="C274" s="4">
        <v>116</v>
      </c>
      <c r="D274" s="8">
        <v>14.57</v>
      </c>
      <c r="E274" s="4">
        <v>111</v>
      </c>
      <c r="F274" s="8">
        <v>18.559999999999999</v>
      </c>
      <c r="G274" s="4">
        <v>5</v>
      </c>
      <c r="H274" s="8">
        <v>2.5499999999999998</v>
      </c>
      <c r="I274" s="4">
        <v>0</v>
      </c>
    </row>
    <row r="275" spans="1:9" x14ac:dyDescent="0.15">
      <c r="A275" s="2">
        <v>2</v>
      </c>
      <c r="B275" s="1" t="s">
        <v>63</v>
      </c>
      <c r="C275" s="4">
        <v>91</v>
      </c>
      <c r="D275" s="8">
        <v>11.43</v>
      </c>
      <c r="E275" s="4">
        <v>83</v>
      </c>
      <c r="F275" s="8">
        <v>13.88</v>
      </c>
      <c r="G275" s="4">
        <v>8</v>
      </c>
      <c r="H275" s="8">
        <v>4.08</v>
      </c>
      <c r="I275" s="4">
        <v>0</v>
      </c>
    </row>
    <row r="276" spans="1:9" x14ac:dyDescent="0.15">
      <c r="A276" s="2">
        <v>3</v>
      </c>
      <c r="B276" s="1" t="s">
        <v>50</v>
      </c>
      <c r="C276" s="4">
        <v>63</v>
      </c>
      <c r="D276" s="8">
        <v>7.91</v>
      </c>
      <c r="E276" s="4">
        <v>59</v>
      </c>
      <c r="F276" s="8">
        <v>9.8699999999999992</v>
      </c>
      <c r="G276" s="4">
        <v>4</v>
      </c>
      <c r="H276" s="8">
        <v>2.04</v>
      </c>
      <c r="I276" s="4">
        <v>0</v>
      </c>
    </row>
    <row r="277" spans="1:9" x14ac:dyDescent="0.15">
      <c r="A277" s="2">
        <v>4</v>
      </c>
      <c r="B277" s="1" t="s">
        <v>59</v>
      </c>
      <c r="C277" s="4">
        <v>62</v>
      </c>
      <c r="D277" s="8">
        <v>7.79</v>
      </c>
      <c r="E277" s="4">
        <v>40</v>
      </c>
      <c r="F277" s="8">
        <v>6.69</v>
      </c>
      <c r="G277" s="4">
        <v>22</v>
      </c>
      <c r="H277" s="8">
        <v>11.22</v>
      </c>
      <c r="I277" s="4">
        <v>0</v>
      </c>
    </row>
    <row r="278" spans="1:9" x14ac:dyDescent="0.15">
      <c r="A278" s="2">
        <v>5</v>
      </c>
      <c r="B278" s="1" t="s">
        <v>57</v>
      </c>
      <c r="C278" s="4">
        <v>61</v>
      </c>
      <c r="D278" s="8">
        <v>7.66</v>
      </c>
      <c r="E278" s="4">
        <v>47</v>
      </c>
      <c r="F278" s="8">
        <v>7.86</v>
      </c>
      <c r="G278" s="4">
        <v>14</v>
      </c>
      <c r="H278" s="8">
        <v>7.14</v>
      </c>
      <c r="I278" s="4">
        <v>0</v>
      </c>
    </row>
    <row r="279" spans="1:9" x14ac:dyDescent="0.15">
      <c r="A279" s="2">
        <v>6</v>
      </c>
      <c r="B279" s="1" t="s">
        <v>49</v>
      </c>
      <c r="C279" s="4">
        <v>37</v>
      </c>
      <c r="D279" s="8">
        <v>4.6500000000000004</v>
      </c>
      <c r="E279" s="4">
        <v>23</v>
      </c>
      <c r="F279" s="8">
        <v>3.85</v>
      </c>
      <c r="G279" s="4">
        <v>14</v>
      </c>
      <c r="H279" s="8">
        <v>7.14</v>
      </c>
      <c r="I279" s="4">
        <v>0</v>
      </c>
    </row>
    <row r="280" spans="1:9" x14ac:dyDescent="0.15">
      <c r="A280" s="2">
        <v>7</v>
      </c>
      <c r="B280" s="1" t="s">
        <v>80</v>
      </c>
      <c r="C280" s="4">
        <v>29</v>
      </c>
      <c r="D280" s="8">
        <v>3.64</v>
      </c>
      <c r="E280" s="4">
        <v>13</v>
      </c>
      <c r="F280" s="8">
        <v>2.17</v>
      </c>
      <c r="G280" s="4">
        <v>16</v>
      </c>
      <c r="H280" s="8">
        <v>8.16</v>
      </c>
      <c r="I280" s="4">
        <v>0</v>
      </c>
    </row>
    <row r="281" spans="1:9" x14ac:dyDescent="0.15">
      <c r="A281" s="2">
        <v>8</v>
      </c>
      <c r="B281" s="1" t="s">
        <v>51</v>
      </c>
      <c r="C281" s="4">
        <v>28</v>
      </c>
      <c r="D281" s="8">
        <v>3.52</v>
      </c>
      <c r="E281" s="4">
        <v>21</v>
      </c>
      <c r="F281" s="8">
        <v>3.51</v>
      </c>
      <c r="G281" s="4">
        <v>7</v>
      </c>
      <c r="H281" s="8">
        <v>3.57</v>
      </c>
      <c r="I281" s="4">
        <v>0</v>
      </c>
    </row>
    <row r="282" spans="1:9" x14ac:dyDescent="0.15">
      <c r="A282" s="2">
        <v>8</v>
      </c>
      <c r="B282" s="1" t="s">
        <v>58</v>
      </c>
      <c r="C282" s="4">
        <v>28</v>
      </c>
      <c r="D282" s="8">
        <v>3.52</v>
      </c>
      <c r="E282" s="4">
        <v>22</v>
      </c>
      <c r="F282" s="8">
        <v>3.68</v>
      </c>
      <c r="G282" s="4">
        <v>6</v>
      </c>
      <c r="H282" s="8">
        <v>3.06</v>
      </c>
      <c r="I282" s="4">
        <v>0</v>
      </c>
    </row>
    <row r="283" spans="1:9" x14ac:dyDescent="0.15">
      <c r="A283" s="2">
        <v>10</v>
      </c>
      <c r="B283" s="1" t="s">
        <v>60</v>
      </c>
      <c r="C283" s="4">
        <v>24</v>
      </c>
      <c r="D283" s="8">
        <v>3.02</v>
      </c>
      <c r="E283" s="4">
        <v>23</v>
      </c>
      <c r="F283" s="8">
        <v>3.85</v>
      </c>
      <c r="G283" s="4">
        <v>1</v>
      </c>
      <c r="H283" s="8">
        <v>0.51</v>
      </c>
      <c r="I283" s="4">
        <v>0</v>
      </c>
    </row>
    <row r="284" spans="1:9" x14ac:dyDescent="0.15">
      <c r="A284" s="2">
        <v>10</v>
      </c>
      <c r="B284" s="1" t="s">
        <v>65</v>
      </c>
      <c r="C284" s="4">
        <v>24</v>
      </c>
      <c r="D284" s="8">
        <v>3.02</v>
      </c>
      <c r="E284" s="4">
        <v>22</v>
      </c>
      <c r="F284" s="8">
        <v>3.68</v>
      </c>
      <c r="G284" s="4">
        <v>2</v>
      </c>
      <c r="H284" s="8">
        <v>1.02</v>
      </c>
      <c r="I284" s="4">
        <v>0</v>
      </c>
    </row>
    <row r="285" spans="1:9" x14ac:dyDescent="0.15">
      <c r="A285" s="2">
        <v>12</v>
      </c>
      <c r="B285" s="1" t="s">
        <v>56</v>
      </c>
      <c r="C285" s="4">
        <v>22</v>
      </c>
      <c r="D285" s="8">
        <v>2.76</v>
      </c>
      <c r="E285" s="4">
        <v>16</v>
      </c>
      <c r="F285" s="8">
        <v>2.68</v>
      </c>
      <c r="G285" s="4">
        <v>6</v>
      </c>
      <c r="H285" s="8">
        <v>3.06</v>
      </c>
      <c r="I285" s="4">
        <v>0</v>
      </c>
    </row>
    <row r="286" spans="1:9" x14ac:dyDescent="0.15">
      <c r="A286" s="2">
        <v>13</v>
      </c>
      <c r="B286" s="1" t="s">
        <v>74</v>
      </c>
      <c r="C286" s="4">
        <v>18</v>
      </c>
      <c r="D286" s="8">
        <v>2.2599999999999998</v>
      </c>
      <c r="E286" s="4">
        <v>11</v>
      </c>
      <c r="F286" s="8">
        <v>1.84</v>
      </c>
      <c r="G286" s="4">
        <v>7</v>
      </c>
      <c r="H286" s="8">
        <v>3.57</v>
      </c>
      <c r="I286" s="4">
        <v>0</v>
      </c>
    </row>
    <row r="287" spans="1:9" x14ac:dyDescent="0.15">
      <c r="A287" s="2">
        <v>14</v>
      </c>
      <c r="B287" s="1" t="s">
        <v>83</v>
      </c>
      <c r="C287" s="4">
        <v>17</v>
      </c>
      <c r="D287" s="8">
        <v>2.14</v>
      </c>
      <c r="E287" s="4">
        <v>12</v>
      </c>
      <c r="F287" s="8">
        <v>2.0099999999999998</v>
      </c>
      <c r="G287" s="4">
        <v>5</v>
      </c>
      <c r="H287" s="8">
        <v>2.5499999999999998</v>
      </c>
      <c r="I287" s="4">
        <v>0</v>
      </c>
    </row>
    <row r="288" spans="1:9" x14ac:dyDescent="0.15">
      <c r="A288" s="2">
        <v>15</v>
      </c>
      <c r="B288" s="1" t="s">
        <v>61</v>
      </c>
      <c r="C288" s="4">
        <v>14</v>
      </c>
      <c r="D288" s="8">
        <v>1.76</v>
      </c>
      <c r="E288" s="4">
        <v>13</v>
      </c>
      <c r="F288" s="8">
        <v>2.17</v>
      </c>
      <c r="G288" s="4">
        <v>1</v>
      </c>
      <c r="H288" s="8">
        <v>0.51</v>
      </c>
      <c r="I288" s="4">
        <v>0</v>
      </c>
    </row>
    <row r="289" spans="1:9" x14ac:dyDescent="0.15">
      <c r="A289" s="2">
        <v>15</v>
      </c>
      <c r="B289" s="1" t="s">
        <v>66</v>
      </c>
      <c r="C289" s="4">
        <v>14</v>
      </c>
      <c r="D289" s="8">
        <v>1.76</v>
      </c>
      <c r="E289" s="4">
        <v>14</v>
      </c>
      <c r="F289" s="8">
        <v>2.34</v>
      </c>
      <c r="G289" s="4">
        <v>0</v>
      </c>
      <c r="H289" s="8">
        <v>0</v>
      </c>
      <c r="I289" s="4">
        <v>0</v>
      </c>
    </row>
    <row r="290" spans="1:9" x14ac:dyDescent="0.15">
      <c r="A290" s="2">
        <v>17</v>
      </c>
      <c r="B290" s="1" t="s">
        <v>62</v>
      </c>
      <c r="C290" s="4">
        <v>11</v>
      </c>
      <c r="D290" s="8">
        <v>1.38</v>
      </c>
      <c r="E290" s="4">
        <v>5</v>
      </c>
      <c r="F290" s="8">
        <v>0.84</v>
      </c>
      <c r="G290" s="4">
        <v>6</v>
      </c>
      <c r="H290" s="8">
        <v>3.06</v>
      </c>
      <c r="I290" s="4">
        <v>0</v>
      </c>
    </row>
    <row r="291" spans="1:9" x14ac:dyDescent="0.15">
      <c r="A291" s="2">
        <v>18</v>
      </c>
      <c r="B291" s="1" t="s">
        <v>52</v>
      </c>
      <c r="C291" s="4">
        <v>10</v>
      </c>
      <c r="D291" s="8">
        <v>1.26</v>
      </c>
      <c r="E291" s="4">
        <v>7</v>
      </c>
      <c r="F291" s="8">
        <v>1.17</v>
      </c>
      <c r="G291" s="4">
        <v>3</v>
      </c>
      <c r="H291" s="8">
        <v>1.53</v>
      </c>
      <c r="I291" s="4">
        <v>0</v>
      </c>
    </row>
    <row r="292" spans="1:9" x14ac:dyDescent="0.15">
      <c r="A292" s="2">
        <v>18</v>
      </c>
      <c r="B292" s="1" t="s">
        <v>76</v>
      </c>
      <c r="C292" s="4">
        <v>10</v>
      </c>
      <c r="D292" s="8">
        <v>1.26</v>
      </c>
      <c r="E292" s="4">
        <v>6</v>
      </c>
      <c r="F292" s="8">
        <v>1</v>
      </c>
      <c r="G292" s="4">
        <v>4</v>
      </c>
      <c r="H292" s="8">
        <v>2.04</v>
      </c>
      <c r="I292" s="4">
        <v>0</v>
      </c>
    </row>
    <row r="293" spans="1:9" x14ac:dyDescent="0.15">
      <c r="A293" s="2">
        <v>20</v>
      </c>
      <c r="B293" s="1" t="s">
        <v>82</v>
      </c>
      <c r="C293" s="4">
        <v>9</v>
      </c>
      <c r="D293" s="8">
        <v>1.1299999999999999</v>
      </c>
      <c r="E293" s="4">
        <v>1</v>
      </c>
      <c r="F293" s="8">
        <v>0.17</v>
      </c>
      <c r="G293" s="4">
        <v>7</v>
      </c>
      <c r="H293" s="8">
        <v>3.57</v>
      </c>
      <c r="I293" s="4">
        <v>1</v>
      </c>
    </row>
    <row r="294" spans="1:9" x14ac:dyDescent="0.15">
      <c r="A294" s="1"/>
      <c r="C294" s="4"/>
      <c r="D294" s="8"/>
      <c r="E294" s="4"/>
      <c r="F294" s="8"/>
      <c r="G294" s="4"/>
      <c r="H294" s="8"/>
      <c r="I294" s="4"/>
    </row>
    <row r="295" spans="1:9" x14ac:dyDescent="0.15">
      <c r="A295" s="1" t="s">
        <v>13</v>
      </c>
      <c r="C295" s="4"/>
      <c r="D295" s="8"/>
      <c r="E295" s="4"/>
      <c r="F295" s="8"/>
      <c r="G295" s="4"/>
      <c r="H295" s="8"/>
      <c r="I295" s="4"/>
    </row>
    <row r="296" spans="1:9" x14ac:dyDescent="0.15">
      <c r="A296" s="2">
        <v>1</v>
      </c>
      <c r="B296" s="1" t="s">
        <v>64</v>
      </c>
      <c r="C296" s="4">
        <v>175</v>
      </c>
      <c r="D296" s="8">
        <v>17.989999999999998</v>
      </c>
      <c r="E296" s="4">
        <v>170</v>
      </c>
      <c r="F296" s="8">
        <v>24.08</v>
      </c>
      <c r="G296" s="4">
        <v>5</v>
      </c>
      <c r="H296" s="8">
        <v>1.91</v>
      </c>
      <c r="I296" s="4">
        <v>0</v>
      </c>
    </row>
    <row r="297" spans="1:9" x14ac:dyDescent="0.15">
      <c r="A297" s="2">
        <v>2</v>
      </c>
      <c r="B297" s="1" t="s">
        <v>63</v>
      </c>
      <c r="C297" s="4">
        <v>137</v>
      </c>
      <c r="D297" s="8">
        <v>14.08</v>
      </c>
      <c r="E297" s="4">
        <v>125</v>
      </c>
      <c r="F297" s="8">
        <v>17.71</v>
      </c>
      <c r="G297" s="4">
        <v>12</v>
      </c>
      <c r="H297" s="8">
        <v>4.58</v>
      </c>
      <c r="I297" s="4">
        <v>0</v>
      </c>
    </row>
    <row r="298" spans="1:9" x14ac:dyDescent="0.15">
      <c r="A298" s="2">
        <v>3</v>
      </c>
      <c r="B298" s="1" t="s">
        <v>57</v>
      </c>
      <c r="C298" s="4">
        <v>86</v>
      </c>
      <c r="D298" s="8">
        <v>8.84</v>
      </c>
      <c r="E298" s="4">
        <v>53</v>
      </c>
      <c r="F298" s="8">
        <v>7.51</v>
      </c>
      <c r="G298" s="4">
        <v>33</v>
      </c>
      <c r="H298" s="8">
        <v>12.6</v>
      </c>
      <c r="I298" s="4">
        <v>0</v>
      </c>
    </row>
    <row r="299" spans="1:9" x14ac:dyDescent="0.15">
      <c r="A299" s="2">
        <v>4</v>
      </c>
      <c r="B299" s="1" t="s">
        <v>59</v>
      </c>
      <c r="C299" s="4">
        <v>79</v>
      </c>
      <c r="D299" s="8">
        <v>8.1199999999999992</v>
      </c>
      <c r="E299" s="4">
        <v>46</v>
      </c>
      <c r="F299" s="8">
        <v>6.52</v>
      </c>
      <c r="G299" s="4">
        <v>33</v>
      </c>
      <c r="H299" s="8">
        <v>12.6</v>
      </c>
      <c r="I299" s="4">
        <v>0</v>
      </c>
    </row>
    <row r="300" spans="1:9" x14ac:dyDescent="0.15">
      <c r="A300" s="2">
        <v>5</v>
      </c>
      <c r="B300" s="1" t="s">
        <v>50</v>
      </c>
      <c r="C300" s="4">
        <v>55</v>
      </c>
      <c r="D300" s="8">
        <v>5.65</v>
      </c>
      <c r="E300" s="4">
        <v>45</v>
      </c>
      <c r="F300" s="8">
        <v>6.37</v>
      </c>
      <c r="G300" s="4">
        <v>10</v>
      </c>
      <c r="H300" s="8">
        <v>3.82</v>
      </c>
      <c r="I300" s="4">
        <v>0</v>
      </c>
    </row>
    <row r="301" spans="1:9" x14ac:dyDescent="0.15">
      <c r="A301" s="2">
        <v>6</v>
      </c>
      <c r="B301" s="1" t="s">
        <v>49</v>
      </c>
      <c r="C301" s="4">
        <v>38</v>
      </c>
      <c r="D301" s="8">
        <v>3.91</v>
      </c>
      <c r="E301" s="4">
        <v>21</v>
      </c>
      <c r="F301" s="8">
        <v>2.97</v>
      </c>
      <c r="G301" s="4">
        <v>17</v>
      </c>
      <c r="H301" s="8">
        <v>6.49</v>
      </c>
      <c r="I301" s="4">
        <v>0</v>
      </c>
    </row>
    <row r="302" spans="1:9" x14ac:dyDescent="0.15">
      <c r="A302" s="2">
        <v>7</v>
      </c>
      <c r="B302" s="1" t="s">
        <v>76</v>
      </c>
      <c r="C302" s="4">
        <v>36</v>
      </c>
      <c r="D302" s="8">
        <v>3.7</v>
      </c>
      <c r="E302" s="4">
        <v>27</v>
      </c>
      <c r="F302" s="8">
        <v>3.82</v>
      </c>
      <c r="G302" s="4">
        <v>9</v>
      </c>
      <c r="H302" s="8">
        <v>3.44</v>
      </c>
      <c r="I302" s="4">
        <v>0</v>
      </c>
    </row>
    <row r="303" spans="1:9" x14ac:dyDescent="0.15">
      <c r="A303" s="2">
        <v>8</v>
      </c>
      <c r="B303" s="1" t="s">
        <v>56</v>
      </c>
      <c r="C303" s="4">
        <v>33</v>
      </c>
      <c r="D303" s="8">
        <v>3.39</v>
      </c>
      <c r="E303" s="4">
        <v>22</v>
      </c>
      <c r="F303" s="8">
        <v>3.12</v>
      </c>
      <c r="G303" s="4">
        <v>11</v>
      </c>
      <c r="H303" s="8">
        <v>4.2</v>
      </c>
      <c r="I303" s="4">
        <v>0</v>
      </c>
    </row>
    <row r="304" spans="1:9" x14ac:dyDescent="0.15">
      <c r="A304" s="2">
        <v>9</v>
      </c>
      <c r="B304" s="1" t="s">
        <v>71</v>
      </c>
      <c r="C304" s="4">
        <v>27</v>
      </c>
      <c r="D304" s="8">
        <v>2.77</v>
      </c>
      <c r="E304" s="4">
        <v>18</v>
      </c>
      <c r="F304" s="8">
        <v>2.5499999999999998</v>
      </c>
      <c r="G304" s="4">
        <v>9</v>
      </c>
      <c r="H304" s="8">
        <v>3.44</v>
      </c>
      <c r="I304" s="4">
        <v>0</v>
      </c>
    </row>
    <row r="305" spans="1:9" x14ac:dyDescent="0.15">
      <c r="A305" s="2">
        <v>10</v>
      </c>
      <c r="B305" s="1" t="s">
        <v>51</v>
      </c>
      <c r="C305" s="4">
        <v>23</v>
      </c>
      <c r="D305" s="8">
        <v>2.36</v>
      </c>
      <c r="E305" s="4">
        <v>14</v>
      </c>
      <c r="F305" s="8">
        <v>1.98</v>
      </c>
      <c r="G305" s="4">
        <v>9</v>
      </c>
      <c r="H305" s="8">
        <v>3.44</v>
      </c>
      <c r="I305" s="4">
        <v>0</v>
      </c>
    </row>
    <row r="306" spans="1:9" x14ac:dyDescent="0.15">
      <c r="A306" s="2">
        <v>10</v>
      </c>
      <c r="B306" s="1" t="s">
        <v>60</v>
      </c>
      <c r="C306" s="4">
        <v>23</v>
      </c>
      <c r="D306" s="8">
        <v>2.36</v>
      </c>
      <c r="E306" s="4">
        <v>14</v>
      </c>
      <c r="F306" s="8">
        <v>1.98</v>
      </c>
      <c r="G306" s="4">
        <v>9</v>
      </c>
      <c r="H306" s="8">
        <v>3.44</v>
      </c>
      <c r="I306" s="4">
        <v>0</v>
      </c>
    </row>
    <row r="307" spans="1:9" x14ac:dyDescent="0.15">
      <c r="A307" s="2">
        <v>12</v>
      </c>
      <c r="B307" s="1" t="s">
        <v>58</v>
      </c>
      <c r="C307" s="4">
        <v>21</v>
      </c>
      <c r="D307" s="8">
        <v>2.16</v>
      </c>
      <c r="E307" s="4">
        <v>16</v>
      </c>
      <c r="F307" s="8">
        <v>2.27</v>
      </c>
      <c r="G307" s="4">
        <v>5</v>
      </c>
      <c r="H307" s="8">
        <v>1.91</v>
      </c>
      <c r="I307" s="4">
        <v>0</v>
      </c>
    </row>
    <row r="308" spans="1:9" x14ac:dyDescent="0.15">
      <c r="A308" s="2">
        <v>13</v>
      </c>
      <c r="B308" s="1" t="s">
        <v>66</v>
      </c>
      <c r="C308" s="4">
        <v>20</v>
      </c>
      <c r="D308" s="8">
        <v>2.06</v>
      </c>
      <c r="E308" s="4">
        <v>16</v>
      </c>
      <c r="F308" s="8">
        <v>2.27</v>
      </c>
      <c r="G308" s="4">
        <v>4</v>
      </c>
      <c r="H308" s="8">
        <v>1.53</v>
      </c>
      <c r="I308" s="4">
        <v>0</v>
      </c>
    </row>
    <row r="309" spans="1:9" x14ac:dyDescent="0.15">
      <c r="A309" s="2">
        <v>14</v>
      </c>
      <c r="B309" s="1" t="s">
        <v>52</v>
      </c>
      <c r="C309" s="4">
        <v>17</v>
      </c>
      <c r="D309" s="8">
        <v>1.75</v>
      </c>
      <c r="E309" s="4">
        <v>13</v>
      </c>
      <c r="F309" s="8">
        <v>1.84</v>
      </c>
      <c r="G309" s="4">
        <v>4</v>
      </c>
      <c r="H309" s="8">
        <v>1.53</v>
      </c>
      <c r="I309" s="4">
        <v>0</v>
      </c>
    </row>
    <row r="310" spans="1:9" x14ac:dyDescent="0.15">
      <c r="A310" s="2">
        <v>14</v>
      </c>
      <c r="B310" s="1" t="s">
        <v>62</v>
      </c>
      <c r="C310" s="4">
        <v>17</v>
      </c>
      <c r="D310" s="8">
        <v>1.75</v>
      </c>
      <c r="E310" s="4">
        <v>10</v>
      </c>
      <c r="F310" s="8">
        <v>1.42</v>
      </c>
      <c r="G310" s="4">
        <v>7</v>
      </c>
      <c r="H310" s="8">
        <v>2.67</v>
      </c>
      <c r="I310" s="4">
        <v>0</v>
      </c>
    </row>
    <row r="311" spans="1:9" x14ac:dyDescent="0.15">
      <c r="A311" s="2">
        <v>14</v>
      </c>
      <c r="B311" s="1" t="s">
        <v>70</v>
      </c>
      <c r="C311" s="4">
        <v>17</v>
      </c>
      <c r="D311" s="8">
        <v>1.75</v>
      </c>
      <c r="E311" s="4">
        <v>11</v>
      </c>
      <c r="F311" s="8">
        <v>1.56</v>
      </c>
      <c r="G311" s="4">
        <v>6</v>
      </c>
      <c r="H311" s="8">
        <v>2.29</v>
      </c>
      <c r="I311" s="4">
        <v>0</v>
      </c>
    </row>
    <row r="312" spans="1:9" x14ac:dyDescent="0.15">
      <c r="A312" s="2">
        <v>17</v>
      </c>
      <c r="B312" s="1" t="s">
        <v>68</v>
      </c>
      <c r="C312" s="4">
        <v>16</v>
      </c>
      <c r="D312" s="8">
        <v>1.64</v>
      </c>
      <c r="E312" s="4">
        <v>13</v>
      </c>
      <c r="F312" s="8">
        <v>1.84</v>
      </c>
      <c r="G312" s="4">
        <v>3</v>
      </c>
      <c r="H312" s="8">
        <v>1.1499999999999999</v>
      </c>
      <c r="I312" s="4">
        <v>0</v>
      </c>
    </row>
    <row r="313" spans="1:9" x14ac:dyDescent="0.15">
      <c r="A313" s="2">
        <v>18</v>
      </c>
      <c r="B313" s="1" t="s">
        <v>65</v>
      </c>
      <c r="C313" s="4">
        <v>14</v>
      </c>
      <c r="D313" s="8">
        <v>1.44</v>
      </c>
      <c r="E313" s="4">
        <v>9</v>
      </c>
      <c r="F313" s="8">
        <v>1.27</v>
      </c>
      <c r="G313" s="4">
        <v>4</v>
      </c>
      <c r="H313" s="8">
        <v>1.53</v>
      </c>
      <c r="I313" s="4">
        <v>1</v>
      </c>
    </row>
    <row r="314" spans="1:9" x14ac:dyDescent="0.15">
      <c r="A314" s="2">
        <v>19</v>
      </c>
      <c r="B314" s="1" t="s">
        <v>61</v>
      </c>
      <c r="C314" s="4">
        <v>13</v>
      </c>
      <c r="D314" s="8">
        <v>1.34</v>
      </c>
      <c r="E314" s="4">
        <v>12</v>
      </c>
      <c r="F314" s="8">
        <v>1.7</v>
      </c>
      <c r="G314" s="4">
        <v>0</v>
      </c>
      <c r="H314" s="8">
        <v>0</v>
      </c>
      <c r="I314" s="4">
        <v>1</v>
      </c>
    </row>
    <row r="315" spans="1:9" x14ac:dyDescent="0.15">
      <c r="A315" s="2">
        <v>20</v>
      </c>
      <c r="B315" s="1" t="s">
        <v>84</v>
      </c>
      <c r="C315" s="4">
        <v>12</v>
      </c>
      <c r="D315" s="8">
        <v>1.23</v>
      </c>
      <c r="E315" s="4">
        <v>3</v>
      </c>
      <c r="F315" s="8">
        <v>0.42</v>
      </c>
      <c r="G315" s="4">
        <v>9</v>
      </c>
      <c r="H315" s="8">
        <v>3.44</v>
      </c>
      <c r="I315" s="4">
        <v>0</v>
      </c>
    </row>
    <row r="316" spans="1:9" x14ac:dyDescent="0.15">
      <c r="A316" s="1"/>
      <c r="C316" s="4"/>
      <c r="D316" s="8"/>
      <c r="E316" s="4"/>
      <c r="F316" s="8"/>
      <c r="G316" s="4"/>
      <c r="H316" s="8"/>
      <c r="I316" s="4"/>
    </row>
    <row r="317" spans="1:9" x14ac:dyDescent="0.15">
      <c r="A317" s="1" t="s">
        <v>14</v>
      </c>
      <c r="C317" s="4"/>
      <c r="D317" s="8"/>
      <c r="E317" s="4"/>
      <c r="F317" s="8"/>
      <c r="G317" s="4"/>
      <c r="H317" s="8"/>
      <c r="I317" s="4"/>
    </row>
    <row r="318" spans="1:9" x14ac:dyDescent="0.15">
      <c r="A318" s="2">
        <v>1</v>
      </c>
      <c r="B318" s="1" t="s">
        <v>64</v>
      </c>
      <c r="C318" s="4">
        <v>26</v>
      </c>
      <c r="D318" s="8">
        <v>17.57</v>
      </c>
      <c r="E318" s="4">
        <v>25</v>
      </c>
      <c r="F318" s="8">
        <v>25.51</v>
      </c>
      <c r="G318" s="4">
        <v>1</v>
      </c>
      <c r="H318" s="8">
        <v>2.04</v>
      </c>
      <c r="I318" s="4">
        <v>0</v>
      </c>
    </row>
    <row r="319" spans="1:9" x14ac:dyDescent="0.15">
      <c r="A319" s="2">
        <v>2</v>
      </c>
      <c r="B319" s="1" t="s">
        <v>57</v>
      </c>
      <c r="C319" s="4">
        <v>17</v>
      </c>
      <c r="D319" s="8">
        <v>11.49</v>
      </c>
      <c r="E319" s="4">
        <v>14</v>
      </c>
      <c r="F319" s="8">
        <v>14.29</v>
      </c>
      <c r="G319" s="4">
        <v>2</v>
      </c>
      <c r="H319" s="8">
        <v>4.08</v>
      </c>
      <c r="I319" s="4">
        <v>1</v>
      </c>
    </row>
    <row r="320" spans="1:9" x14ac:dyDescent="0.15">
      <c r="A320" s="2">
        <v>3</v>
      </c>
      <c r="B320" s="1" t="s">
        <v>63</v>
      </c>
      <c r="C320" s="4">
        <v>14</v>
      </c>
      <c r="D320" s="8">
        <v>9.4600000000000009</v>
      </c>
      <c r="E320" s="4">
        <v>12</v>
      </c>
      <c r="F320" s="8">
        <v>12.24</v>
      </c>
      <c r="G320" s="4">
        <v>2</v>
      </c>
      <c r="H320" s="8">
        <v>4.08</v>
      </c>
      <c r="I320" s="4">
        <v>0</v>
      </c>
    </row>
    <row r="321" spans="1:9" x14ac:dyDescent="0.15">
      <c r="A321" s="2">
        <v>4</v>
      </c>
      <c r="B321" s="1" t="s">
        <v>59</v>
      </c>
      <c r="C321" s="4">
        <v>10</v>
      </c>
      <c r="D321" s="8">
        <v>6.76</v>
      </c>
      <c r="E321" s="4">
        <v>4</v>
      </c>
      <c r="F321" s="8">
        <v>4.08</v>
      </c>
      <c r="G321" s="4">
        <v>6</v>
      </c>
      <c r="H321" s="8">
        <v>12.24</v>
      </c>
      <c r="I321" s="4">
        <v>0</v>
      </c>
    </row>
    <row r="322" spans="1:9" x14ac:dyDescent="0.15">
      <c r="A322" s="2">
        <v>5</v>
      </c>
      <c r="B322" s="1" t="s">
        <v>58</v>
      </c>
      <c r="C322" s="4">
        <v>9</v>
      </c>
      <c r="D322" s="8">
        <v>6.08</v>
      </c>
      <c r="E322" s="4">
        <v>8</v>
      </c>
      <c r="F322" s="8">
        <v>8.16</v>
      </c>
      <c r="G322" s="4">
        <v>1</v>
      </c>
      <c r="H322" s="8">
        <v>2.04</v>
      </c>
      <c r="I322" s="4">
        <v>0</v>
      </c>
    </row>
    <row r="323" spans="1:9" x14ac:dyDescent="0.15">
      <c r="A323" s="2">
        <v>6</v>
      </c>
      <c r="B323" s="1" t="s">
        <v>50</v>
      </c>
      <c r="C323" s="4">
        <v>8</v>
      </c>
      <c r="D323" s="8">
        <v>5.41</v>
      </c>
      <c r="E323" s="4">
        <v>4</v>
      </c>
      <c r="F323" s="8">
        <v>4.08</v>
      </c>
      <c r="G323" s="4">
        <v>4</v>
      </c>
      <c r="H323" s="8">
        <v>8.16</v>
      </c>
      <c r="I323" s="4">
        <v>0</v>
      </c>
    </row>
    <row r="324" spans="1:9" x14ac:dyDescent="0.15">
      <c r="A324" s="2">
        <v>7</v>
      </c>
      <c r="B324" s="1" t="s">
        <v>49</v>
      </c>
      <c r="C324" s="4">
        <v>6</v>
      </c>
      <c r="D324" s="8">
        <v>4.05</v>
      </c>
      <c r="E324" s="4">
        <v>4</v>
      </c>
      <c r="F324" s="8">
        <v>4.08</v>
      </c>
      <c r="G324" s="4">
        <v>2</v>
      </c>
      <c r="H324" s="8">
        <v>4.08</v>
      </c>
      <c r="I324" s="4">
        <v>0</v>
      </c>
    </row>
    <row r="325" spans="1:9" x14ac:dyDescent="0.15">
      <c r="A325" s="2">
        <v>7</v>
      </c>
      <c r="B325" s="1" t="s">
        <v>51</v>
      </c>
      <c r="C325" s="4">
        <v>6</v>
      </c>
      <c r="D325" s="8">
        <v>4.05</v>
      </c>
      <c r="E325" s="4">
        <v>1</v>
      </c>
      <c r="F325" s="8">
        <v>1.02</v>
      </c>
      <c r="G325" s="4">
        <v>5</v>
      </c>
      <c r="H325" s="8">
        <v>10.199999999999999</v>
      </c>
      <c r="I325" s="4">
        <v>0</v>
      </c>
    </row>
    <row r="326" spans="1:9" x14ac:dyDescent="0.15">
      <c r="A326" s="2">
        <v>7</v>
      </c>
      <c r="B326" s="1" t="s">
        <v>56</v>
      </c>
      <c r="C326" s="4">
        <v>6</v>
      </c>
      <c r="D326" s="8">
        <v>4.05</v>
      </c>
      <c r="E326" s="4">
        <v>4</v>
      </c>
      <c r="F326" s="8">
        <v>4.08</v>
      </c>
      <c r="G326" s="4">
        <v>2</v>
      </c>
      <c r="H326" s="8">
        <v>4.08</v>
      </c>
      <c r="I326" s="4">
        <v>0</v>
      </c>
    </row>
    <row r="327" spans="1:9" x14ac:dyDescent="0.15">
      <c r="A327" s="2">
        <v>7</v>
      </c>
      <c r="B327" s="1" t="s">
        <v>60</v>
      </c>
      <c r="C327" s="4">
        <v>6</v>
      </c>
      <c r="D327" s="8">
        <v>4.05</v>
      </c>
      <c r="E327" s="4">
        <v>5</v>
      </c>
      <c r="F327" s="8">
        <v>5.0999999999999996</v>
      </c>
      <c r="G327" s="4">
        <v>1</v>
      </c>
      <c r="H327" s="8">
        <v>2.04</v>
      </c>
      <c r="I327" s="4">
        <v>0</v>
      </c>
    </row>
    <row r="328" spans="1:9" x14ac:dyDescent="0.15">
      <c r="A328" s="2">
        <v>7</v>
      </c>
      <c r="B328" s="1" t="s">
        <v>76</v>
      </c>
      <c r="C328" s="4">
        <v>6</v>
      </c>
      <c r="D328" s="8">
        <v>4.05</v>
      </c>
      <c r="E328" s="4">
        <v>5</v>
      </c>
      <c r="F328" s="8">
        <v>5.0999999999999996</v>
      </c>
      <c r="G328" s="4">
        <v>1</v>
      </c>
      <c r="H328" s="8">
        <v>2.04</v>
      </c>
      <c r="I328" s="4">
        <v>0</v>
      </c>
    </row>
    <row r="329" spans="1:9" x14ac:dyDescent="0.15">
      <c r="A329" s="2">
        <v>12</v>
      </c>
      <c r="B329" s="1" t="s">
        <v>65</v>
      </c>
      <c r="C329" s="4">
        <v>4</v>
      </c>
      <c r="D329" s="8">
        <v>2.7</v>
      </c>
      <c r="E329" s="4">
        <v>4</v>
      </c>
      <c r="F329" s="8">
        <v>4.08</v>
      </c>
      <c r="G329" s="4">
        <v>0</v>
      </c>
      <c r="H329" s="8">
        <v>0</v>
      </c>
      <c r="I329" s="4">
        <v>0</v>
      </c>
    </row>
    <row r="330" spans="1:9" x14ac:dyDescent="0.15">
      <c r="A330" s="2">
        <v>13</v>
      </c>
      <c r="B330" s="1" t="s">
        <v>67</v>
      </c>
      <c r="C330" s="4">
        <v>3</v>
      </c>
      <c r="D330" s="8">
        <v>2.0299999999999998</v>
      </c>
      <c r="E330" s="4">
        <v>0</v>
      </c>
      <c r="F330" s="8">
        <v>0</v>
      </c>
      <c r="G330" s="4">
        <v>3</v>
      </c>
      <c r="H330" s="8">
        <v>6.12</v>
      </c>
      <c r="I330" s="4">
        <v>0</v>
      </c>
    </row>
    <row r="331" spans="1:9" x14ac:dyDescent="0.15">
      <c r="A331" s="2">
        <v>14</v>
      </c>
      <c r="B331" s="1" t="s">
        <v>52</v>
      </c>
      <c r="C331" s="4">
        <v>2</v>
      </c>
      <c r="D331" s="8">
        <v>1.35</v>
      </c>
      <c r="E331" s="4">
        <v>0</v>
      </c>
      <c r="F331" s="8">
        <v>0</v>
      </c>
      <c r="G331" s="4">
        <v>2</v>
      </c>
      <c r="H331" s="8">
        <v>4.08</v>
      </c>
      <c r="I331" s="4">
        <v>0</v>
      </c>
    </row>
    <row r="332" spans="1:9" x14ac:dyDescent="0.15">
      <c r="A332" s="2">
        <v>14</v>
      </c>
      <c r="B332" s="1" t="s">
        <v>74</v>
      </c>
      <c r="C332" s="4">
        <v>2</v>
      </c>
      <c r="D332" s="8">
        <v>1.35</v>
      </c>
      <c r="E332" s="4">
        <v>0</v>
      </c>
      <c r="F332" s="8">
        <v>0</v>
      </c>
      <c r="G332" s="4">
        <v>2</v>
      </c>
      <c r="H332" s="8">
        <v>4.08</v>
      </c>
      <c r="I332" s="4">
        <v>0</v>
      </c>
    </row>
    <row r="333" spans="1:9" x14ac:dyDescent="0.15">
      <c r="A333" s="2">
        <v>14</v>
      </c>
      <c r="B333" s="1" t="s">
        <v>72</v>
      </c>
      <c r="C333" s="4">
        <v>2</v>
      </c>
      <c r="D333" s="8">
        <v>1.35</v>
      </c>
      <c r="E333" s="4">
        <v>1</v>
      </c>
      <c r="F333" s="8">
        <v>1.02</v>
      </c>
      <c r="G333" s="4">
        <v>1</v>
      </c>
      <c r="H333" s="8">
        <v>2.04</v>
      </c>
      <c r="I333" s="4">
        <v>0</v>
      </c>
    </row>
    <row r="334" spans="1:9" x14ac:dyDescent="0.15">
      <c r="A334" s="2">
        <v>14</v>
      </c>
      <c r="B334" s="1" t="s">
        <v>77</v>
      </c>
      <c r="C334" s="4">
        <v>2</v>
      </c>
      <c r="D334" s="8">
        <v>1.35</v>
      </c>
      <c r="E334" s="4">
        <v>2</v>
      </c>
      <c r="F334" s="8">
        <v>2.04</v>
      </c>
      <c r="G334" s="4">
        <v>0</v>
      </c>
      <c r="H334" s="8">
        <v>0</v>
      </c>
      <c r="I334" s="4">
        <v>0</v>
      </c>
    </row>
    <row r="335" spans="1:9" x14ac:dyDescent="0.15">
      <c r="A335" s="2">
        <v>14</v>
      </c>
      <c r="B335" s="1" t="s">
        <v>66</v>
      </c>
      <c r="C335" s="4">
        <v>2</v>
      </c>
      <c r="D335" s="8">
        <v>1.35</v>
      </c>
      <c r="E335" s="4">
        <v>2</v>
      </c>
      <c r="F335" s="8">
        <v>2.04</v>
      </c>
      <c r="G335" s="4">
        <v>0</v>
      </c>
      <c r="H335" s="8">
        <v>0</v>
      </c>
      <c r="I335" s="4">
        <v>0</v>
      </c>
    </row>
    <row r="336" spans="1:9" x14ac:dyDescent="0.15">
      <c r="A336" s="2">
        <v>14</v>
      </c>
      <c r="B336" s="1" t="s">
        <v>68</v>
      </c>
      <c r="C336" s="4">
        <v>2</v>
      </c>
      <c r="D336" s="8">
        <v>1.35</v>
      </c>
      <c r="E336" s="4">
        <v>0</v>
      </c>
      <c r="F336" s="8">
        <v>0</v>
      </c>
      <c r="G336" s="4">
        <v>2</v>
      </c>
      <c r="H336" s="8">
        <v>4.08</v>
      </c>
      <c r="I336" s="4">
        <v>0</v>
      </c>
    </row>
    <row r="337" spans="1:9" x14ac:dyDescent="0.15">
      <c r="A337" s="2">
        <v>14</v>
      </c>
      <c r="B337" s="1" t="s">
        <v>82</v>
      </c>
      <c r="C337" s="4">
        <v>2</v>
      </c>
      <c r="D337" s="8">
        <v>1.35</v>
      </c>
      <c r="E337" s="4">
        <v>0</v>
      </c>
      <c r="F337" s="8">
        <v>0</v>
      </c>
      <c r="G337" s="4">
        <v>2</v>
      </c>
      <c r="H337" s="8">
        <v>4.08</v>
      </c>
      <c r="I337" s="4">
        <v>0</v>
      </c>
    </row>
    <row r="338" spans="1:9" x14ac:dyDescent="0.15">
      <c r="A338" s="1"/>
      <c r="C338" s="4"/>
      <c r="D338" s="8"/>
      <c r="E338" s="4"/>
      <c r="F338" s="8"/>
      <c r="G338" s="4"/>
      <c r="H338" s="8"/>
      <c r="I338" s="4"/>
    </row>
    <row r="339" spans="1:9" x14ac:dyDescent="0.15">
      <c r="A339" s="1" t="s">
        <v>15</v>
      </c>
      <c r="C339" s="4"/>
      <c r="D339" s="8"/>
      <c r="E339" s="4"/>
      <c r="F339" s="8"/>
      <c r="G339" s="4"/>
      <c r="H339" s="8"/>
      <c r="I339" s="4"/>
    </row>
    <row r="340" spans="1:9" x14ac:dyDescent="0.15">
      <c r="A340" s="2">
        <v>1</v>
      </c>
      <c r="B340" s="1" t="s">
        <v>50</v>
      </c>
      <c r="C340" s="4">
        <v>13</v>
      </c>
      <c r="D340" s="8">
        <v>20.63</v>
      </c>
      <c r="E340" s="4">
        <v>11</v>
      </c>
      <c r="F340" s="8">
        <v>24.44</v>
      </c>
      <c r="G340" s="4">
        <v>2</v>
      </c>
      <c r="H340" s="8">
        <v>11.76</v>
      </c>
      <c r="I340" s="4">
        <v>0</v>
      </c>
    </row>
    <row r="341" spans="1:9" x14ac:dyDescent="0.15">
      <c r="A341" s="2">
        <v>2</v>
      </c>
      <c r="B341" s="1" t="s">
        <v>64</v>
      </c>
      <c r="C341" s="4">
        <v>10</v>
      </c>
      <c r="D341" s="8">
        <v>15.87</v>
      </c>
      <c r="E341" s="4">
        <v>10</v>
      </c>
      <c r="F341" s="8">
        <v>22.22</v>
      </c>
      <c r="G341" s="4">
        <v>0</v>
      </c>
      <c r="H341" s="8">
        <v>0</v>
      </c>
      <c r="I341" s="4">
        <v>0</v>
      </c>
    </row>
    <row r="342" spans="1:9" x14ac:dyDescent="0.15">
      <c r="A342" s="2">
        <v>3</v>
      </c>
      <c r="B342" s="1" t="s">
        <v>57</v>
      </c>
      <c r="C342" s="4">
        <v>7</v>
      </c>
      <c r="D342" s="8">
        <v>11.11</v>
      </c>
      <c r="E342" s="4">
        <v>6</v>
      </c>
      <c r="F342" s="8">
        <v>13.33</v>
      </c>
      <c r="G342" s="4">
        <v>1</v>
      </c>
      <c r="H342" s="8">
        <v>5.88</v>
      </c>
      <c r="I342" s="4">
        <v>0</v>
      </c>
    </row>
    <row r="343" spans="1:9" x14ac:dyDescent="0.15">
      <c r="A343" s="2">
        <v>4</v>
      </c>
      <c r="B343" s="1" t="s">
        <v>49</v>
      </c>
      <c r="C343" s="4">
        <v>6</v>
      </c>
      <c r="D343" s="8">
        <v>9.52</v>
      </c>
      <c r="E343" s="4">
        <v>3</v>
      </c>
      <c r="F343" s="8">
        <v>6.67</v>
      </c>
      <c r="G343" s="4">
        <v>3</v>
      </c>
      <c r="H343" s="8">
        <v>17.649999999999999</v>
      </c>
      <c r="I343" s="4">
        <v>0</v>
      </c>
    </row>
    <row r="344" spans="1:9" x14ac:dyDescent="0.15">
      <c r="A344" s="2">
        <v>4</v>
      </c>
      <c r="B344" s="1" t="s">
        <v>59</v>
      </c>
      <c r="C344" s="4">
        <v>6</v>
      </c>
      <c r="D344" s="8">
        <v>9.52</v>
      </c>
      <c r="E344" s="4">
        <v>1</v>
      </c>
      <c r="F344" s="8">
        <v>2.2200000000000002</v>
      </c>
      <c r="G344" s="4">
        <v>5</v>
      </c>
      <c r="H344" s="8">
        <v>29.41</v>
      </c>
      <c r="I344" s="4">
        <v>0</v>
      </c>
    </row>
    <row r="345" spans="1:9" x14ac:dyDescent="0.15">
      <c r="A345" s="2">
        <v>6</v>
      </c>
      <c r="B345" s="1" t="s">
        <v>63</v>
      </c>
      <c r="C345" s="4">
        <v>4</v>
      </c>
      <c r="D345" s="8">
        <v>6.35</v>
      </c>
      <c r="E345" s="4">
        <v>3</v>
      </c>
      <c r="F345" s="8">
        <v>6.67</v>
      </c>
      <c r="G345" s="4">
        <v>1</v>
      </c>
      <c r="H345" s="8">
        <v>5.88</v>
      </c>
      <c r="I345" s="4">
        <v>0</v>
      </c>
    </row>
    <row r="346" spans="1:9" x14ac:dyDescent="0.15">
      <c r="A346" s="2">
        <v>7</v>
      </c>
      <c r="B346" s="1" t="s">
        <v>58</v>
      </c>
      <c r="C346" s="4">
        <v>3</v>
      </c>
      <c r="D346" s="8">
        <v>4.76</v>
      </c>
      <c r="E346" s="4">
        <v>2</v>
      </c>
      <c r="F346" s="8">
        <v>4.4400000000000004</v>
      </c>
      <c r="G346" s="4">
        <v>1</v>
      </c>
      <c r="H346" s="8">
        <v>5.88</v>
      </c>
      <c r="I346" s="4">
        <v>0</v>
      </c>
    </row>
    <row r="347" spans="1:9" x14ac:dyDescent="0.15">
      <c r="A347" s="2">
        <v>8</v>
      </c>
      <c r="B347" s="1" t="s">
        <v>51</v>
      </c>
      <c r="C347" s="4">
        <v>2</v>
      </c>
      <c r="D347" s="8">
        <v>3.17</v>
      </c>
      <c r="E347" s="4">
        <v>1</v>
      </c>
      <c r="F347" s="8">
        <v>2.2200000000000002</v>
      </c>
      <c r="G347" s="4">
        <v>1</v>
      </c>
      <c r="H347" s="8">
        <v>5.88</v>
      </c>
      <c r="I347" s="4">
        <v>0</v>
      </c>
    </row>
    <row r="348" spans="1:9" x14ac:dyDescent="0.15">
      <c r="A348" s="2">
        <v>8</v>
      </c>
      <c r="B348" s="1" t="s">
        <v>66</v>
      </c>
      <c r="C348" s="4">
        <v>2</v>
      </c>
      <c r="D348" s="8">
        <v>3.17</v>
      </c>
      <c r="E348" s="4">
        <v>2</v>
      </c>
      <c r="F348" s="8">
        <v>4.4400000000000004</v>
      </c>
      <c r="G348" s="4">
        <v>0</v>
      </c>
      <c r="H348" s="8">
        <v>0</v>
      </c>
      <c r="I348" s="4">
        <v>0</v>
      </c>
    </row>
    <row r="349" spans="1:9" x14ac:dyDescent="0.15">
      <c r="A349" s="2">
        <v>10</v>
      </c>
      <c r="B349" s="1" t="s">
        <v>52</v>
      </c>
      <c r="C349" s="4">
        <v>1</v>
      </c>
      <c r="D349" s="8">
        <v>1.59</v>
      </c>
      <c r="E349" s="4">
        <v>0</v>
      </c>
      <c r="F349" s="8">
        <v>0</v>
      </c>
      <c r="G349" s="4">
        <v>1</v>
      </c>
      <c r="H349" s="8">
        <v>5.88</v>
      </c>
      <c r="I349" s="4">
        <v>0</v>
      </c>
    </row>
    <row r="350" spans="1:9" x14ac:dyDescent="0.15">
      <c r="A350" s="2">
        <v>10</v>
      </c>
      <c r="B350" s="1" t="s">
        <v>75</v>
      </c>
      <c r="C350" s="4">
        <v>1</v>
      </c>
      <c r="D350" s="8">
        <v>1.59</v>
      </c>
      <c r="E350" s="4">
        <v>0</v>
      </c>
      <c r="F350" s="8">
        <v>0</v>
      </c>
      <c r="G350" s="4">
        <v>1</v>
      </c>
      <c r="H350" s="8">
        <v>5.88</v>
      </c>
      <c r="I350" s="4">
        <v>0</v>
      </c>
    </row>
    <row r="351" spans="1:9" x14ac:dyDescent="0.15">
      <c r="A351" s="2">
        <v>10</v>
      </c>
      <c r="B351" s="1" t="s">
        <v>83</v>
      </c>
      <c r="C351" s="4">
        <v>1</v>
      </c>
      <c r="D351" s="8">
        <v>1.59</v>
      </c>
      <c r="E351" s="4">
        <v>1</v>
      </c>
      <c r="F351" s="8">
        <v>2.2200000000000002</v>
      </c>
      <c r="G351" s="4">
        <v>0</v>
      </c>
      <c r="H351" s="8">
        <v>0</v>
      </c>
      <c r="I351" s="4">
        <v>0</v>
      </c>
    </row>
    <row r="352" spans="1:9" x14ac:dyDescent="0.15">
      <c r="A352" s="2">
        <v>10</v>
      </c>
      <c r="B352" s="1" t="s">
        <v>110</v>
      </c>
      <c r="C352" s="4">
        <v>1</v>
      </c>
      <c r="D352" s="8">
        <v>1.59</v>
      </c>
      <c r="E352" s="4">
        <v>1</v>
      </c>
      <c r="F352" s="8">
        <v>2.2200000000000002</v>
      </c>
      <c r="G352" s="4">
        <v>0</v>
      </c>
      <c r="H352" s="8">
        <v>0</v>
      </c>
      <c r="I352" s="4">
        <v>0</v>
      </c>
    </row>
    <row r="353" spans="1:9" x14ac:dyDescent="0.15">
      <c r="A353" s="2">
        <v>10</v>
      </c>
      <c r="B353" s="1" t="s">
        <v>56</v>
      </c>
      <c r="C353" s="4">
        <v>1</v>
      </c>
      <c r="D353" s="8">
        <v>1.59</v>
      </c>
      <c r="E353" s="4">
        <v>1</v>
      </c>
      <c r="F353" s="8">
        <v>2.2200000000000002</v>
      </c>
      <c r="G353" s="4">
        <v>0</v>
      </c>
      <c r="H353" s="8">
        <v>0</v>
      </c>
      <c r="I353" s="4">
        <v>0</v>
      </c>
    </row>
    <row r="354" spans="1:9" x14ac:dyDescent="0.15">
      <c r="A354" s="2">
        <v>10</v>
      </c>
      <c r="B354" s="1" t="s">
        <v>62</v>
      </c>
      <c r="C354" s="4">
        <v>1</v>
      </c>
      <c r="D354" s="8">
        <v>1.59</v>
      </c>
      <c r="E354" s="4">
        <v>1</v>
      </c>
      <c r="F354" s="8">
        <v>2.2200000000000002</v>
      </c>
      <c r="G354" s="4">
        <v>0</v>
      </c>
      <c r="H354" s="8">
        <v>0</v>
      </c>
      <c r="I354" s="4">
        <v>0</v>
      </c>
    </row>
    <row r="355" spans="1:9" x14ac:dyDescent="0.15">
      <c r="A355" s="2">
        <v>10</v>
      </c>
      <c r="B355" s="1" t="s">
        <v>77</v>
      </c>
      <c r="C355" s="4">
        <v>1</v>
      </c>
      <c r="D355" s="8">
        <v>1.59</v>
      </c>
      <c r="E355" s="4">
        <v>0</v>
      </c>
      <c r="F355" s="8">
        <v>0</v>
      </c>
      <c r="G355" s="4">
        <v>1</v>
      </c>
      <c r="H355" s="8">
        <v>5.88</v>
      </c>
      <c r="I355" s="4">
        <v>0</v>
      </c>
    </row>
    <row r="356" spans="1:9" x14ac:dyDescent="0.15">
      <c r="A356" s="2">
        <v>10</v>
      </c>
      <c r="B356" s="1" t="s">
        <v>68</v>
      </c>
      <c r="C356" s="4">
        <v>1</v>
      </c>
      <c r="D356" s="8">
        <v>1.59</v>
      </c>
      <c r="E356" s="4">
        <v>1</v>
      </c>
      <c r="F356" s="8">
        <v>2.2200000000000002</v>
      </c>
      <c r="G356" s="4">
        <v>0</v>
      </c>
      <c r="H356" s="8">
        <v>0</v>
      </c>
      <c r="I356" s="4">
        <v>0</v>
      </c>
    </row>
    <row r="357" spans="1:9" x14ac:dyDescent="0.15">
      <c r="A357" s="2">
        <v>10</v>
      </c>
      <c r="B357" s="1" t="s">
        <v>82</v>
      </c>
      <c r="C357" s="4">
        <v>1</v>
      </c>
      <c r="D357" s="8">
        <v>1.59</v>
      </c>
      <c r="E357" s="4">
        <v>1</v>
      </c>
      <c r="F357" s="8">
        <v>2.2200000000000002</v>
      </c>
      <c r="G357" s="4">
        <v>0</v>
      </c>
      <c r="H357" s="8">
        <v>0</v>
      </c>
      <c r="I357" s="4">
        <v>0</v>
      </c>
    </row>
    <row r="358" spans="1:9" x14ac:dyDescent="0.15">
      <c r="A358" s="2">
        <v>10</v>
      </c>
      <c r="B358" s="1" t="s">
        <v>128</v>
      </c>
      <c r="C358" s="4">
        <v>1</v>
      </c>
      <c r="D358" s="8">
        <v>1.59</v>
      </c>
      <c r="E358" s="4">
        <v>0</v>
      </c>
      <c r="F358" s="8">
        <v>0</v>
      </c>
      <c r="G358" s="4">
        <v>0</v>
      </c>
      <c r="H358" s="8">
        <v>0</v>
      </c>
      <c r="I358" s="4">
        <v>1</v>
      </c>
    </row>
    <row r="359" spans="1:9" x14ac:dyDescent="0.15">
      <c r="A359" s="2">
        <v>20</v>
      </c>
      <c r="B359" s="1" t="s">
        <v>85</v>
      </c>
      <c r="C359" s="4">
        <v>0</v>
      </c>
      <c r="D359" s="8">
        <v>0</v>
      </c>
      <c r="E359" s="4">
        <v>0</v>
      </c>
      <c r="F359" s="8">
        <v>0</v>
      </c>
      <c r="G359" s="4">
        <v>0</v>
      </c>
      <c r="H359" s="8">
        <v>0</v>
      </c>
      <c r="I359" s="4">
        <v>0</v>
      </c>
    </row>
    <row r="360" spans="1:9" x14ac:dyDescent="0.15">
      <c r="A360" s="2">
        <v>20</v>
      </c>
      <c r="B360" s="1" t="s">
        <v>86</v>
      </c>
      <c r="C360" s="4">
        <v>0</v>
      </c>
      <c r="D360" s="8">
        <v>0</v>
      </c>
      <c r="E360" s="4">
        <v>0</v>
      </c>
      <c r="F360" s="8">
        <v>0</v>
      </c>
      <c r="G360" s="4">
        <v>0</v>
      </c>
      <c r="H360" s="8">
        <v>0</v>
      </c>
      <c r="I360" s="4">
        <v>0</v>
      </c>
    </row>
    <row r="361" spans="1:9" x14ac:dyDescent="0.15">
      <c r="A361" s="2">
        <v>20</v>
      </c>
      <c r="B361" s="1" t="s">
        <v>73</v>
      </c>
      <c r="C361" s="4">
        <v>0</v>
      </c>
      <c r="D361" s="8">
        <v>0</v>
      </c>
      <c r="E361" s="4">
        <v>0</v>
      </c>
      <c r="F361" s="8">
        <v>0</v>
      </c>
      <c r="G361" s="4">
        <v>0</v>
      </c>
      <c r="H361" s="8">
        <v>0</v>
      </c>
      <c r="I361" s="4">
        <v>0</v>
      </c>
    </row>
    <row r="362" spans="1:9" x14ac:dyDescent="0.15">
      <c r="A362" s="2">
        <v>20</v>
      </c>
      <c r="B362" s="1" t="s">
        <v>71</v>
      </c>
      <c r="C362" s="4">
        <v>0</v>
      </c>
      <c r="D362" s="8">
        <v>0</v>
      </c>
      <c r="E362" s="4">
        <v>0</v>
      </c>
      <c r="F362" s="8">
        <v>0</v>
      </c>
      <c r="G362" s="4">
        <v>0</v>
      </c>
      <c r="H362" s="8">
        <v>0</v>
      </c>
      <c r="I362" s="4">
        <v>0</v>
      </c>
    </row>
    <row r="363" spans="1:9" x14ac:dyDescent="0.15">
      <c r="A363" s="2">
        <v>20</v>
      </c>
      <c r="B363" s="1" t="s">
        <v>87</v>
      </c>
      <c r="C363" s="4">
        <v>0</v>
      </c>
      <c r="D363" s="8">
        <v>0</v>
      </c>
      <c r="E363" s="4">
        <v>0</v>
      </c>
      <c r="F363" s="8">
        <v>0</v>
      </c>
      <c r="G363" s="4">
        <v>0</v>
      </c>
      <c r="H363" s="8">
        <v>0</v>
      </c>
      <c r="I363" s="4">
        <v>0</v>
      </c>
    </row>
    <row r="364" spans="1:9" x14ac:dyDescent="0.15">
      <c r="A364" s="2">
        <v>20</v>
      </c>
      <c r="B364" s="1" t="s">
        <v>88</v>
      </c>
      <c r="C364" s="4">
        <v>0</v>
      </c>
      <c r="D364" s="8">
        <v>0</v>
      </c>
      <c r="E364" s="4">
        <v>0</v>
      </c>
      <c r="F364" s="8">
        <v>0</v>
      </c>
      <c r="G364" s="4">
        <v>0</v>
      </c>
      <c r="H364" s="8">
        <v>0</v>
      </c>
      <c r="I364" s="4">
        <v>0</v>
      </c>
    </row>
    <row r="365" spans="1:9" x14ac:dyDescent="0.15">
      <c r="A365" s="2">
        <v>20</v>
      </c>
      <c r="B365" s="1" t="s">
        <v>89</v>
      </c>
      <c r="C365" s="4">
        <v>0</v>
      </c>
      <c r="D365" s="8">
        <v>0</v>
      </c>
      <c r="E365" s="4">
        <v>0</v>
      </c>
      <c r="F365" s="8">
        <v>0</v>
      </c>
      <c r="G365" s="4">
        <v>0</v>
      </c>
      <c r="H365" s="8">
        <v>0</v>
      </c>
      <c r="I365" s="4">
        <v>0</v>
      </c>
    </row>
    <row r="366" spans="1:9" x14ac:dyDescent="0.15">
      <c r="A366" s="2">
        <v>20</v>
      </c>
      <c r="B366" s="1" t="s">
        <v>90</v>
      </c>
      <c r="C366" s="4">
        <v>0</v>
      </c>
      <c r="D366" s="8">
        <v>0</v>
      </c>
      <c r="E366" s="4">
        <v>0</v>
      </c>
      <c r="F366" s="8">
        <v>0</v>
      </c>
      <c r="G366" s="4">
        <v>0</v>
      </c>
      <c r="H366" s="8">
        <v>0</v>
      </c>
      <c r="I366" s="4">
        <v>0</v>
      </c>
    </row>
    <row r="367" spans="1:9" x14ac:dyDescent="0.15">
      <c r="A367" s="2">
        <v>20</v>
      </c>
      <c r="B367" s="1" t="s">
        <v>91</v>
      </c>
      <c r="C367" s="4">
        <v>0</v>
      </c>
      <c r="D367" s="8">
        <v>0</v>
      </c>
      <c r="E367" s="4">
        <v>0</v>
      </c>
      <c r="F367" s="8">
        <v>0</v>
      </c>
      <c r="G367" s="4">
        <v>0</v>
      </c>
      <c r="H367" s="8">
        <v>0</v>
      </c>
      <c r="I367" s="4">
        <v>0</v>
      </c>
    </row>
    <row r="368" spans="1:9" x14ac:dyDescent="0.15">
      <c r="A368" s="2">
        <v>20</v>
      </c>
      <c r="B368" s="1" t="s">
        <v>92</v>
      </c>
      <c r="C368" s="4">
        <v>0</v>
      </c>
      <c r="D368" s="8">
        <v>0</v>
      </c>
      <c r="E368" s="4">
        <v>0</v>
      </c>
      <c r="F368" s="8">
        <v>0</v>
      </c>
      <c r="G368" s="4">
        <v>0</v>
      </c>
      <c r="H368" s="8">
        <v>0</v>
      </c>
      <c r="I368" s="4">
        <v>0</v>
      </c>
    </row>
    <row r="369" spans="1:9" x14ac:dyDescent="0.15">
      <c r="A369" s="2">
        <v>20</v>
      </c>
      <c r="B369" s="1" t="s">
        <v>78</v>
      </c>
      <c r="C369" s="4">
        <v>0</v>
      </c>
      <c r="D369" s="8">
        <v>0</v>
      </c>
      <c r="E369" s="4">
        <v>0</v>
      </c>
      <c r="F369" s="8">
        <v>0</v>
      </c>
      <c r="G369" s="4">
        <v>0</v>
      </c>
      <c r="H369" s="8">
        <v>0</v>
      </c>
      <c r="I369" s="4">
        <v>0</v>
      </c>
    </row>
    <row r="370" spans="1:9" x14ac:dyDescent="0.15">
      <c r="A370" s="2">
        <v>20</v>
      </c>
      <c r="B370" s="1" t="s">
        <v>93</v>
      </c>
      <c r="C370" s="4">
        <v>0</v>
      </c>
      <c r="D370" s="8">
        <v>0</v>
      </c>
      <c r="E370" s="4">
        <v>0</v>
      </c>
      <c r="F370" s="8">
        <v>0</v>
      </c>
      <c r="G370" s="4">
        <v>0</v>
      </c>
      <c r="H370" s="8">
        <v>0</v>
      </c>
      <c r="I370" s="4">
        <v>0</v>
      </c>
    </row>
    <row r="371" spans="1:9" x14ac:dyDescent="0.15">
      <c r="A371" s="2">
        <v>20</v>
      </c>
      <c r="B371" s="1" t="s">
        <v>94</v>
      </c>
      <c r="C371" s="4">
        <v>0</v>
      </c>
      <c r="D371" s="8">
        <v>0</v>
      </c>
      <c r="E371" s="4">
        <v>0</v>
      </c>
      <c r="F371" s="8">
        <v>0</v>
      </c>
      <c r="G371" s="4">
        <v>0</v>
      </c>
      <c r="H371" s="8">
        <v>0</v>
      </c>
      <c r="I371" s="4">
        <v>0</v>
      </c>
    </row>
    <row r="372" spans="1:9" x14ac:dyDescent="0.15">
      <c r="A372" s="2">
        <v>20</v>
      </c>
      <c r="B372" s="1" t="s">
        <v>95</v>
      </c>
      <c r="C372" s="4">
        <v>0</v>
      </c>
      <c r="D372" s="8">
        <v>0</v>
      </c>
      <c r="E372" s="4">
        <v>0</v>
      </c>
      <c r="F372" s="8">
        <v>0</v>
      </c>
      <c r="G372" s="4">
        <v>0</v>
      </c>
      <c r="H372" s="8">
        <v>0</v>
      </c>
      <c r="I372" s="4">
        <v>0</v>
      </c>
    </row>
    <row r="373" spans="1:9" x14ac:dyDescent="0.15">
      <c r="A373" s="2">
        <v>20</v>
      </c>
      <c r="B373" s="1" t="s">
        <v>96</v>
      </c>
      <c r="C373" s="4">
        <v>0</v>
      </c>
      <c r="D373" s="8">
        <v>0</v>
      </c>
      <c r="E373" s="4">
        <v>0</v>
      </c>
      <c r="F373" s="8">
        <v>0</v>
      </c>
      <c r="G373" s="4">
        <v>0</v>
      </c>
      <c r="H373" s="8">
        <v>0</v>
      </c>
      <c r="I373" s="4">
        <v>0</v>
      </c>
    </row>
    <row r="374" spans="1:9" x14ac:dyDescent="0.15">
      <c r="A374" s="2">
        <v>20</v>
      </c>
      <c r="B374" s="1" t="s">
        <v>80</v>
      </c>
      <c r="C374" s="4">
        <v>0</v>
      </c>
      <c r="D374" s="8">
        <v>0</v>
      </c>
      <c r="E374" s="4">
        <v>0</v>
      </c>
      <c r="F374" s="8">
        <v>0</v>
      </c>
      <c r="G374" s="4">
        <v>0</v>
      </c>
      <c r="H374" s="8">
        <v>0</v>
      </c>
      <c r="I374" s="4">
        <v>0</v>
      </c>
    </row>
    <row r="375" spans="1:9" x14ac:dyDescent="0.15">
      <c r="A375" s="2">
        <v>20</v>
      </c>
      <c r="B375" s="1" t="s">
        <v>97</v>
      </c>
      <c r="C375" s="4">
        <v>0</v>
      </c>
      <c r="D375" s="8">
        <v>0</v>
      </c>
      <c r="E375" s="4">
        <v>0</v>
      </c>
      <c r="F375" s="8">
        <v>0</v>
      </c>
      <c r="G375" s="4">
        <v>0</v>
      </c>
      <c r="H375" s="8">
        <v>0</v>
      </c>
      <c r="I375" s="4">
        <v>0</v>
      </c>
    </row>
    <row r="376" spans="1:9" x14ac:dyDescent="0.15">
      <c r="A376" s="2">
        <v>20</v>
      </c>
      <c r="B376" s="1" t="s">
        <v>98</v>
      </c>
      <c r="C376" s="4">
        <v>0</v>
      </c>
      <c r="D376" s="8">
        <v>0</v>
      </c>
      <c r="E376" s="4">
        <v>0</v>
      </c>
      <c r="F376" s="8">
        <v>0</v>
      </c>
      <c r="G376" s="4">
        <v>0</v>
      </c>
      <c r="H376" s="8">
        <v>0</v>
      </c>
      <c r="I376" s="4">
        <v>0</v>
      </c>
    </row>
    <row r="377" spans="1:9" x14ac:dyDescent="0.15">
      <c r="A377" s="2">
        <v>20</v>
      </c>
      <c r="B377" s="1" t="s">
        <v>99</v>
      </c>
      <c r="C377" s="4">
        <v>0</v>
      </c>
      <c r="D377" s="8">
        <v>0</v>
      </c>
      <c r="E377" s="4">
        <v>0</v>
      </c>
      <c r="F377" s="8">
        <v>0</v>
      </c>
      <c r="G377" s="4">
        <v>0</v>
      </c>
      <c r="H377" s="8">
        <v>0</v>
      </c>
      <c r="I377" s="4">
        <v>0</v>
      </c>
    </row>
    <row r="378" spans="1:9" x14ac:dyDescent="0.15">
      <c r="A378" s="2">
        <v>20</v>
      </c>
      <c r="B378" s="1" t="s">
        <v>100</v>
      </c>
      <c r="C378" s="4">
        <v>0</v>
      </c>
      <c r="D378" s="8">
        <v>0</v>
      </c>
      <c r="E378" s="4">
        <v>0</v>
      </c>
      <c r="F378" s="8">
        <v>0</v>
      </c>
      <c r="G378" s="4">
        <v>0</v>
      </c>
      <c r="H378" s="8">
        <v>0</v>
      </c>
      <c r="I378" s="4">
        <v>0</v>
      </c>
    </row>
    <row r="379" spans="1:9" x14ac:dyDescent="0.15">
      <c r="A379" s="2">
        <v>20</v>
      </c>
      <c r="B379" s="1" t="s">
        <v>101</v>
      </c>
      <c r="C379" s="4">
        <v>0</v>
      </c>
      <c r="D379" s="8">
        <v>0</v>
      </c>
      <c r="E379" s="4">
        <v>0</v>
      </c>
      <c r="F379" s="8">
        <v>0</v>
      </c>
      <c r="G379" s="4">
        <v>0</v>
      </c>
      <c r="H379" s="8">
        <v>0</v>
      </c>
      <c r="I379" s="4">
        <v>0</v>
      </c>
    </row>
    <row r="380" spans="1:9" x14ac:dyDescent="0.15">
      <c r="A380" s="2">
        <v>20</v>
      </c>
      <c r="B380" s="1" t="s">
        <v>79</v>
      </c>
      <c r="C380" s="4">
        <v>0</v>
      </c>
      <c r="D380" s="8">
        <v>0</v>
      </c>
      <c r="E380" s="4">
        <v>0</v>
      </c>
      <c r="F380" s="8">
        <v>0</v>
      </c>
      <c r="G380" s="4">
        <v>0</v>
      </c>
      <c r="H380" s="8">
        <v>0</v>
      </c>
      <c r="I380" s="4">
        <v>0</v>
      </c>
    </row>
    <row r="381" spans="1:9" x14ac:dyDescent="0.15">
      <c r="A381" s="2">
        <v>20</v>
      </c>
      <c r="B381" s="1" t="s">
        <v>102</v>
      </c>
      <c r="C381" s="4">
        <v>0</v>
      </c>
      <c r="D381" s="8">
        <v>0</v>
      </c>
      <c r="E381" s="4">
        <v>0</v>
      </c>
      <c r="F381" s="8">
        <v>0</v>
      </c>
      <c r="G381" s="4">
        <v>0</v>
      </c>
      <c r="H381" s="8">
        <v>0</v>
      </c>
      <c r="I381" s="4">
        <v>0</v>
      </c>
    </row>
    <row r="382" spans="1:9" x14ac:dyDescent="0.15">
      <c r="A382" s="2">
        <v>20</v>
      </c>
      <c r="B382" s="1" t="s">
        <v>103</v>
      </c>
      <c r="C382" s="4">
        <v>0</v>
      </c>
      <c r="D382" s="8">
        <v>0</v>
      </c>
      <c r="E382" s="4">
        <v>0</v>
      </c>
      <c r="F382" s="8">
        <v>0</v>
      </c>
      <c r="G382" s="4">
        <v>0</v>
      </c>
      <c r="H382" s="8">
        <v>0</v>
      </c>
      <c r="I382" s="4">
        <v>0</v>
      </c>
    </row>
    <row r="383" spans="1:9" x14ac:dyDescent="0.15">
      <c r="A383" s="2">
        <v>20</v>
      </c>
      <c r="B383" s="1" t="s">
        <v>104</v>
      </c>
      <c r="C383" s="4">
        <v>0</v>
      </c>
      <c r="D383" s="8">
        <v>0</v>
      </c>
      <c r="E383" s="4">
        <v>0</v>
      </c>
      <c r="F383" s="8">
        <v>0</v>
      </c>
      <c r="G383" s="4">
        <v>0</v>
      </c>
      <c r="H383" s="8">
        <v>0</v>
      </c>
      <c r="I383" s="4">
        <v>0</v>
      </c>
    </row>
    <row r="384" spans="1:9" x14ac:dyDescent="0.15">
      <c r="A384" s="2">
        <v>20</v>
      </c>
      <c r="B384" s="1" t="s">
        <v>105</v>
      </c>
      <c r="C384" s="4">
        <v>0</v>
      </c>
      <c r="D384" s="8">
        <v>0</v>
      </c>
      <c r="E384" s="4">
        <v>0</v>
      </c>
      <c r="F384" s="8">
        <v>0</v>
      </c>
      <c r="G384" s="4">
        <v>0</v>
      </c>
      <c r="H384" s="8">
        <v>0</v>
      </c>
      <c r="I384" s="4">
        <v>0</v>
      </c>
    </row>
    <row r="385" spans="1:9" x14ac:dyDescent="0.15">
      <c r="A385" s="2">
        <v>20</v>
      </c>
      <c r="B385" s="1" t="s">
        <v>106</v>
      </c>
      <c r="C385" s="4">
        <v>0</v>
      </c>
      <c r="D385" s="8">
        <v>0</v>
      </c>
      <c r="E385" s="4">
        <v>0</v>
      </c>
      <c r="F385" s="8">
        <v>0</v>
      </c>
      <c r="G385" s="4">
        <v>0</v>
      </c>
      <c r="H385" s="8">
        <v>0</v>
      </c>
      <c r="I385" s="4">
        <v>0</v>
      </c>
    </row>
    <row r="386" spans="1:9" x14ac:dyDescent="0.15">
      <c r="A386" s="2">
        <v>20</v>
      </c>
      <c r="B386" s="1" t="s">
        <v>107</v>
      </c>
      <c r="C386" s="4">
        <v>0</v>
      </c>
      <c r="D386" s="8">
        <v>0</v>
      </c>
      <c r="E386" s="4">
        <v>0</v>
      </c>
      <c r="F386" s="8">
        <v>0</v>
      </c>
      <c r="G386" s="4">
        <v>0</v>
      </c>
      <c r="H386" s="8">
        <v>0</v>
      </c>
      <c r="I386" s="4">
        <v>0</v>
      </c>
    </row>
    <row r="387" spans="1:9" x14ac:dyDescent="0.15">
      <c r="A387" s="2">
        <v>20</v>
      </c>
      <c r="B387" s="1" t="s">
        <v>108</v>
      </c>
      <c r="C387" s="4">
        <v>0</v>
      </c>
      <c r="D387" s="8">
        <v>0</v>
      </c>
      <c r="E387" s="4">
        <v>0</v>
      </c>
      <c r="F387" s="8">
        <v>0</v>
      </c>
      <c r="G387" s="4">
        <v>0</v>
      </c>
      <c r="H387" s="8">
        <v>0</v>
      </c>
      <c r="I387" s="4">
        <v>0</v>
      </c>
    </row>
    <row r="388" spans="1:9" x14ac:dyDescent="0.15">
      <c r="A388" s="2">
        <v>20</v>
      </c>
      <c r="B388" s="1" t="s">
        <v>109</v>
      </c>
      <c r="C388" s="4">
        <v>0</v>
      </c>
      <c r="D388" s="8">
        <v>0</v>
      </c>
      <c r="E388" s="4">
        <v>0</v>
      </c>
      <c r="F388" s="8">
        <v>0</v>
      </c>
      <c r="G388" s="4">
        <v>0</v>
      </c>
      <c r="H388" s="8">
        <v>0</v>
      </c>
      <c r="I388" s="4">
        <v>0</v>
      </c>
    </row>
    <row r="389" spans="1:9" x14ac:dyDescent="0.15">
      <c r="A389" s="2">
        <v>20</v>
      </c>
      <c r="B389" s="1" t="s">
        <v>111</v>
      </c>
      <c r="C389" s="4">
        <v>0</v>
      </c>
      <c r="D389" s="8">
        <v>0</v>
      </c>
      <c r="E389" s="4">
        <v>0</v>
      </c>
      <c r="F389" s="8">
        <v>0</v>
      </c>
      <c r="G389" s="4">
        <v>0</v>
      </c>
      <c r="H389" s="8">
        <v>0</v>
      </c>
      <c r="I389" s="4">
        <v>0</v>
      </c>
    </row>
    <row r="390" spans="1:9" x14ac:dyDescent="0.15">
      <c r="A390" s="2">
        <v>20</v>
      </c>
      <c r="B390" s="1" t="s">
        <v>112</v>
      </c>
      <c r="C390" s="4">
        <v>0</v>
      </c>
      <c r="D390" s="8">
        <v>0</v>
      </c>
      <c r="E390" s="4">
        <v>0</v>
      </c>
      <c r="F390" s="8">
        <v>0</v>
      </c>
      <c r="G390" s="4">
        <v>0</v>
      </c>
      <c r="H390" s="8">
        <v>0</v>
      </c>
      <c r="I390" s="4">
        <v>0</v>
      </c>
    </row>
    <row r="391" spans="1:9" x14ac:dyDescent="0.15">
      <c r="A391" s="2">
        <v>20</v>
      </c>
      <c r="B391" s="1" t="s">
        <v>113</v>
      </c>
      <c r="C391" s="4">
        <v>0</v>
      </c>
      <c r="D391" s="8">
        <v>0</v>
      </c>
      <c r="E391" s="4">
        <v>0</v>
      </c>
      <c r="F391" s="8">
        <v>0</v>
      </c>
      <c r="G391" s="4">
        <v>0</v>
      </c>
      <c r="H391" s="8">
        <v>0</v>
      </c>
      <c r="I391" s="4">
        <v>0</v>
      </c>
    </row>
    <row r="392" spans="1:9" x14ac:dyDescent="0.15">
      <c r="A392" s="2">
        <v>20</v>
      </c>
      <c r="B392" s="1" t="s">
        <v>114</v>
      </c>
      <c r="C392" s="4">
        <v>0</v>
      </c>
      <c r="D392" s="8">
        <v>0</v>
      </c>
      <c r="E392" s="4">
        <v>0</v>
      </c>
      <c r="F392" s="8">
        <v>0</v>
      </c>
      <c r="G392" s="4">
        <v>0</v>
      </c>
      <c r="H392" s="8">
        <v>0</v>
      </c>
      <c r="I392" s="4">
        <v>0</v>
      </c>
    </row>
    <row r="393" spans="1:9" x14ac:dyDescent="0.15">
      <c r="A393" s="2">
        <v>20</v>
      </c>
      <c r="B393" s="1" t="s">
        <v>115</v>
      </c>
      <c r="C393" s="4">
        <v>0</v>
      </c>
      <c r="D393" s="8">
        <v>0</v>
      </c>
      <c r="E393" s="4">
        <v>0</v>
      </c>
      <c r="F393" s="8">
        <v>0</v>
      </c>
      <c r="G393" s="4">
        <v>0</v>
      </c>
      <c r="H393" s="8">
        <v>0</v>
      </c>
      <c r="I393" s="4">
        <v>0</v>
      </c>
    </row>
    <row r="394" spans="1:9" x14ac:dyDescent="0.15">
      <c r="A394" s="2">
        <v>20</v>
      </c>
      <c r="B394" s="1" t="s">
        <v>116</v>
      </c>
      <c r="C394" s="4">
        <v>0</v>
      </c>
      <c r="D394" s="8">
        <v>0</v>
      </c>
      <c r="E394" s="4">
        <v>0</v>
      </c>
      <c r="F394" s="8">
        <v>0</v>
      </c>
      <c r="G394" s="4">
        <v>0</v>
      </c>
      <c r="H394" s="8">
        <v>0</v>
      </c>
      <c r="I394" s="4">
        <v>0</v>
      </c>
    </row>
    <row r="395" spans="1:9" x14ac:dyDescent="0.15">
      <c r="A395" s="2">
        <v>20</v>
      </c>
      <c r="B395" s="1" t="s">
        <v>117</v>
      </c>
      <c r="C395" s="4">
        <v>0</v>
      </c>
      <c r="D395" s="8">
        <v>0</v>
      </c>
      <c r="E395" s="4">
        <v>0</v>
      </c>
      <c r="F395" s="8">
        <v>0</v>
      </c>
      <c r="G395" s="4">
        <v>0</v>
      </c>
      <c r="H395" s="8">
        <v>0</v>
      </c>
      <c r="I395" s="4">
        <v>0</v>
      </c>
    </row>
    <row r="396" spans="1:9" x14ac:dyDescent="0.15">
      <c r="A396" s="2">
        <v>20</v>
      </c>
      <c r="B396" s="1" t="s">
        <v>118</v>
      </c>
      <c r="C396" s="4">
        <v>0</v>
      </c>
      <c r="D396" s="8">
        <v>0</v>
      </c>
      <c r="E396" s="4">
        <v>0</v>
      </c>
      <c r="F396" s="8">
        <v>0</v>
      </c>
      <c r="G396" s="4">
        <v>0</v>
      </c>
      <c r="H396" s="8">
        <v>0</v>
      </c>
      <c r="I396" s="4">
        <v>0</v>
      </c>
    </row>
    <row r="397" spans="1:9" x14ac:dyDescent="0.15">
      <c r="A397" s="2">
        <v>20</v>
      </c>
      <c r="B397" s="1" t="s">
        <v>119</v>
      </c>
      <c r="C397" s="4">
        <v>0</v>
      </c>
      <c r="D397" s="8">
        <v>0</v>
      </c>
      <c r="E397" s="4">
        <v>0</v>
      </c>
      <c r="F397" s="8">
        <v>0</v>
      </c>
      <c r="G397" s="4">
        <v>0</v>
      </c>
      <c r="H397" s="8">
        <v>0</v>
      </c>
      <c r="I397" s="4">
        <v>0</v>
      </c>
    </row>
    <row r="398" spans="1:9" x14ac:dyDescent="0.15">
      <c r="A398" s="2">
        <v>20</v>
      </c>
      <c r="B398" s="1" t="s">
        <v>120</v>
      </c>
      <c r="C398" s="4">
        <v>0</v>
      </c>
      <c r="D398" s="8">
        <v>0</v>
      </c>
      <c r="E398" s="4">
        <v>0</v>
      </c>
      <c r="F398" s="8">
        <v>0</v>
      </c>
      <c r="G398" s="4">
        <v>0</v>
      </c>
      <c r="H398" s="8">
        <v>0</v>
      </c>
      <c r="I398" s="4">
        <v>0</v>
      </c>
    </row>
    <row r="399" spans="1:9" x14ac:dyDescent="0.15">
      <c r="A399" s="2">
        <v>20</v>
      </c>
      <c r="B399" s="1" t="s">
        <v>74</v>
      </c>
      <c r="C399" s="4">
        <v>0</v>
      </c>
      <c r="D399" s="8">
        <v>0</v>
      </c>
      <c r="E399" s="4">
        <v>0</v>
      </c>
      <c r="F399" s="8">
        <v>0</v>
      </c>
      <c r="G399" s="4">
        <v>0</v>
      </c>
      <c r="H399" s="8">
        <v>0</v>
      </c>
      <c r="I399" s="4">
        <v>0</v>
      </c>
    </row>
    <row r="400" spans="1:9" x14ac:dyDescent="0.15">
      <c r="A400" s="2">
        <v>20</v>
      </c>
      <c r="B400" s="1" t="s">
        <v>53</v>
      </c>
      <c r="C400" s="4">
        <v>0</v>
      </c>
      <c r="D400" s="8">
        <v>0</v>
      </c>
      <c r="E400" s="4">
        <v>0</v>
      </c>
      <c r="F400" s="8">
        <v>0</v>
      </c>
      <c r="G400" s="4">
        <v>0</v>
      </c>
      <c r="H400" s="8">
        <v>0</v>
      </c>
      <c r="I400" s="4">
        <v>0</v>
      </c>
    </row>
    <row r="401" spans="1:9" x14ac:dyDescent="0.15">
      <c r="A401" s="2">
        <v>20</v>
      </c>
      <c r="B401" s="1" t="s">
        <v>54</v>
      </c>
      <c r="C401" s="4">
        <v>0</v>
      </c>
      <c r="D401" s="8">
        <v>0</v>
      </c>
      <c r="E401" s="4">
        <v>0</v>
      </c>
      <c r="F401" s="8">
        <v>0</v>
      </c>
      <c r="G401" s="4">
        <v>0</v>
      </c>
      <c r="H401" s="8">
        <v>0</v>
      </c>
      <c r="I401" s="4">
        <v>0</v>
      </c>
    </row>
    <row r="402" spans="1:9" x14ac:dyDescent="0.15">
      <c r="A402" s="2">
        <v>20</v>
      </c>
      <c r="B402" s="1" t="s">
        <v>55</v>
      </c>
      <c r="C402" s="4">
        <v>0</v>
      </c>
      <c r="D402" s="8">
        <v>0</v>
      </c>
      <c r="E402" s="4">
        <v>0</v>
      </c>
      <c r="F402" s="8">
        <v>0</v>
      </c>
      <c r="G402" s="4">
        <v>0</v>
      </c>
      <c r="H402" s="8">
        <v>0</v>
      </c>
      <c r="I402" s="4">
        <v>0</v>
      </c>
    </row>
    <row r="403" spans="1:9" x14ac:dyDescent="0.15">
      <c r="A403" s="2">
        <v>20</v>
      </c>
      <c r="B403" s="1" t="s">
        <v>121</v>
      </c>
      <c r="C403" s="4">
        <v>0</v>
      </c>
      <c r="D403" s="8">
        <v>0</v>
      </c>
      <c r="E403" s="4">
        <v>0</v>
      </c>
      <c r="F403" s="8">
        <v>0</v>
      </c>
      <c r="G403" s="4">
        <v>0</v>
      </c>
      <c r="H403" s="8">
        <v>0</v>
      </c>
      <c r="I403" s="4">
        <v>0</v>
      </c>
    </row>
    <row r="404" spans="1:9" x14ac:dyDescent="0.15">
      <c r="A404" s="2">
        <v>20</v>
      </c>
      <c r="B404" s="1" t="s">
        <v>81</v>
      </c>
      <c r="C404" s="4">
        <v>0</v>
      </c>
      <c r="D404" s="8">
        <v>0</v>
      </c>
      <c r="E404" s="4">
        <v>0</v>
      </c>
      <c r="F404" s="8">
        <v>0</v>
      </c>
      <c r="G404" s="4">
        <v>0</v>
      </c>
      <c r="H404" s="8">
        <v>0</v>
      </c>
      <c r="I404" s="4">
        <v>0</v>
      </c>
    </row>
    <row r="405" spans="1:9" x14ac:dyDescent="0.15">
      <c r="A405" s="2">
        <v>20</v>
      </c>
      <c r="B405" s="1" t="s">
        <v>72</v>
      </c>
      <c r="C405" s="4">
        <v>0</v>
      </c>
      <c r="D405" s="8">
        <v>0</v>
      </c>
      <c r="E405" s="4">
        <v>0</v>
      </c>
      <c r="F405" s="8">
        <v>0</v>
      </c>
      <c r="G405" s="4">
        <v>0</v>
      </c>
      <c r="H405" s="8">
        <v>0</v>
      </c>
      <c r="I405" s="4">
        <v>0</v>
      </c>
    </row>
    <row r="406" spans="1:9" x14ac:dyDescent="0.15">
      <c r="A406" s="2">
        <v>20</v>
      </c>
      <c r="B406" s="1" t="s">
        <v>69</v>
      </c>
      <c r="C406" s="4">
        <v>0</v>
      </c>
      <c r="D406" s="8">
        <v>0</v>
      </c>
      <c r="E406" s="4">
        <v>0</v>
      </c>
      <c r="F406" s="8">
        <v>0</v>
      </c>
      <c r="G406" s="4">
        <v>0</v>
      </c>
      <c r="H406" s="8">
        <v>0</v>
      </c>
      <c r="I406" s="4">
        <v>0</v>
      </c>
    </row>
    <row r="407" spans="1:9" x14ac:dyDescent="0.15">
      <c r="A407" s="2">
        <v>20</v>
      </c>
      <c r="B407" s="1" t="s">
        <v>60</v>
      </c>
      <c r="C407" s="4">
        <v>0</v>
      </c>
      <c r="D407" s="8">
        <v>0</v>
      </c>
      <c r="E407" s="4">
        <v>0</v>
      </c>
      <c r="F407" s="8">
        <v>0</v>
      </c>
      <c r="G407" s="4">
        <v>0</v>
      </c>
      <c r="H407" s="8">
        <v>0</v>
      </c>
      <c r="I407" s="4">
        <v>0</v>
      </c>
    </row>
    <row r="408" spans="1:9" x14ac:dyDescent="0.15">
      <c r="A408" s="2">
        <v>20</v>
      </c>
      <c r="B408" s="1" t="s">
        <v>84</v>
      </c>
      <c r="C408" s="4">
        <v>0</v>
      </c>
      <c r="D408" s="8">
        <v>0</v>
      </c>
      <c r="E408" s="4">
        <v>0</v>
      </c>
      <c r="F408" s="8">
        <v>0</v>
      </c>
      <c r="G408" s="4">
        <v>0</v>
      </c>
      <c r="H408" s="8">
        <v>0</v>
      </c>
      <c r="I408" s="4">
        <v>0</v>
      </c>
    </row>
    <row r="409" spans="1:9" x14ac:dyDescent="0.15">
      <c r="A409" s="2">
        <v>20</v>
      </c>
      <c r="B409" s="1" t="s">
        <v>122</v>
      </c>
      <c r="C409" s="4">
        <v>0</v>
      </c>
      <c r="D409" s="8">
        <v>0</v>
      </c>
      <c r="E409" s="4">
        <v>0</v>
      </c>
      <c r="F409" s="8">
        <v>0</v>
      </c>
      <c r="G409" s="4">
        <v>0</v>
      </c>
      <c r="H409" s="8">
        <v>0</v>
      </c>
      <c r="I409" s="4">
        <v>0</v>
      </c>
    </row>
    <row r="410" spans="1:9" x14ac:dyDescent="0.15">
      <c r="A410" s="2">
        <v>20</v>
      </c>
      <c r="B410" s="1" t="s">
        <v>61</v>
      </c>
      <c r="C410" s="4">
        <v>0</v>
      </c>
      <c r="D410" s="8">
        <v>0</v>
      </c>
      <c r="E410" s="4">
        <v>0</v>
      </c>
      <c r="F410" s="8">
        <v>0</v>
      </c>
      <c r="G410" s="4">
        <v>0</v>
      </c>
      <c r="H410" s="8">
        <v>0</v>
      </c>
      <c r="I410" s="4">
        <v>0</v>
      </c>
    </row>
    <row r="411" spans="1:9" x14ac:dyDescent="0.15">
      <c r="A411" s="2">
        <v>20</v>
      </c>
      <c r="B411" s="1" t="s">
        <v>123</v>
      </c>
      <c r="C411" s="4">
        <v>0</v>
      </c>
      <c r="D411" s="8">
        <v>0</v>
      </c>
      <c r="E411" s="4">
        <v>0</v>
      </c>
      <c r="F411" s="8">
        <v>0</v>
      </c>
      <c r="G411" s="4">
        <v>0</v>
      </c>
      <c r="H411" s="8">
        <v>0</v>
      </c>
      <c r="I411" s="4">
        <v>0</v>
      </c>
    </row>
    <row r="412" spans="1:9" x14ac:dyDescent="0.15">
      <c r="A412" s="2">
        <v>20</v>
      </c>
      <c r="B412" s="1" t="s">
        <v>76</v>
      </c>
      <c r="C412" s="4">
        <v>0</v>
      </c>
      <c r="D412" s="8">
        <v>0</v>
      </c>
      <c r="E412" s="4">
        <v>0</v>
      </c>
      <c r="F412" s="8">
        <v>0</v>
      </c>
      <c r="G412" s="4">
        <v>0</v>
      </c>
      <c r="H412" s="8">
        <v>0</v>
      </c>
      <c r="I412" s="4">
        <v>0</v>
      </c>
    </row>
    <row r="413" spans="1:9" x14ac:dyDescent="0.15">
      <c r="A413" s="2">
        <v>20</v>
      </c>
      <c r="B413" s="1" t="s">
        <v>70</v>
      </c>
      <c r="C413" s="4">
        <v>0</v>
      </c>
      <c r="D413" s="8">
        <v>0</v>
      </c>
      <c r="E413" s="4">
        <v>0</v>
      </c>
      <c r="F413" s="8">
        <v>0</v>
      </c>
      <c r="G413" s="4">
        <v>0</v>
      </c>
      <c r="H413" s="8">
        <v>0</v>
      </c>
      <c r="I413" s="4">
        <v>0</v>
      </c>
    </row>
    <row r="414" spans="1:9" x14ac:dyDescent="0.15">
      <c r="A414" s="2">
        <v>20</v>
      </c>
      <c r="B414" s="1" t="s">
        <v>124</v>
      </c>
      <c r="C414" s="4">
        <v>0</v>
      </c>
      <c r="D414" s="8">
        <v>0</v>
      </c>
      <c r="E414" s="4">
        <v>0</v>
      </c>
      <c r="F414" s="8">
        <v>0</v>
      </c>
      <c r="G414" s="4">
        <v>0</v>
      </c>
      <c r="H414" s="8">
        <v>0</v>
      </c>
      <c r="I414" s="4">
        <v>0</v>
      </c>
    </row>
    <row r="415" spans="1:9" x14ac:dyDescent="0.15">
      <c r="A415" s="2">
        <v>20</v>
      </c>
      <c r="B415" s="1" t="s">
        <v>65</v>
      </c>
      <c r="C415" s="4">
        <v>0</v>
      </c>
      <c r="D415" s="8">
        <v>0</v>
      </c>
      <c r="E415" s="4">
        <v>0</v>
      </c>
      <c r="F415" s="8">
        <v>0</v>
      </c>
      <c r="G415" s="4">
        <v>0</v>
      </c>
      <c r="H415" s="8">
        <v>0</v>
      </c>
      <c r="I415" s="4">
        <v>0</v>
      </c>
    </row>
    <row r="416" spans="1:9" x14ac:dyDescent="0.15">
      <c r="A416" s="2">
        <v>20</v>
      </c>
      <c r="B416" s="1" t="s">
        <v>67</v>
      </c>
      <c r="C416" s="4">
        <v>0</v>
      </c>
      <c r="D416" s="8">
        <v>0</v>
      </c>
      <c r="E416" s="4">
        <v>0</v>
      </c>
      <c r="F416" s="8">
        <v>0</v>
      </c>
      <c r="G416" s="4">
        <v>0</v>
      </c>
      <c r="H416" s="8">
        <v>0</v>
      </c>
      <c r="I416" s="4">
        <v>0</v>
      </c>
    </row>
    <row r="417" spans="1:9" x14ac:dyDescent="0.15">
      <c r="A417" s="2">
        <v>20</v>
      </c>
      <c r="B417" s="1" t="s">
        <v>125</v>
      </c>
      <c r="C417" s="4">
        <v>0</v>
      </c>
      <c r="D417" s="8">
        <v>0</v>
      </c>
      <c r="E417" s="4">
        <v>0</v>
      </c>
      <c r="F417" s="8">
        <v>0</v>
      </c>
      <c r="G417" s="4">
        <v>0</v>
      </c>
      <c r="H417" s="8">
        <v>0</v>
      </c>
      <c r="I417" s="4">
        <v>0</v>
      </c>
    </row>
    <row r="418" spans="1:9" x14ac:dyDescent="0.15">
      <c r="A418" s="2">
        <v>20</v>
      </c>
      <c r="B418" s="1" t="s">
        <v>126</v>
      </c>
      <c r="C418" s="4">
        <v>0</v>
      </c>
      <c r="D418" s="8">
        <v>0</v>
      </c>
      <c r="E418" s="4">
        <v>0</v>
      </c>
      <c r="F418" s="8">
        <v>0</v>
      </c>
      <c r="G418" s="4">
        <v>0</v>
      </c>
      <c r="H418" s="8">
        <v>0</v>
      </c>
      <c r="I418" s="4">
        <v>0</v>
      </c>
    </row>
    <row r="419" spans="1:9" x14ac:dyDescent="0.15">
      <c r="A419" s="2">
        <v>20</v>
      </c>
      <c r="B419" s="1" t="s">
        <v>127</v>
      </c>
      <c r="C419" s="4">
        <v>0</v>
      </c>
      <c r="D419" s="8">
        <v>0</v>
      </c>
      <c r="E419" s="4">
        <v>0</v>
      </c>
      <c r="F419" s="8">
        <v>0</v>
      </c>
      <c r="G419" s="4">
        <v>0</v>
      </c>
      <c r="H419" s="8">
        <v>0</v>
      </c>
      <c r="I419" s="4">
        <v>0</v>
      </c>
    </row>
    <row r="420" spans="1:9" x14ac:dyDescent="0.15">
      <c r="A420" s="1"/>
      <c r="C420" s="4"/>
      <c r="D420" s="8"/>
      <c r="E420" s="4"/>
      <c r="F420" s="8"/>
      <c r="G420" s="4"/>
      <c r="H420" s="8"/>
      <c r="I420" s="4"/>
    </row>
    <row r="421" spans="1:9" x14ac:dyDescent="0.15">
      <c r="A421" s="1" t="s">
        <v>16</v>
      </c>
      <c r="C421" s="4"/>
      <c r="D421" s="8"/>
      <c r="E421" s="4"/>
      <c r="F421" s="8"/>
      <c r="G421" s="4"/>
      <c r="H421" s="8"/>
      <c r="I421" s="4"/>
    </row>
    <row r="422" spans="1:9" x14ac:dyDescent="0.15">
      <c r="A422" s="2">
        <v>1</v>
      </c>
      <c r="B422" s="1" t="s">
        <v>64</v>
      </c>
      <c r="C422" s="4">
        <v>18</v>
      </c>
      <c r="D422" s="8">
        <v>16.670000000000002</v>
      </c>
      <c r="E422" s="4">
        <v>18</v>
      </c>
      <c r="F422" s="8">
        <v>21.18</v>
      </c>
      <c r="G422" s="4">
        <v>0</v>
      </c>
      <c r="H422" s="8">
        <v>0</v>
      </c>
      <c r="I422" s="4">
        <v>0</v>
      </c>
    </row>
    <row r="423" spans="1:9" x14ac:dyDescent="0.15">
      <c r="A423" s="2">
        <v>2</v>
      </c>
      <c r="B423" s="1" t="s">
        <v>57</v>
      </c>
      <c r="C423" s="4">
        <v>13</v>
      </c>
      <c r="D423" s="8">
        <v>12.04</v>
      </c>
      <c r="E423" s="4">
        <v>11</v>
      </c>
      <c r="F423" s="8">
        <v>12.94</v>
      </c>
      <c r="G423" s="4">
        <v>0</v>
      </c>
      <c r="H423" s="8">
        <v>0</v>
      </c>
      <c r="I423" s="4">
        <v>2</v>
      </c>
    </row>
    <row r="424" spans="1:9" x14ac:dyDescent="0.15">
      <c r="A424" s="2">
        <v>3</v>
      </c>
      <c r="B424" s="1" t="s">
        <v>50</v>
      </c>
      <c r="C424" s="4">
        <v>12</v>
      </c>
      <c r="D424" s="8">
        <v>11.11</v>
      </c>
      <c r="E424" s="4">
        <v>12</v>
      </c>
      <c r="F424" s="8">
        <v>14.12</v>
      </c>
      <c r="G424" s="4">
        <v>0</v>
      </c>
      <c r="H424" s="8">
        <v>0</v>
      </c>
      <c r="I424" s="4">
        <v>0</v>
      </c>
    </row>
    <row r="425" spans="1:9" x14ac:dyDescent="0.15">
      <c r="A425" s="2">
        <v>4</v>
      </c>
      <c r="B425" s="1" t="s">
        <v>63</v>
      </c>
      <c r="C425" s="4">
        <v>11</v>
      </c>
      <c r="D425" s="8">
        <v>10.19</v>
      </c>
      <c r="E425" s="4">
        <v>11</v>
      </c>
      <c r="F425" s="8">
        <v>12.94</v>
      </c>
      <c r="G425" s="4">
        <v>0</v>
      </c>
      <c r="H425" s="8">
        <v>0</v>
      </c>
      <c r="I425" s="4">
        <v>0</v>
      </c>
    </row>
    <row r="426" spans="1:9" x14ac:dyDescent="0.15">
      <c r="A426" s="2">
        <v>5</v>
      </c>
      <c r="B426" s="1" t="s">
        <v>59</v>
      </c>
      <c r="C426" s="4">
        <v>10</v>
      </c>
      <c r="D426" s="8">
        <v>9.26</v>
      </c>
      <c r="E426" s="4">
        <v>6</v>
      </c>
      <c r="F426" s="8">
        <v>7.06</v>
      </c>
      <c r="G426" s="4">
        <v>4</v>
      </c>
      <c r="H426" s="8">
        <v>20</v>
      </c>
      <c r="I426" s="4">
        <v>0</v>
      </c>
    </row>
    <row r="427" spans="1:9" x14ac:dyDescent="0.15">
      <c r="A427" s="2">
        <v>6</v>
      </c>
      <c r="B427" s="1" t="s">
        <v>49</v>
      </c>
      <c r="C427" s="4">
        <v>5</v>
      </c>
      <c r="D427" s="8">
        <v>4.63</v>
      </c>
      <c r="E427" s="4">
        <v>3</v>
      </c>
      <c r="F427" s="8">
        <v>3.53</v>
      </c>
      <c r="G427" s="4">
        <v>2</v>
      </c>
      <c r="H427" s="8">
        <v>10</v>
      </c>
      <c r="I427" s="4">
        <v>0</v>
      </c>
    </row>
    <row r="428" spans="1:9" x14ac:dyDescent="0.15">
      <c r="A428" s="2">
        <v>6</v>
      </c>
      <c r="B428" s="1" t="s">
        <v>52</v>
      </c>
      <c r="C428" s="4">
        <v>5</v>
      </c>
      <c r="D428" s="8">
        <v>4.63</v>
      </c>
      <c r="E428" s="4">
        <v>2</v>
      </c>
      <c r="F428" s="8">
        <v>2.35</v>
      </c>
      <c r="G428" s="4">
        <v>2</v>
      </c>
      <c r="H428" s="8">
        <v>10</v>
      </c>
      <c r="I428" s="4">
        <v>1</v>
      </c>
    </row>
    <row r="429" spans="1:9" x14ac:dyDescent="0.15">
      <c r="A429" s="2">
        <v>8</v>
      </c>
      <c r="B429" s="1" t="s">
        <v>56</v>
      </c>
      <c r="C429" s="4">
        <v>3</v>
      </c>
      <c r="D429" s="8">
        <v>2.78</v>
      </c>
      <c r="E429" s="4">
        <v>1</v>
      </c>
      <c r="F429" s="8">
        <v>1.18</v>
      </c>
      <c r="G429" s="4">
        <v>2</v>
      </c>
      <c r="H429" s="8">
        <v>10</v>
      </c>
      <c r="I429" s="4">
        <v>0</v>
      </c>
    </row>
    <row r="430" spans="1:9" x14ac:dyDescent="0.15">
      <c r="A430" s="2">
        <v>8</v>
      </c>
      <c r="B430" s="1" t="s">
        <v>58</v>
      </c>
      <c r="C430" s="4">
        <v>3</v>
      </c>
      <c r="D430" s="8">
        <v>2.78</v>
      </c>
      <c r="E430" s="4">
        <v>2</v>
      </c>
      <c r="F430" s="8">
        <v>2.35</v>
      </c>
      <c r="G430" s="4">
        <v>1</v>
      </c>
      <c r="H430" s="8">
        <v>5</v>
      </c>
      <c r="I430" s="4">
        <v>0</v>
      </c>
    </row>
    <row r="431" spans="1:9" x14ac:dyDescent="0.15">
      <c r="A431" s="2">
        <v>8</v>
      </c>
      <c r="B431" s="1" t="s">
        <v>76</v>
      </c>
      <c r="C431" s="4">
        <v>3</v>
      </c>
      <c r="D431" s="8">
        <v>2.78</v>
      </c>
      <c r="E431" s="4">
        <v>3</v>
      </c>
      <c r="F431" s="8">
        <v>3.53</v>
      </c>
      <c r="G431" s="4">
        <v>0</v>
      </c>
      <c r="H431" s="8">
        <v>0</v>
      </c>
      <c r="I431" s="4">
        <v>0</v>
      </c>
    </row>
    <row r="432" spans="1:9" x14ac:dyDescent="0.15">
      <c r="A432" s="2">
        <v>8</v>
      </c>
      <c r="B432" s="1" t="s">
        <v>65</v>
      </c>
      <c r="C432" s="4">
        <v>3</v>
      </c>
      <c r="D432" s="8">
        <v>2.78</v>
      </c>
      <c r="E432" s="4">
        <v>3</v>
      </c>
      <c r="F432" s="8">
        <v>3.53</v>
      </c>
      <c r="G432" s="4">
        <v>0</v>
      </c>
      <c r="H432" s="8">
        <v>0</v>
      </c>
      <c r="I432" s="4">
        <v>0</v>
      </c>
    </row>
    <row r="433" spans="1:9" x14ac:dyDescent="0.15">
      <c r="A433" s="2">
        <v>12</v>
      </c>
      <c r="B433" s="1" t="s">
        <v>51</v>
      </c>
      <c r="C433" s="4">
        <v>2</v>
      </c>
      <c r="D433" s="8">
        <v>1.85</v>
      </c>
      <c r="E433" s="4">
        <v>2</v>
      </c>
      <c r="F433" s="8">
        <v>2.35</v>
      </c>
      <c r="G433" s="4">
        <v>0</v>
      </c>
      <c r="H433" s="8">
        <v>0</v>
      </c>
      <c r="I433" s="4">
        <v>0</v>
      </c>
    </row>
    <row r="434" spans="1:9" x14ac:dyDescent="0.15">
      <c r="A434" s="2">
        <v>12</v>
      </c>
      <c r="B434" s="1" t="s">
        <v>73</v>
      </c>
      <c r="C434" s="4">
        <v>2</v>
      </c>
      <c r="D434" s="8">
        <v>1.85</v>
      </c>
      <c r="E434" s="4">
        <v>2</v>
      </c>
      <c r="F434" s="8">
        <v>2.35</v>
      </c>
      <c r="G434" s="4">
        <v>0</v>
      </c>
      <c r="H434" s="8">
        <v>0</v>
      </c>
      <c r="I434" s="4">
        <v>0</v>
      </c>
    </row>
    <row r="435" spans="1:9" x14ac:dyDescent="0.15">
      <c r="A435" s="2">
        <v>12</v>
      </c>
      <c r="B435" s="1" t="s">
        <v>66</v>
      </c>
      <c r="C435" s="4">
        <v>2</v>
      </c>
      <c r="D435" s="8">
        <v>1.85</v>
      </c>
      <c r="E435" s="4">
        <v>2</v>
      </c>
      <c r="F435" s="8">
        <v>2.35</v>
      </c>
      <c r="G435" s="4">
        <v>0</v>
      </c>
      <c r="H435" s="8">
        <v>0</v>
      </c>
      <c r="I435" s="4">
        <v>0</v>
      </c>
    </row>
    <row r="436" spans="1:9" x14ac:dyDescent="0.15">
      <c r="A436" s="2">
        <v>12</v>
      </c>
      <c r="B436" s="1" t="s">
        <v>68</v>
      </c>
      <c r="C436" s="4">
        <v>2</v>
      </c>
      <c r="D436" s="8">
        <v>1.85</v>
      </c>
      <c r="E436" s="4">
        <v>1</v>
      </c>
      <c r="F436" s="8">
        <v>1.18</v>
      </c>
      <c r="G436" s="4">
        <v>1</v>
      </c>
      <c r="H436" s="8">
        <v>5</v>
      </c>
      <c r="I436" s="4">
        <v>0</v>
      </c>
    </row>
    <row r="437" spans="1:9" x14ac:dyDescent="0.15">
      <c r="A437" s="2">
        <v>12</v>
      </c>
      <c r="B437" s="1" t="s">
        <v>82</v>
      </c>
      <c r="C437" s="4">
        <v>2</v>
      </c>
      <c r="D437" s="8">
        <v>1.85</v>
      </c>
      <c r="E437" s="4">
        <v>1</v>
      </c>
      <c r="F437" s="8">
        <v>1.18</v>
      </c>
      <c r="G437" s="4">
        <v>1</v>
      </c>
      <c r="H437" s="8">
        <v>5</v>
      </c>
      <c r="I437" s="4">
        <v>0</v>
      </c>
    </row>
    <row r="438" spans="1:9" x14ac:dyDescent="0.15">
      <c r="A438" s="2">
        <v>17</v>
      </c>
      <c r="B438" s="1" t="s">
        <v>86</v>
      </c>
      <c r="C438" s="4">
        <v>1</v>
      </c>
      <c r="D438" s="8">
        <v>0.93</v>
      </c>
      <c r="E438" s="4">
        <v>0</v>
      </c>
      <c r="F438" s="8">
        <v>0</v>
      </c>
      <c r="G438" s="4">
        <v>1</v>
      </c>
      <c r="H438" s="8">
        <v>5</v>
      </c>
      <c r="I438" s="4">
        <v>0</v>
      </c>
    </row>
    <row r="439" spans="1:9" x14ac:dyDescent="0.15">
      <c r="A439" s="2">
        <v>17</v>
      </c>
      <c r="B439" s="1" t="s">
        <v>71</v>
      </c>
      <c r="C439" s="4">
        <v>1</v>
      </c>
      <c r="D439" s="8">
        <v>0.93</v>
      </c>
      <c r="E439" s="4">
        <v>0</v>
      </c>
      <c r="F439" s="8">
        <v>0</v>
      </c>
      <c r="G439" s="4">
        <v>1</v>
      </c>
      <c r="H439" s="8">
        <v>5</v>
      </c>
      <c r="I439" s="4">
        <v>0</v>
      </c>
    </row>
    <row r="440" spans="1:9" x14ac:dyDescent="0.15">
      <c r="A440" s="2">
        <v>17</v>
      </c>
      <c r="B440" s="1" t="s">
        <v>88</v>
      </c>
      <c r="C440" s="4">
        <v>1</v>
      </c>
      <c r="D440" s="8">
        <v>0.93</v>
      </c>
      <c r="E440" s="4">
        <v>0</v>
      </c>
      <c r="F440" s="8">
        <v>0</v>
      </c>
      <c r="G440" s="4">
        <v>1</v>
      </c>
      <c r="H440" s="8">
        <v>5</v>
      </c>
      <c r="I440" s="4">
        <v>0</v>
      </c>
    </row>
    <row r="441" spans="1:9" x14ac:dyDescent="0.15">
      <c r="A441" s="2">
        <v>17</v>
      </c>
      <c r="B441" s="1" t="s">
        <v>83</v>
      </c>
      <c r="C441" s="4">
        <v>1</v>
      </c>
      <c r="D441" s="8">
        <v>0.93</v>
      </c>
      <c r="E441" s="4">
        <v>1</v>
      </c>
      <c r="F441" s="8">
        <v>1.18</v>
      </c>
      <c r="G441" s="4">
        <v>0</v>
      </c>
      <c r="H441" s="8">
        <v>0</v>
      </c>
      <c r="I441" s="4">
        <v>0</v>
      </c>
    </row>
    <row r="442" spans="1:9" x14ac:dyDescent="0.15">
      <c r="A442" s="2">
        <v>17</v>
      </c>
      <c r="B442" s="1" t="s">
        <v>74</v>
      </c>
      <c r="C442" s="4">
        <v>1</v>
      </c>
      <c r="D442" s="8">
        <v>0.93</v>
      </c>
      <c r="E442" s="4">
        <v>0</v>
      </c>
      <c r="F442" s="8">
        <v>0</v>
      </c>
      <c r="G442" s="4">
        <v>1</v>
      </c>
      <c r="H442" s="8">
        <v>5</v>
      </c>
      <c r="I442" s="4">
        <v>0</v>
      </c>
    </row>
    <row r="443" spans="1:9" x14ac:dyDescent="0.15">
      <c r="A443" s="2">
        <v>17</v>
      </c>
      <c r="B443" s="1" t="s">
        <v>55</v>
      </c>
      <c r="C443" s="4">
        <v>1</v>
      </c>
      <c r="D443" s="8">
        <v>0.93</v>
      </c>
      <c r="E443" s="4">
        <v>0</v>
      </c>
      <c r="F443" s="8">
        <v>0</v>
      </c>
      <c r="G443" s="4">
        <v>1</v>
      </c>
      <c r="H443" s="8">
        <v>5</v>
      </c>
      <c r="I443" s="4">
        <v>0</v>
      </c>
    </row>
    <row r="444" spans="1:9" x14ac:dyDescent="0.15">
      <c r="A444" s="2">
        <v>17</v>
      </c>
      <c r="B444" s="1" t="s">
        <v>122</v>
      </c>
      <c r="C444" s="4">
        <v>1</v>
      </c>
      <c r="D444" s="8">
        <v>0.93</v>
      </c>
      <c r="E444" s="4">
        <v>0</v>
      </c>
      <c r="F444" s="8">
        <v>0</v>
      </c>
      <c r="G444" s="4">
        <v>1</v>
      </c>
      <c r="H444" s="8">
        <v>5</v>
      </c>
      <c r="I444" s="4">
        <v>0</v>
      </c>
    </row>
    <row r="445" spans="1:9" x14ac:dyDescent="0.15">
      <c r="A445" s="2">
        <v>17</v>
      </c>
      <c r="B445" s="1" t="s">
        <v>61</v>
      </c>
      <c r="C445" s="4">
        <v>1</v>
      </c>
      <c r="D445" s="8">
        <v>0.93</v>
      </c>
      <c r="E445" s="4">
        <v>1</v>
      </c>
      <c r="F445" s="8">
        <v>1.18</v>
      </c>
      <c r="G445" s="4">
        <v>0</v>
      </c>
      <c r="H445" s="8">
        <v>0</v>
      </c>
      <c r="I445" s="4">
        <v>0</v>
      </c>
    </row>
    <row r="446" spans="1:9" x14ac:dyDescent="0.15">
      <c r="A446" s="2">
        <v>17</v>
      </c>
      <c r="B446" s="1" t="s">
        <v>62</v>
      </c>
      <c r="C446" s="4">
        <v>1</v>
      </c>
      <c r="D446" s="8">
        <v>0.93</v>
      </c>
      <c r="E446" s="4">
        <v>1</v>
      </c>
      <c r="F446" s="8">
        <v>1.18</v>
      </c>
      <c r="G446" s="4">
        <v>0</v>
      </c>
      <c r="H446" s="8">
        <v>0</v>
      </c>
      <c r="I446" s="4">
        <v>0</v>
      </c>
    </row>
    <row r="447" spans="1:9" x14ac:dyDescent="0.15">
      <c r="A447" s="2">
        <v>17</v>
      </c>
      <c r="B447" s="1" t="s">
        <v>70</v>
      </c>
      <c r="C447" s="4">
        <v>1</v>
      </c>
      <c r="D447" s="8">
        <v>0.93</v>
      </c>
      <c r="E447" s="4">
        <v>1</v>
      </c>
      <c r="F447" s="8">
        <v>1.18</v>
      </c>
      <c r="G447" s="4">
        <v>0</v>
      </c>
      <c r="H447" s="8">
        <v>0</v>
      </c>
      <c r="I447" s="4">
        <v>0</v>
      </c>
    </row>
    <row r="448" spans="1:9" x14ac:dyDescent="0.15">
      <c r="A448" s="2">
        <v>17</v>
      </c>
      <c r="B448" s="1" t="s">
        <v>124</v>
      </c>
      <c r="C448" s="4">
        <v>1</v>
      </c>
      <c r="D448" s="8">
        <v>0.93</v>
      </c>
      <c r="E448" s="4">
        <v>0</v>
      </c>
      <c r="F448" s="8">
        <v>0</v>
      </c>
      <c r="G448" s="4">
        <v>1</v>
      </c>
      <c r="H448" s="8">
        <v>5</v>
      </c>
      <c r="I448" s="4">
        <v>0</v>
      </c>
    </row>
    <row r="449" spans="1:9" x14ac:dyDescent="0.15">
      <c r="A449" s="2">
        <v>17</v>
      </c>
      <c r="B449" s="1" t="s">
        <v>126</v>
      </c>
      <c r="C449" s="4">
        <v>1</v>
      </c>
      <c r="D449" s="8">
        <v>0.93</v>
      </c>
      <c r="E449" s="4">
        <v>1</v>
      </c>
      <c r="F449" s="8">
        <v>1.18</v>
      </c>
      <c r="G449" s="4">
        <v>0</v>
      </c>
      <c r="H449" s="8">
        <v>0</v>
      </c>
      <c r="I449" s="4">
        <v>0</v>
      </c>
    </row>
    <row r="450" spans="1:9" x14ac:dyDescent="0.15">
      <c r="A450" s="1"/>
      <c r="C450" s="4"/>
      <c r="D450" s="8"/>
      <c r="E450" s="4"/>
      <c r="F450" s="8"/>
      <c r="G450" s="4"/>
      <c r="H450" s="8"/>
      <c r="I450" s="4"/>
    </row>
    <row r="451" spans="1:9" x14ac:dyDescent="0.15">
      <c r="A451" s="1" t="s">
        <v>17</v>
      </c>
      <c r="C451" s="4"/>
      <c r="D451" s="8"/>
      <c r="E451" s="4"/>
      <c r="F451" s="8"/>
      <c r="G451" s="4"/>
      <c r="H451" s="8"/>
      <c r="I451" s="4"/>
    </row>
    <row r="452" spans="1:9" x14ac:dyDescent="0.15">
      <c r="A452" s="2">
        <v>1</v>
      </c>
      <c r="B452" s="1" t="s">
        <v>64</v>
      </c>
      <c r="C452" s="4">
        <v>77</v>
      </c>
      <c r="D452" s="8">
        <v>17.3</v>
      </c>
      <c r="E452" s="4">
        <v>75</v>
      </c>
      <c r="F452" s="8">
        <v>22.52</v>
      </c>
      <c r="G452" s="4">
        <v>2</v>
      </c>
      <c r="H452" s="8">
        <v>1.79</v>
      </c>
      <c r="I452" s="4">
        <v>0</v>
      </c>
    </row>
    <row r="453" spans="1:9" x14ac:dyDescent="0.15">
      <c r="A453" s="2">
        <v>2</v>
      </c>
      <c r="B453" s="1" t="s">
        <v>57</v>
      </c>
      <c r="C453" s="4">
        <v>39</v>
      </c>
      <c r="D453" s="8">
        <v>8.76</v>
      </c>
      <c r="E453" s="4">
        <v>35</v>
      </c>
      <c r="F453" s="8">
        <v>10.51</v>
      </c>
      <c r="G453" s="4">
        <v>4</v>
      </c>
      <c r="H453" s="8">
        <v>3.57</v>
      </c>
      <c r="I453" s="4">
        <v>0</v>
      </c>
    </row>
    <row r="454" spans="1:9" x14ac:dyDescent="0.15">
      <c r="A454" s="2">
        <v>3</v>
      </c>
      <c r="B454" s="1" t="s">
        <v>49</v>
      </c>
      <c r="C454" s="4">
        <v>37</v>
      </c>
      <c r="D454" s="8">
        <v>8.31</v>
      </c>
      <c r="E454" s="4">
        <v>22</v>
      </c>
      <c r="F454" s="8">
        <v>6.61</v>
      </c>
      <c r="G454" s="4">
        <v>15</v>
      </c>
      <c r="H454" s="8">
        <v>13.39</v>
      </c>
      <c r="I454" s="4">
        <v>0</v>
      </c>
    </row>
    <row r="455" spans="1:9" x14ac:dyDescent="0.15">
      <c r="A455" s="2">
        <v>3</v>
      </c>
      <c r="B455" s="1" t="s">
        <v>50</v>
      </c>
      <c r="C455" s="4">
        <v>37</v>
      </c>
      <c r="D455" s="8">
        <v>8.31</v>
      </c>
      <c r="E455" s="4">
        <v>30</v>
      </c>
      <c r="F455" s="8">
        <v>9.01</v>
      </c>
      <c r="G455" s="4">
        <v>7</v>
      </c>
      <c r="H455" s="8">
        <v>6.25</v>
      </c>
      <c r="I455" s="4">
        <v>0</v>
      </c>
    </row>
    <row r="456" spans="1:9" x14ac:dyDescent="0.15">
      <c r="A456" s="2">
        <v>5</v>
      </c>
      <c r="B456" s="1" t="s">
        <v>59</v>
      </c>
      <c r="C456" s="4">
        <v>33</v>
      </c>
      <c r="D456" s="8">
        <v>7.42</v>
      </c>
      <c r="E456" s="4">
        <v>20</v>
      </c>
      <c r="F456" s="8">
        <v>6.01</v>
      </c>
      <c r="G456" s="4">
        <v>13</v>
      </c>
      <c r="H456" s="8">
        <v>11.61</v>
      </c>
      <c r="I456" s="4">
        <v>0</v>
      </c>
    </row>
    <row r="457" spans="1:9" x14ac:dyDescent="0.15">
      <c r="A457" s="2">
        <v>6</v>
      </c>
      <c r="B457" s="1" t="s">
        <v>63</v>
      </c>
      <c r="C457" s="4">
        <v>30</v>
      </c>
      <c r="D457" s="8">
        <v>6.74</v>
      </c>
      <c r="E457" s="4">
        <v>26</v>
      </c>
      <c r="F457" s="8">
        <v>7.81</v>
      </c>
      <c r="G457" s="4">
        <v>4</v>
      </c>
      <c r="H457" s="8">
        <v>3.57</v>
      </c>
      <c r="I457" s="4">
        <v>0</v>
      </c>
    </row>
    <row r="458" spans="1:9" x14ac:dyDescent="0.15">
      <c r="A458" s="2">
        <v>7</v>
      </c>
      <c r="B458" s="1" t="s">
        <v>51</v>
      </c>
      <c r="C458" s="4">
        <v>19</v>
      </c>
      <c r="D458" s="8">
        <v>4.2699999999999996</v>
      </c>
      <c r="E458" s="4">
        <v>12</v>
      </c>
      <c r="F458" s="8">
        <v>3.6</v>
      </c>
      <c r="G458" s="4">
        <v>7</v>
      </c>
      <c r="H458" s="8">
        <v>6.25</v>
      </c>
      <c r="I458" s="4">
        <v>0</v>
      </c>
    </row>
    <row r="459" spans="1:9" x14ac:dyDescent="0.15">
      <c r="A459" s="2">
        <v>8</v>
      </c>
      <c r="B459" s="1" t="s">
        <v>58</v>
      </c>
      <c r="C459" s="4">
        <v>18</v>
      </c>
      <c r="D459" s="8">
        <v>4.04</v>
      </c>
      <c r="E459" s="4">
        <v>12</v>
      </c>
      <c r="F459" s="8">
        <v>3.6</v>
      </c>
      <c r="G459" s="4">
        <v>6</v>
      </c>
      <c r="H459" s="8">
        <v>5.36</v>
      </c>
      <c r="I459" s="4">
        <v>0</v>
      </c>
    </row>
    <row r="460" spans="1:9" x14ac:dyDescent="0.15">
      <c r="A460" s="2">
        <v>9</v>
      </c>
      <c r="B460" s="1" t="s">
        <v>66</v>
      </c>
      <c r="C460" s="4">
        <v>14</v>
      </c>
      <c r="D460" s="8">
        <v>3.15</v>
      </c>
      <c r="E460" s="4">
        <v>12</v>
      </c>
      <c r="F460" s="8">
        <v>3.6</v>
      </c>
      <c r="G460" s="4">
        <v>2</v>
      </c>
      <c r="H460" s="8">
        <v>1.79</v>
      </c>
      <c r="I460" s="4">
        <v>0</v>
      </c>
    </row>
    <row r="461" spans="1:9" x14ac:dyDescent="0.15">
      <c r="A461" s="2">
        <v>10</v>
      </c>
      <c r="B461" s="1" t="s">
        <v>52</v>
      </c>
      <c r="C461" s="4">
        <v>13</v>
      </c>
      <c r="D461" s="8">
        <v>2.92</v>
      </c>
      <c r="E461" s="4">
        <v>9</v>
      </c>
      <c r="F461" s="8">
        <v>2.7</v>
      </c>
      <c r="G461" s="4">
        <v>4</v>
      </c>
      <c r="H461" s="8">
        <v>3.57</v>
      </c>
      <c r="I461" s="4">
        <v>0</v>
      </c>
    </row>
    <row r="462" spans="1:9" x14ac:dyDescent="0.15">
      <c r="A462" s="2">
        <v>11</v>
      </c>
      <c r="B462" s="1" t="s">
        <v>60</v>
      </c>
      <c r="C462" s="4">
        <v>12</v>
      </c>
      <c r="D462" s="8">
        <v>2.7</v>
      </c>
      <c r="E462" s="4">
        <v>9</v>
      </c>
      <c r="F462" s="8">
        <v>2.7</v>
      </c>
      <c r="G462" s="4">
        <v>3</v>
      </c>
      <c r="H462" s="8">
        <v>2.68</v>
      </c>
      <c r="I462" s="4">
        <v>0</v>
      </c>
    </row>
    <row r="463" spans="1:9" x14ac:dyDescent="0.15">
      <c r="A463" s="2">
        <v>11</v>
      </c>
      <c r="B463" s="1" t="s">
        <v>68</v>
      </c>
      <c r="C463" s="4">
        <v>12</v>
      </c>
      <c r="D463" s="8">
        <v>2.7</v>
      </c>
      <c r="E463" s="4">
        <v>12</v>
      </c>
      <c r="F463" s="8">
        <v>3.6</v>
      </c>
      <c r="G463" s="4">
        <v>0</v>
      </c>
      <c r="H463" s="8">
        <v>0</v>
      </c>
      <c r="I463" s="4">
        <v>0</v>
      </c>
    </row>
    <row r="464" spans="1:9" x14ac:dyDescent="0.15">
      <c r="A464" s="2">
        <v>13</v>
      </c>
      <c r="B464" s="1" t="s">
        <v>56</v>
      </c>
      <c r="C464" s="4">
        <v>10</v>
      </c>
      <c r="D464" s="8">
        <v>2.25</v>
      </c>
      <c r="E464" s="4">
        <v>4</v>
      </c>
      <c r="F464" s="8">
        <v>1.2</v>
      </c>
      <c r="G464" s="4">
        <v>6</v>
      </c>
      <c r="H464" s="8">
        <v>5.36</v>
      </c>
      <c r="I464" s="4">
        <v>0</v>
      </c>
    </row>
    <row r="465" spans="1:9" x14ac:dyDescent="0.15">
      <c r="A465" s="2">
        <v>14</v>
      </c>
      <c r="B465" s="1" t="s">
        <v>125</v>
      </c>
      <c r="C465" s="4">
        <v>7</v>
      </c>
      <c r="D465" s="8">
        <v>1.57</v>
      </c>
      <c r="E465" s="4">
        <v>4</v>
      </c>
      <c r="F465" s="8">
        <v>1.2</v>
      </c>
      <c r="G465" s="4">
        <v>3</v>
      </c>
      <c r="H465" s="8">
        <v>2.68</v>
      </c>
      <c r="I465" s="4">
        <v>0</v>
      </c>
    </row>
    <row r="466" spans="1:9" x14ac:dyDescent="0.15">
      <c r="A466" s="2">
        <v>15</v>
      </c>
      <c r="B466" s="1" t="s">
        <v>79</v>
      </c>
      <c r="C466" s="4">
        <v>6</v>
      </c>
      <c r="D466" s="8">
        <v>1.35</v>
      </c>
      <c r="E466" s="4">
        <v>5</v>
      </c>
      <c r="F466" s="8">
        <v>1.5</v>
      </c>
      <c r="G466" s="4">
        <v>1</v>
      </c>
      <c r="H466" s="8">
        <v>0.89</v>
      </c>
      <c r="I466" s="4">
        <v>0</v>
      </c>
    </row>
    <row r="467" spans="1:9" x14ac:dyDescent="0.15">
      <c r="A467" s="2">
        <v>15</v>
      </c>
      <c r="B467" s="1" t="s">
        <v>65</v>
      </c>
      <c r="C467" s="4">
        <v>6</v>
      </c>
      <c r="D467" s="8">
        <v>1.35</v>
      </c>
      <c r="E467" s="4">
        <v>6</v>
      </c>
      <c r="F467" s="8">
        <v>1.8</v>
      </c>
      <c r="G467" s="4">
        <v>0</v>
      </c>
      <c r="H467" s="8">
        <v>0</v>
      </c>
      <c r="I467" s="4">
        <v>0</v>
      </c>
    </row>
    <row r="468" spans="1:9" x14ac:dyDescent="0.15">
      <c r="A468" s="2">
        <v>15</v>
      </c>
      <c r="B468" s="1" t="s">
        <v>67</v>
      </c>
      <c r="C468" s="4">
        <v>6</v>
      </c>
      <c r="D468" s="8">
        <v>1.35</v>
      </c>
      <c r="E468" s="4">
        <v>0</v>
      </c>
      <c r="F468" s="8">
        <v>0</v>
      </c>
      <c r="G468" s="4">
        <v>6</v>
      </c>
      <c r="H468" s="8">
        <v>5.36</v>
      </c>
      <c r="I468" s="4">
        <v>0</v>
      </c>
    </row>
    <row r="469" spans="1:9" x14ac:dyDescent="0.15">
      <c r="A469" s="2">
        <v>15</v>
      </c>
      <c r="B469" s="1" t="s">
        <v>126</v>
      </c>
      <c r="C469" s="4">
        <v>6</v>
      </c>
      <c r="D469" s="8">
        <v>1.35</v>
      </c>
      <c r="E469" s="4">
        <v>4</v>
      </c>
      <c r="F469" s="8">
        <v>1.2</v>
      </c>
      <c r="G469" s="4">
        <v>2</v>
      </c>
      <c r="H469" s="8">
        <v>1.79</v>
      </c>
      <c r="I469" s="4">
        <v>0</v>
      </c>
    </row>
    <row r="470" spans="1:9" x14ac:dyDescent="0.15">
      <c r="A470" s="2">
        <v>19</v>
      </c>
      <c r="B470" s="1" t="s">
        <v>73</v>
      </c>
      <c r="C470" s="4">
        <v>5</v>
      </c>
      <c r="D470" s="8">
        <v>1.1200000000000001</v>
      </c>
      <c r="E470" s="4">
        <v>2</v>
      </c>
      <c r="F470" s="8">
        <v>0.6</v>
      </c>
      <c r="G470" s="4">
        <v>3</v>
      </c>
      <c r="H470" s="8">
        <v>2.68</v>
      </c>
      <c r="I470" s="4">
        <v>0</v>
      </c>
    </row>
    <row r="471" spans="1:9" x14ac:dyDescent="0.15">
      <c r="A471" s="2">
        <v>19</v>
      </c>
      <c r="B471" s="1" t="s">
        <v>71</v>
      </c>
      <c r="C471" s="4">
        <v>5</v>
      </c>
      <c r="D471" s="8">
        <v>1.1200000000000001</v>
      </c>
      <c r="E471" s="4">
        <v>3</v>
      </c>
      <c r="F471" s="8">
        <v>0.9</v>
      </c>
      <c r="G471" s="4">
        <v>2</v>
      </c>
      <c r="H471" s="8">
        <v>1.79</v>
      </c>
      <c r="I471" s="4">
        <v>0</v>
      </c>
    </row>
    <row r="472" spans="1:9" x14ac:dyDescent="0.15">
      <c r="A472" s="2">
        <v>19</v>
      </c>
      <c r="B472" s="1" t="s">
        <v>53</v>
      </c>
      <c r="C472" s="4">
        <v>5</v>
      </c>
      <c r="D472" s="8">
        <v>1.1200000000000001</v>
      </c>
      <c r="E472" s="4">
        <v>2</v>
      </c>
      <c r="F472" s="8">
        <v>0.6</v>
      </c>
      <c r="G472" s="4">
        <v>3</v>
      </c>
      <c r="H472" s="8">
        <v>2.68</v>
      </c>
      <c r="I472" s="4">
        <v>0</v>
      </c>
    </row>
    <row r="473" spans="1:9" x14ac:dyDescent="0.15">
      <c r="A473" s="2">
        <v>19</v>
      </c>
      <c r="B473" s="1" t="s">
        <v>62</v>
      </c>
      <c r="C473" s="4">
        <v>5</v>
      </c>
      <c r="D473" s="8">
        <v>1.1200000000000001</v>
      </c>
      <c r="E473" s="4">
        <v>4</v>
      </c>
      <c r="F473" s="8">
        <v>1.2</v>
      </c>
      <c r="G473" s="4">
        <v>1</v>
      </c>
      <c r="H473" s="8">
        <v>0.89</v>
      </c>
      <c r="I473" s="4">
        <v>0</v>
      </c>
    </row>
    <row r="474" spans="1:9" x14ac:dyDescent="0.15">
      <c r="A474" s="1"/>
      <c r="C474" s="4"/>
      <c r="D474" s="8"/>
      <c r="E474" s="4"/>
      <c r="F474" s="8"/>
      <c r="G474" s="4"/>
      <c r="H474" s="8"/>
      <c r="I474" s="4"/>
    </row>
    <row r="475" spans="1:9" x14ac:dyDescent="0.15">
      <c r="A475" s="1" t="s">
        <v>18</v>
      </c>
      <c r="C475" s="4"/>
      <c r="D475" s="8"/>
      <c r="E475" s="4"/>
      <c r="F475" s="8"/>
      <c r="G475" s="4"/>
      <c r="H475" s="8"/>
      <c r="I475" s="4"/>
    </row>
    <row r="476" spans="1:9" x14ac:dyDescent="0.15">
      <c r="A476" s="2">
        <v>1</v>
      </c>
      <c r="B476" s="1" t="s">
        <v>57</v>
      </c>
      <c r="C476" s="4">
        <v>29</v>
      </c>
      <c r="D476" s="8">
        <v>13.94</v>
      </c>
      <c r="E476" s="4">
        <v>25</v>
      </c>
      <c r="F476" s="8">
        <v>15.53</v>
      </c>
      <c r="G476" s="4">
        <v>4</v>
      </c>
      <c r="H476" s="8">
        <v>8.51</v>
      </c>
      <c r="I476" s="4">
        <v>0</v>
      </c>
    </row>
    <row r="477" spans="1:9" x14ac:dyDescent="0.15">
      <c r="A477" s="2">
        <v>2</v>
      </c>
      <c r="B477" s="1" t="s">
        <v>64</v>
      </c>
      <c r="C477" s="4">
        <v>26</v>
      </c>
      <c r="D477" s="8">
        <v>12.5</v>
      </c>
      <c r="E477" s="4">
        <v>26</v>
      </c>
      <c r="F477" s="8">
        <v>16.149999999999999</v>
      </c>
      <c r="G477" s="4">
        <v>0</v>
      </c>
      <c r="H477" s="8">
        <v>0</v>
      </c>
      <c r="I477" s="4">
        <v>0</v>
      </c>
    </row>
    <row r="478" spans="1:9" x14ac:dyDescent="0.15">
      <c r="A478" s="2">
        <v>3</v>
      </c>
      <c r="B478" s="1" t="s">
        <v>49</v>
      </c>
      <c r="C478" s="4">
        <v>25</v>
      </c>
      <c r="D478" s="8">
        <v>12.02</v>
      </c>
      <c r="E478" s="4">
        <v>14</v>
      </c>
      <c r="F478" s="8">
        <v>8.6999999999999993</v>
      </c>
      <c r="G478" s="4">
        <v>11</v>
      </c>
      <c r="H478" s="8">
        <v>23.4</v>
      </c>
      <c r="I478" s="4">
        <v>0</v>
      </c>
    </row>
    <row r="479" spans="1:9" x14ac:dyDescent="0.15">
      <c r="A479" s="2">
        <v>4</v>
      </c>
      <c r="B479" s="1" t="s">
        <v>50</v>
      </c>
      <c r="C479" s="4">
        <v>20</v>
      </c>
      <c r="D479" s="8">
        <v>9.6199999999999992</v>
      </c>
      <c r="E479" s="4">
        <v>17</v>
      </c>
      <c r="F479" s="8">
        <v>10.56</v>
      </c>
      <c r="G479" s="4">
        <v>3</v>
      </c>
      <c r="H479" s="8">
        <v>6.38</v>
      </c>
      <c r="I479" s="4">
        <v>0</v>
      </c>
    </row>
    <row r="480" spans="1:9" x14ac:dyDescent="0.15">
      <c r="A480" s="2">
        <v>5</v>
      </c>
      <c r="B480" s="1" t="s">
        <v>63</v>
      </c>
      <c r="C480" s="4">
        <v>14</v>
      </c>
      <c r="D480" s="8">
        <v>6.73</v>
      </c>
      <c r="E480" s="4">
        <v>13</v>
      </c>
      <c r="F480" s="8">
        <v>8.07</v>
      </c>
      <c r="G480" s="4">
        <v>1</v>
      </c>
      <c r="H480" s="8">
        <v>2.13</v>
      </c>
      <c r="I480" s="4">
        <v>0</v>
      </c>
    </row>
    <row r="481" spans="1:9" x14ac:dyDescent="0.15">
      <c r="A481" s="2">
        <v>6</v>
      </c>
      <c r="B481" s="1" t="s">
        <v>59</v>
      </c>
      <c r="C481" s="4">
        <v>10</v>
      </c>
      <c r="D481" s="8">
        <v>4.8099999999999996</v>
      </c>
      <c r="E481" s="4">
        <v>8</v>
      </c>
      <c r="F481" s="8">
        <v>4.97</v>
      </c>
      <c r="G481" s="4">
        <v>2</v>
      </c>
      <c r="H481" s="8">
        <v>4.26</v>
      </c>
      <c r="I481" s="4">
        <v>0</v>
      </c>
    </row>
    <row r="482" spans="1:9" x14ac:dyDescent="0.15">
      <c r="A482" s="2">
        <v>7</v>
      </c>
      <c r="B482" s="1" t="s">
        <v>51</v>
      </c>
      <c r="C482" s="4">
        <v>9</v>
      </c>
      <c r="D482" s="8">
        <v>4.33</v>
      </c>
      <c r="E482" s="4">
        <v>8</v>
      </c>
      <c r="F482" s="8">
        <v>4.97</v>
      </c>
      <c r="G482" s="4">
        <v>1</v>
      </c>
      <c r="H482" s="8">
        <v>2.13</v>
      </c>
      <c r="I482" s="4">
        <v>0</v>
      </c>
    </row>
    <row r="483" spans="1:9" x14ac:dyDescent="0.15">
      <c r="A483" s="2">
        <v>7</v>
      </c>
      <c r="B483" s="1" t="s">
        <v>52</v>
      </c>
      <c r="C483" s="4">
        <v>9</v>
      </c>
      <c r="D483" s="8">
        <v>4.33</v>
      </c>
      <c r="E483" s="4">
        <v>5</v>
      </c>
      <c r="F483" s="8">
        <v>3.11</v>
      </c>
      <c r="G483" s="4">
        <v>4</v>
      </c>
      <c r="H483" s="8">
        <v>8.51</v>
      </c>
      <c r="I483" s="4">
        <v>0</v>
      </c>
    </row>
    <row r="484" spans="1:9" x14ac:dyDescent="0.15">
      <c r="A484" s="2">
        <v>9</v>
      </c>
      <c r="B484" s="1" t="s">
        <v>66</v>
      </c>
      <c r="C484" s="4">
        <v>7</v>
      </c>
      <c r="D484" s="8">
        <v>3.37</v>
      </c>
      <c r="E484" s="4">
        <v>6</v>
      </c>
      <c r="F484" s="8">
        <v>3.73</v>
      </c>
      <c r="G484" s="4">
        <v>1</v>
      </c>
      <c r="H484" s="8">
        <v>2.13</v>
      </c>
      <c r="I484" s="4">
        <v>0</v>
      </c>
    </row>
    <row r="485" spans="1:9" x14ac:dyDescent="0.15">
      <c r="A485" s="2">
        <v>10</v>
      </c>
      <c r="B485" s="1" t="s">
        <v>76</v>
      </c>
      <c r="C485" s="4">
        <v>5</v>
      </c>
      <c r="D485" s="8">
        <v>2.4</v>
      </c>
      <c r="E485" s="4">
        <v>5</v>
      </c>
      <c r="F485" s="8">
        <v>3.11</v>
      </c>
      <c r="G485" s="4">
        <v>0</v>
      </c>
      <c r="H485" s="8">
        <v>0</v>
      </c>
      <c r="I485" s="4">
        <v>0</v>
      </c>
    </row>
    <row r="486" spans="1:9" x14ac:dyDescent="0.15">
      <c r="A486" s="2">
        <v>10</v>
      </c>
      <c r="B486" s="1" t="s">
        <v>125</v>
      </c>
      <c r="C486" s="4">
        <v>5</v>
      </c>
      <c r="D486" s="8">
        <v>2.4</v>
      </c>
      <c r="E486" s="4">
        <v>3</v>
      </c>
      <c r="F486" s="8">
        <v>1.86</v>
      </c>
      <c r="G486" s="4">
        <v>2</v>
      </c>
      <c r="H486" s="8">
        <v>4.26</v>
      </c>
      <c r="I486" s="4">
        <v>0</v>
      </c>
    </row>
    <row r="487" spans="1:9" x14ac:dyDescent="0.15">
      <c r="A487" s="2">
        <v>10</v>
      </c>
      <c r="B487" s="1" t="s">
        <v>68</v>
      </c>
      <c r="C487" s="4">
        <v>5</v>
      </c>
      <c r="D487" s="8">
        <v>2.4</v>
      </c>
      <c r="E487" s="4">
        <v>5</v>
      </c>
      <c r="F487" s="8">
        <v>3.11</v>
      </c>
      <c r="G487" s="4">
        <v>0</v>
      </c>
      <c r="H487" s="8">
        <v>0</v>
      </c>
      <c r="I487" s="4">
        <v>0</v>
      </c>
    </row>
    <row r="488" spans="1:9" x14ac:dyDescent="0.15">
      <c r="A488" s="2">
        <v>13</v>
      </c>
      <c r="B488" s="1" t="s">
        <v>73</v>
      </c>
      <c r="C488" s="4">
        <v>4</v>
      </c>
      <c r="D488" s="8">
        <v>1.92</v>
      </c>
      <c r="E488" s="4">
        <v>0</v>
      </c>
      <c r="F488" s="8">
        <v>0</v>
      </c>
      <c r="G488" s="4">
        <v>4</v>
      </c>
      <c r="H488" s="8">
        <v>8.51</v>
      </c>
      <c r="I488" s="4">
        <v>0</v>
      </c>
    </row>
    <row r="489" spans="1:9" x14ac:dyDescent="0.15">
      <c r="A489" s="2">
        <v>14</v>
      </c>
      <c r="B489" s="1" t="s">
        <v>71</v>
      </c>
      <c r="C489" s="4">
        <v>3</v>
      </c>
      <c r="D489" s="8">
        <v>1.44</v>
      </c>
      <c r="E489" s="4">
        <v>2</v>
      </c>
      <c r="F489" s="8">
        <v>1.24</v>
      </c>
      <c r="G489" s="4">
        <v>1</v>
      </c>
      <c r="H489" s="8">
        <v>2.13</v>
      </c>
      <c r="I489" s="4">
        <v>0</v>
      </c>
    </row>
    <row r="490" spans="1:9" x14ac:dyDescent="0.15">
      <c r="A490" s="2">
        <v>14</v>
      </c>
      <c r="B490" s="1" t="s">
        <v>113</v>
      </c>
      <c r="C490" s="4">
        <v>3</v>
      </c>
      <c r="D490" s="8">
        <v>1.44</v>
      </c>
      <c r="E490" s="4">
        <v>3</v>
      </c>
      <c r="F490" s="8">
        <v>1.86</v>
      </c>
      <c r="G490" s="4">
        <v>0</v>
      </c>
      <c r="H490" s="8">
        <v>0</v>
      </c>
      <c r="I490" s="4">
        <v>0</v>
      </c>
    </row>
    <row r="491" spans="1:9" x14ac:dyDescent="0.15">
      <c r="A491" s="2">
        <v>14</v>
      </c>
      <c r="B491" s="1" t="s">
        <v>55</v>
      </c>
      <c r="C491" s="4">
        <v>3</v>
      </c>
      <c r="D491" s="8">
        <v>1.44</v>
      </c>
      <c r="E491" s="4">
        <v>3</v>
      </c>
      <c r="F491" s="8">
        <v>1.86</v>
      </c>
      <c r="G491" s="4">
        <v>0</v>
      </c>
      <c r="H491" s="8">
        <v>0</v>
      </c>
      <c r="I491" s="4">
        <v>0</v>
      </c>
    </row>
    <row r="492" spans="1:9" x14ac:dyDescent="0.15">
      <c r="A492" s="2">
        <v>14</v>
      </c>
      <c r="B492" s="1" t="s">
        <v>70</v>
      </c>
      <c r="C492" s="4">
        <v>3</v>
      </c>
      <c r="D492" s="8">
        <v>1.44</v>
      </c>
      <c r="E492" s="4">
        <v>1</v>
      </c>
      <c r="F492" s="8">
        <v>0.62</v>
      </c>
      <c r="G492" s="4">
        <v>2</v>
      </c>
      <c r="H492" s="8">
        <v>4.26</v>
      </c>
      <c r="I492" s="4">
        <v>0</v>
      </c>
    </row>
    <row r="493" spans="1:9" x14ac:dyDescent="0.15">
      <c r="A493" s="2">
        <v>18</v>
      </c>
      <c r="B493" s="1" t="s">
        <v>93</v>
      </c>
      <c r="C493" s="4">
        <v>2</v>
      </c>
      <c r="D493" s="8">
        <v>0.96</v>
      </c>
      <c r="E493" s="4">
        <v>1</v>
      </c>
      <c r="F493" s="8">
        <v>0.62</v>
      </c>
      <c r="G493" s="4">
        <v>1</v>
      </c>
      <c r="H493" s="8">
        <v>2.13</v>
      </c>
      <c r="I493" s="4">
        <v>0</v>
      </c>
    </row>
    <row r="494" spans="1:9" x14ac:dyDescent="0.15">
      <c r="A494" s="2">
        <v>18</v>
      </c>
      <c r="B494" s="1" t="s">
        <v>53</v>
      </c>
      <c r="C494" s="4">
        <v>2</v>
      </c>
      <c r="D494" s="8">
        <v>0.96</v>
      </c>
      <c r="E494" s="4">
        <v>1</v>
      </c>
      <c r="F494" s="8">
        <v>0.62</v>
      </c>
      <c r="G494" s="4">
        <v>1</v>
      </c>
      <c r="H494" s="8">
        <v>2.13</v>
      </c>
      <c r="I494" s="4">
        <v>0</v>
      </c>
    </row>
    <row r="495" spans="1:9" x14ac:dyDescent="0.15">
      <c r="A495" s="2">
        <v>18</v>
      </c>
      <c r="B495" s="1" t="s">
        <v>58</v>
      </c>
      <c r="C495" s="4">
        <v>2</v>
      </c>
      <c r="D495" s="8">
        <v>0.96</v>
      </c>
      <c r="E495" s="4">
        <v>2</v>
      </c>
      <c r="F495" s="8">
        <v>1.24</v>
      </c>
      <c r="G495" s="4">
        <v>0</v>
      </c>
      <c r="H495" s="8">
        <v>0</v>
      </c>
      <c r="I495" s="4">
        <v>0</v>
      </c>
    </row>
    <row r="496" spans="1:9" x14ac:dyDescent="0.15">
      <c r="A496" s="2">
        <v>18</v>
      </c>
      <c r="B496" s="1" t="s">
        <v>72</v>
      </c>
      <c r="C496" s="4">
        <v>2</v>
      </c>
      <c r="D496" s="8">
        <v>0.96</v>
      </c>
      <c r="E496" s="4">
        <v>2</v>
      </c>
      <c r="F496" s="8">
        <v>1.24</v>
      </c>
      <c r="G496" s="4">
        <v>0</v>
      </c>
      <c r="H496" s="8">
        <v>0</v>
      </c>
      <c r="I496" s="4">
        <v>0</v>
      </c>
    </row>
    <row r="497" spans="1:9" x14ac:dyDescent="0.15">
      <c r="A497" s="2">
        <v>18</v>
      </c>
      <c r="B497" s="1" t="s">
        <v>61</v>
      </c>
      <c r="C497" s="4">
        <v>2</v>
      </c>
      <c r="D497" s="8">
        <v>0.96</v>
      </c>
      <c r="E497" s="4">
        <v>2</v>
      </c>
      <c r="F497" s="8">
        <v>1.24</v>
      </c>
      <c r="G497" s="4">
        <v>0</v>
      </c>
      <c r="H497" s="8">
        <v>0</v>
      </c>
      <c r="I497" s="4">
        <v>0</v>
      </c>
    </row>
    <row r="498" spans="1:9" x14ac:dyDescent="0.15">
      <c r="A498" s="2">
        <v>18</v>
      </c>
      <c r="B498" s="1" t="s">
        <v>62</v>
      </c>
      <c r="C498" s="4">
        <v>2</v>
      </c>
      <c r="D498" s="8">
        <v>0.96</v>
      </c>
      <c r="E498" s="4">
        <v>1</v>
      </c>
      <c r="F498" s="8">
        <v>0.62</v>
      </c>
      <c r="G498" s="4">
        <v>1</v>
      </c>
      <c r="H498" s="8">
        <v>2.13</v>
      </c>
      <c r="I498" s="4">
        <v>0</v>
      </c>
    </row>
    <row r="499" spans="1:9" x14ac:dyDescent="0.15">
      <c r="A499" s="2">
        <v>18</v>
      </c>
      <c r="B499" s="1" t="s">
        <v>67</v>
      </c>
      <c r="C499" s="4">
        <v>2</v>
      </c>
      <c r="D499" s="8">
        <v>0.96</v>
      </c>
      <c r="E499" s="4">
        <v>0</v>
      </c>
      <c r="F499" s="8">
        <v>0</v>
      </c>
      <c r="G499" s="4">
        <v>2</v>
      </c>
      <c r="H499" s="8">
        <v>4.26</v>
      </c>
      <c r="I499" s="4">
        <v>0</v>
      </c>
    </row>
    <row r="500" spans="1:9" x14ac:dyDescent="0.15">
      <c r="A500" s="1"/>
      <c r="C500" s="4"/>
      <c r="D500" s="8"/>
      <c r="E500" s="4"/>
      <c r="F500" s="8"/>
      <c r="G500" s="4"/>
      <c r="H500" s="8"/>
      <c r="I500" s="4"/>
    </row>
    <row r="501" spans="1:9" x14ac:dyDescent="0.15">
      <c r="A501" s="1" t="s">
        <v>19</v>
      </c>
      <c r="C501" s="4"/>
      <c r="D501" s="8"/>
      <c r="E501" s="4"/>
      <c r="F501" s="8"/>
      <c r="G501" s="4"/>
      <c r="H501" s="8"/>
      <c r="I501" s="4"/>
    </row>
    <row r="502" spans="1:9" x14ac:dyDescent="0.15">
      <c r="A502" s="2">
        <v>1</v>
      </c>
      <c r="B502" s="1" t="s">
        <v>64</v>
      </c>
      <c r="C502" s="4">
        <v>46</v>
      </c>
      <c r="D502" s="8">
        <v>17.100000000000001</v>
      </c>
      <c r="E502" s="4">
        <v>42</v>
      </c>
      <c r="F502" s="8">
        <v>21.54</v>
      </c>
      <c r="G502" s="4">
        <v>4</v>
      </c>
      <c r="H502" s="8">
        <v>5.56</v>
      </c>
      <c r="I502" s="4">
        <v>0</v>
      </c>
    </row>
    <row r="503" spans="1:9" x14ac:dyDescent="0.15">
      <c r="A503" s="2">
        <v>2</v>
      </c>
      <c r="B503" s="1" t="s">
        <v>59</v>
      </c>
      <c r="C503" s="4">
        <v>33</v>
      </c>
      <c r="D503" s="8">
        <v>12.27</v>
      </c>
      <c r="E503" s="4">
        <v>19</v>
      </c>
      <c r="F503" s="8">
        <v>9.74</v>
      </c>
      <c r="G503" s="4">
        <v>14</v>
      </c>
      <c r="H503" s="8">
        <v>19.440000000000001</v>
      </c>
      <c r="I503" s="4">
        <v>0</v>
      </c>
    </row>
    <row r="504" spans="1:9" x14ac:dyDescent="0.15">
      <c r="A504" s="2">
        <v>3</v>
      </c>
      <c r="B504" s="1" t="s">
        <v>57</v>
      </c>
      <c r="C504" s="4">
        <v>27</v>
      </c>
      <c r="D504" s="8">
        <v>10.039999999999999</v>
      </c>
      <c r="E504" s="4">
        <v>25</v>
      </c>
      <c r="F504" s="8">
        <v>12.82</v>
      </c>
      <c r="G504" s="4">
        <v>1</v>
      </c>
      <c r="H504" s="8">
        <v>1.39</v>
      </c>
      <c r="I504" s="4">
        <v>1</v>
      </c>
    </row>
    <row r="505" spans="1:9" x14ac:dyDescent="0.15">
      <c r="A505" s="2">
        <v>4</v>
      </c>
      <c r="B505" s="1" t="s">
        <v>63</v>
      </c>
      <c r="C505" s="4">
        <v>23</v>
      </c>
      <c r="D505" s="8">
        <v>8.5500000000000007</v>
      </c>
      <c r="E505" s="4">
        <v>22</v>
      </c>
      <c r="F505" s="8">
        <v>11.28</v>
      </c>
      <c r="G505" s="4">
        <v>0</v>
      </c>
      <c r="H505" s="8">
        <v>0</v>
      </c>
      <c r="I505" s="4">
        <v>1</v>
      </c>
    </row>
    <row r="506" spans="1:9" x14ac:dyDescent="0.15">
      <c r="A506" s="2">
        <v>5</v>
      </c>
      <c r="B506" s="1" t="s">
        <v>49</v>
      </c>
      <c r="C506" s="4">
        <v>22</v>
      </c>
      <c r="D506" s="8">
        <v>8.18</v>
      </c>
      <c r="E506" s="4">
        <v>10</v>
      </c>
      <c r="F506" s="8">
        <v>5.13</v>
      </c>
      <c r="G506" s="4">
        <v>12</v>
      </c>
      <c r="H506" s="8">
        <v>16.670000000000002</v>
      </c>
      <c r="I506" s="4">
        <v>0</v>
      </c>
    </row>
    <row r="507" spans="1:9" x14ac:dyDescent="0.15">
      <c r="A507" s="2">
        <v>6</v>
      </c>
      <c r="B507" s="1" t="s">
        <v>56</v>
      </c>
      <c r="C507" s="4">
        <v>15</v>
      </c>
      <c r="D507" s="8">
        <v>5.58</v>
      </c>
      <c r="E507" s="4">
        <v>7</v>
      </c>
      <c r="F507" s="8">
        <v>3.59</v>
      </c>
      <c r="G507" s="4">
        <v>8</v>
      </c>
      <c r="H507" s="8">
        <v>11.11</v>
      </c>
      <c r="I507" s="4">
        <v>0</v>
      </c>
    </row>
    <row r="508" spans="1:9" x14ac:dyDescent="0.15">
      <c r="A508" s="2">
        <v>7</v>
      </c>
      <c r="B508" s="1" t="s">
        <v>71</v>
      </c>
      <c r="C508" s="4">
        <v>8</v>
      </c>
      <c r="D508" s="8">
        <v>2.97</v>
      </c>
      <c r="E508" s="4">
        <v>5</v>
      </c>
      <c r="F508" s="8">
        <v>2.56</v>
      </c>
      <c r="G508" s="4">
        <v>3</v>
      </c>
      <c r="H508" s="8">
        <v>4.17</v>
      </c>
      <c r="I508" s="4">
        <v>0</v>
      </c>
    </row>
    <row r="509" spans="1:9" x14ac:dyDescent="0.15">
      <c r="A509" s="2">
        <v>7</v>
      </c>
      <c r="B509" s="1" t="s">
        <v>66</v>
      </c>
      <c r="C509" s="4">
        <v>8</v>
      </c>
      <c r="D509" s="8">
        <v>2.97</v>
      </c>
      <c r="E509" s="4">
        <v>7</v>
      </c>
      <c r="F509" s="8">
        <v>3.59</v>
      </c>
      <c r="G509" s="4">
        <v>1</v>
      </c>
      <c r="H509" s="8">
        <v>1.39</v>
      </c>
      <c r="I509" s="4">
        <v>0</v>
      </c>
    </row>
    <row r="510" spans="1:9" x14ac:dyDescent="0.15">
      <c r="A510" s="2">
        <v>9</v>
      </c>
      <c r="B510" s="1" t="s">
        <v>50</v>
      </c>
      <c r="C510" s="4">
        <v>7</v>
      </c>
      <c r="D510" s="8">
        <v>2.6</v>
      </c>
      <c r="E510" s="4">
        <v>4</v>
      </c>
      <c r="F510" s="8">
        <v>2.0499999999999998</v>
      </c>
      <c r="G510" s="4">
        <v>3</v>
      </c>
      <c r="H510" s="8">
        <v>4.17</v>
      </c>
      <c r="I510" s="4">
        <v>0</v>
      </c>
    </row>
    <row r="511" spans="1:9" x14ac:dyDescent="0.15">
      <c r="A511" s="2">
        <v>9</v>
      </c>
      <c r="B511" s="1" t="s">
        <v>51</v>
      </c>
      <c r="C511" s="4">
        <v>7</v>
      </c>
      <c r="D511" s="8">
        <v>2.6</v>
      </c>
      <c r="E511" s="4">
        <v>4</v>
      </c>
      <c r="F511" s="8">
        <v>2.0499999999999998</v>
      </c>
      <c r="G511" s="4">
        <v>3</v>
      </c>
      <c r="H511" s="8">
        <v>4.17</v>
      </c>
      <c r="I511" s="4">
        <v>0</v>
      </c>
    </row>
    <row r="512" spans="1:9" x14ac:dyDescent="0.15">
      <c r="A512" s="2">
        <v>9</v>
      </c>
      <c r="B512" s="1" t="s">
        <v>58</v>
      </c>
      <c r="C512" s="4">
        <v>7</v>
      </c>
      <c r="D512" s="8">
        <v>2.6</v>
      </c>
      <c r="E512" s="4">
        <v>6</v>
      </c>
      <c r="F512" s="8">
        <v>3.08</v>
      </c>
      <c r="G512" s="4">
        <v>1</v>
      </c>
      <c r="H512" s="8">
        <v>1.39</v>
      </c>
      <c r="I512" s="4">
        <v>0</v>
      </c>
    </row>
    <row r="513" spans="1:9" x14ac:dyDescent="0.15">
      <c r="A513" s="2">
        <v>12</v>
      </c>
      <c r="B513" s="1" t="s">
        <v>61</v>
      </c>
      <c r="C513" s="4">
        <v>6</v>
      </c>
      <c r="D513" s="8">
        <v>2.23</v>
      </c>
      <c r="E513" s="4">
        <v>4</v>
      </c>
      <c r="F513" s="8">
        <v>2.0499999999999998</v>
      </c>
      <c r="G513" s="4">
        <v>2</v>
      </c>
      <c r="H513" s="8">
        <v>2.78</v>
      </c>
      <c r="I513" s="4">
        <v>0</v>
      </c>
    </row>
    <row r="514" spans="1:9" x14ac:dyDescent="0.15">
      <c r="A514" s="2">
        <v>13</v>
      </c>
      <c r="B514" s="1" t="s">
        <v>52</v>
      </c>
      <c r="C514" s="4">
        <v>5</v>
      </c>
      <c r="D514" s="8">
        <v>1.86</v>
      </c>
      <c r="E514" s="4">
        <v>5</v>
      </c>
      <c r="F514" s="8">
        <v>2.56</v>
      </c>
      <c r="G514" s="4">
        <v>0</v>
      </c>
      <c r="H514" s="8">
        <v>0</v>
      </c>
      <c r="I514" s="4">
        <v>0</v>
      </c>
    </row>
    <row r="515" spans="1:9" x14ac:dyDescent="0.15">
      <c r="A515" s="2">
        <v>13</v>
      </c>
      <c r="B515" s="1" t="s">
        <v>75</v>
      </c>
      <c r="C515" s="4">
        <v>5</v>
      </c>
      <c r="D515" s="8">
        <v>1.86</v>
      </c>
      <c r="E515" s="4">
        <v>4</v>
      </c>
      <c r="F515" s="8">
        <v>2.0499999999999998</v>
      </c>
      <c r="G515" s="4">
        <v>1</v>
      </c>
      <c r="H515" s="8">
        <v>1.39</v>
      </c>
      <c r="I515" s="4">
        <v>0</v>
      </c>
    </row>
    <row r="516" spans="1:9" x14ac:dyDescent="0.15">
      <c r="A516" s="2">
        <v>13</v>
      </c>
      <c r="B516" s="1" t="s">
        <v>70</v>
      </c>
      <c r="C516" s="4">
        <v>5</v>
      </c>
      <c r="D516" s="8">
        <v>1.86</v>
      </c>
      <c r="E516" s="4">
        <v>3</v>
      </c>
      <c r="F516" s="8">
        <v>1.54</v>
      </c>
      <c r="G516" s="4">
        <v>2</v>
      </c>
      <c r="H516" s="8">
        <v>2.78</v>
      </c>
      <c r="I516" s="4">
        <v>0</v>
      </c>
    </row>
    <row r="517" spans="1:9" x14ac:dyDescent="0.15">
      <c r="A517" s="2">
        <v>13</v>
      </c>
      <c r="B517" s="1" t="s">
        <v>65</v>
      </c>
      <c r="C517" s="4">
        <v>5</v>
      </c>
      <c r="D517" s="8">
        <v>1.86</v>
      </c>
      <c r="E517" s="4">
        <v>5</v>
      </c>
      <c r="F517" s="8">
        <v>2.56</v>
      </c>
      <c r="G517" s="4">
        <v>0</v>
      </c>
      <c r="H517" s="8">
        <v>0</v>
      </c>
      <c r="I517" s="4">
        <v>0</v>
      </c>
    </row>
    <row r="518" spans="1:9" x14ac:dyDescent="0.15">
      <c r="A518" s="2">
        <v>17</v>
      </c>
      <c r="B518" s="1" t="s">
        <v>53</v>
      </c>
      <c r="C518" s="4">
        <v>4</v>
      </c>
      <c r="D518" s="8">
        <v>1.49</v>
      </c>
      <c r="E518" s="4">
        <v>2</v>
      </c>
      <c r="F518" s="8">
        <v>1.03</v>
      </c>
      <c r="G518" s="4">
        <v>2</v>
      </c>
      <c r="H518" s="8">
        <v>2.78</v>
      </c>
      <c r="I518" s="4">
        <v>0</v>
      </c>
    </row>
    <row r="519" spans="1:9" x14ac:dyDescent="0.15">
      <c r="A519" s="2">
        <v>17</v>
      </c>
      <c r="B519" s="1" t="s">
        <v>62</v>
      </c>
      <c r="C519" s="4">
        <v>4</v>
      </c>
      <c r="D519" s="8">
        <v>1.49</v>
      </c>
      <c r="E519" s="4">
        <v>2</v>
      </c>
      <c r="F519" s="8">
        <v>1.03</v>
      </c>
      <c r="G519" s="4">
        <v>2</v>
      </c>
      <c r="H519" s="8">
        <v>2.78</v>
      </c>
      <c r="I519" s="4">
        <v>0</v>
      </c>
    </row>
    <row r="520" spans="1:9" x14ac:dyDescent="0.15">
      <c r="A520" s="2">
        <v>19</v>
      </c>
      <c r="B520" s="1" t="s">
        <v>67</v>
      </c>
      <c r="C520" s="4">
        <v>3</v>
      </c>
      <c r="D520" s="8">
        <v>1.1200000000000001</v>
      </c>
      <c r="E520" s="4">
        <v>0</v>
      </c>
      <c r="F520" s="8">
        <v>0</v>
      </c>
      <c r="G520" s="4">
        <v>3</v>
      </c>
      <c r="H520" s="8">
        <v>4.17</v>
      </c>
      <c r="I520" s="4">
        <v>0</v>
      </c>
    </row>
    <row r="521" spans="1:9" x14ac:dyDescent="0.15">
      <c r="A521" s="2">
        <v>20</v>
      </c>
      <c r="B521" s="1" t="s">
        <v>73</v>
      </c>
      <c r="C521" s="4">
        <v>2</v>
      </c>
      <c r="D521" s="8">
        <v>0.74</v>
      </c>
      <c r="E521" s="4">
        <v>1</v>
      </c>
      <c r="F521" s="8">
        <v>0.51</v>
      </c>
      <c r="G521" s="4">
        <v>1</v>
      </c>
      <c r="H521" s="8">
        <v>1.39</v>
      </c>
      <c r="I521" s="4">
        <v>0</v>
      </c>
    </row>
    <row r="522" spans="1:9" x14ac:dyDescent="0.15">
      <c r="A522" s="2">
        <v>20</v>
      </c>
      <c r="B522" s="1" t="s">
        <v>88</v>
      </c>
      <c r="C522" s="4">
        <v>2</v>
      </c>
      <c r="D522" s="8">
        <v>0.74</v>
      </c>
      <c r="E522" s="4">
        <v>1</v>
      </c>
      <c r="F522" s="8">
        <v>0.51</v>
      </c>
      <c r="G522" s="4">
        <v>1</v>
      </c>
      <c r="H522" s="8">
        <v>1.39</v>
      </c>
      <c r="I522" s="4">
        <v>0</v>
      </c>
    </row>
    <row r="523" spans="1:9" x14ac:dyDescent="0.15">
      <c r="A523" s="2">
        <v>20</v>
      </c>
      <c r="B523" s="1" t="s">
        <v>93</v>
      </c>
      <c r="C523" s="4">
        <v>2</v>
      </c>
      <c r="D523" s="8">
        <v>0.74</v>
      </c>
      <c r="E523" s="4">
        <v>2</v>
      </c>
      <c r="F523" s="8">
        <v>1.03</v>
      </c>
      <c r="G523" s="4">
        <v>0</v>
      </c>
      <c r="H523" s="8">
        <v>0</v>
      </c>
      <c r="I523" s="4">
        <v>0</v>
      </c>
    </row>
    <row r="524" spans="1:9" x14ac:dyDescent="0.15">
      <c r="A524" s="2">
        <v>20</v>
      </c>
      <c r="B524" s="1" t="s">
        <v>83</v>
      </c>
      <c r="C524" s="4">
        <v>2</v>
      </c>
      <c r="D524" s="8">
        <v>0.74</v>
      </c>
      <c r="E524" s="4">
        <v>1</v>
      </c>
      <c r="F524" s="8">
        <v>0.51</v>
      </c>
      <c r="G524" s="4">
        <v>1</v>
      </c>
      <c r="H524" s="8">
        <v>1.39</v>
      </c>
      <c r="I524" s="4">
        <v>0</v>
      </c>
    </row>
    <row r="525" spans="1:9" x14ac:dyDescent="0.15">
      <c r="A525" s="2">
        <v>20</v>
      </c>
      <c r="B525" s="1" t="s">
        <v>80</v>
      </c>
      <c r="C525" s="4">
        <v>2</v>
      </c>
      <c r="D525" s="8">
        <v>0.74</v>
      </c>
      <c r="E525" s="4">
        <v>1</v>
      </c>
      <c r="F525" s="8">
        <v>0.51</v>
      </c>
      <c r="G525" s="4">
        <v>1</v>
      </c>
      <c r="H525" s="8">
        <v>1.39</v>
      </c>
      <c r="I525" s="4">
        <v>0</v>
      </c>
    </row>
    <row r="526" spans="1:9" x14ac:dyDescent="0.15">
      <c r="A526" s="2">
        <v>20</v>
      </c>
      <c r="B526" s="1" t="s">
        <v>79</v>
      </c>
      <c r="C526" s="4">
        <v>2</v>
      </c>
      <c r="D526" s="8">
        <v>0.74</v>
      </c>
      <c r="E526" s="4">
        <v>2</v>
      </c>
      <c r="F526" s="8">
        <v>1.03</v>
      </c>
      <c r="G526" s="4">
        <v>0</v>
      </c>
      <c r="H526" s="8">
        <v>0</v>
      </c>
      <c r="I526" s="4">
        <v>0</v>
      </c>
    </row>
    <row r="527" spans="1:9" x14ac:dyDescent="0.15">
      <c r="A527" s="2">
        <v>20</v>
      </c>
      <c r="B527" s="1" t="s">
        <v>74</v>
      </c>
      <c r="C527" s="4">
        <v>2</v>
      </c>
      <c r="D527" s="8">
        <v>0.74</v>
      </c>
      <c r="E527" s="4">
        <v>2</v>
      </c>
      <c r="F527" s="8">
        <v>1.03</v>
      </c>
      <c r="G527" s="4">
        <v>0</v>
      </c>
      <c r="H527" s="8">
        <v>0</v>
      </c>
      <c r="I527" s="4">
        <v>0</v>
      </c>
    </row>
    <row r="528" spans="1:9" x14ac:dyDescent="0.15">
      <c r="A528" s="2">
        <v>20</v>
      </c>
      <c r="B528" s="1" t="s">
        <v>54</v>
      </c>
      <c r="C528" s="4">
        <v>2</v>
      </c>
      <c r="D528" s="8">
        <v>0.74</v>
      </c>
      <c r="E528" s="4">
        <v>2</v>
      </c>
      <c r="F528" s="8">
        <v>1.03</v>
      </c>
      <c r="G528" s="4">
        <v>0</v>
      </c>
      <c r="H528" s="8">
        <v>0</v>
      </c>
      <c r="I528" s="4">
        <v>0</v>
      </c>
    </row>
    <row r="529" spans="1:9" x14ac:dyDescent="0.15">
      <c r="A529" s="2">
        <v>20</v>
      </c>
      <c r="B529" s="1" t="s">
        <v>72</v>
      </c>
      <c r="C529" s="4">
        <v>2</v>
      </c>
      <c r="D529" s="8">
        <v>0.74</v>
      </c>
      <c r="E529" s="4">
        <v>1</v>
      </c>
      <c r="F529" s="8">
        <v>0.51</v>
      </c>
      <c r="G529" s="4">
        <v>1</v>
      </c>
      <c r="H529" s="8">
        <v>1.39</v>
      </c>
      <c r="I529" s="4">
        <v>0</v>
      </c>
    </row>
    <row r="530" spans="1:9" x14ac:dyDescent="0.15">
      <c r="A530" s="2">
        <v>20</v>
      </c>
      <c r="B530" s="1" t="s">
        <v>68</v>
      </c>
      <c r="C530" s="4">
        <v>2</v>
      </c>
      <c r="D530" s="8">
        <v>0.74</v>
      </c>
      <c r="E530" s="4">
        <v>1</v>
      </c>
      <c r="F530" s="8">
        <v>0.51</v>
      </c>
      <c r="G530" s="4">
        <v>1</v>
      </c>
      <c r="H530" s="8">
        <v>1.39</v>
      </c>
      <c r="I530" s="4">
        <v>0</v>
      </c>
    </row>
    <row r="531" spans="1:9" x14ac:dyDescent="0.15">
      <c r="A531" s="2">
        <v>20</v>
      </c>
      <c r="B531" s="1" t="s">
        <v>82</v>
      </c>
      <c r="C531" s="4">
        <v>2</v>
      </c>
      <c r="D531" s="8">
        <v>0.74</v>
      </c>
      <c r="E531" s="4">
        <v>1</v>
      </c>
      <c r="F531" s="8">
        <v>0.51</v>
      </c>
      <c r="G531" s="4">
        <v>1</v>
      </c>
      <c r="H531" s="8">
        <v>1.39</v>
      </c>
      <c r="I531" s="4">
        <v>0</v>
      </c>
    </row>
    <row r="532" spans="1:9" x14ac:dyDescent="0.15">
      <c r="A532" s="1"/>
      <c r="C532" s="4"/>
      <c r="D532" s="8"/>
      <c r="E532" s="4"/>
      <c r="F532" s="8"/>
      <c r="G532" s="4"/>
      <c r="H532" s="8"/>
      <c r="I532" s="4"/>
    </row>
    <row r="533" spans="1:9" x14ac:dyDescent="0.15">
      <c r="A533" s="1" t="s">
        <v>20</v>
      </c>
      <c r="C533" s="4"/>
      <c r="D533" s="8"/>
      <c r="E533" s="4"/>
      <c r="F533" s="8"/>
      <c r="G533" s="4"/>
      <c r="H533" s="8"/>
      <c r="I533" s="4"/>
    </row>
    <row r="534" spans="1:9" x14ac:dyDescent="0.15">
      <c r="A534" s="2">
        <v>1</v>
      </c>
      <c r="B534" s="1" t="s">
        <v>64</v>
      </c>
      <c r="C534" s="4">
        <v>34</v>
      </c>
      <c r="D534" s="8">
        <v>18.48</v>
      </c>
      <c r="E534" s="4">
        <v>32</v>
      </c>
      <c r="F534" s="8">
        <v>22.86</v>
      </c>
      <c r="G534" s="4">
        <v>2</v>
      </c>
      <c r="H534" s="8">
        <v>4.6500000000000004</v>
      </c>
      <c r="I534" s="4">
        <v>0</v>
      </c>
    </row>
    <row r="535" spans="1:9" x14ac:dyDescent="0.15">
      <c r="A535" s="2">
        <v>2</v>
      </c>
      <c r="B535" s="1" t="s">
        <v>59</v>
      </c>
      <c r="C535" s="4">
        <v>23</v>
      </c>
      <c r="D535" s="8">
        <v>12.5</v>
      </c>
      <c r="E535" s="4">
        <v>17</v>
      </c>
      <c r="F535" s="8">
        <v>12.14</v>
      </c>
      <c r="G535" s="4">
        <v>6</v>
      </c>
      <c r="H535" s="8">
        <v>13.95</v>
      </c>
      <c r="I535" s="4">
        <v>0</v>
      </c>
    </row>
    <row r="536" spans="1:9" x14ac:dyDescent="0.15">
      <c r="A536" s="2">
        <v>2</v>
      </c>
      <c r="B536" s="1" t="s">
        <v>63</v>
      </c>
      <c r="C536" s="4">
        <v>23</v>
      </c>
      <c r="D536" s="8">
        <v>12.5</v>
      </c>
      <c r="E536" s="4">
        <v>21</v>
      </c>
      <c r="F536" s="8">
        <v>15</v>
      </c>
      <c r="G536" s="4">
        <v>2</v>
      </c>
      <c r="H536" s="8">
        <v>4.6500000000000004</v>
      </c>
      <c r="I536" s="4">
        <v>0</v>
      </c>
    </row>
    <row r="537" spans="1:9" x14ac:dyDescent="0.15">
      <c r="A537" s="2">
        <v>4</v>
      </c>
      <c r="B537" s="1" t="s">
        <v>57</v>
      </c>
      <c r="C537" s="4">
        <v>15</v>
      </c>
      <c r="D537" s="8">
        <v>8.15</v>
      </c>
      <c r="E537" s="4">
        <v>12</v>
      </c>
      <c r="F537" s="8">
        <v>8.57</v>
      </c>
      <c r="G537" s="4">
        <v>3</v>
      </c>
      <c r="H537" s="8">
        <v>6.98</v>
      </c>
      <c r="I537" s="4">
        <v>0</v>
      </c>
    </row>
    <row r="538" spans="1:9" x14ac:dyDescent="0.15">
      <c r="A538" s="2">
        <v>5</v>
      </c>
      <c r="B538" s="1" t="s">
        <v>49</v>
      </c>
      <c r="C538" s="4">
        <v>12</v>
      </c>
      <c r="D538" s="8">
        <v>6.52</v>
      </c>
      <c r="E538" s="4">
        <v>7</v>
      </c>
      <c r="F538" s="8">
        <v>5</v>
      </c>
      <c r="G538" s="4">
        <v>5</v>
      </c>
      <c r="H538" s="8">
        <v>11.63</v>
      </c>
      <c r="I538" s="4">
        <v>0</v>
      </c>
    </row>
    <row r="539" spans="1:9" x14ac:dyDescent="0.15">
      <c r="A539" s="2">
        <v>6</v>
      </c>
      <c r="B539" s="1" t="s">
        <v>50</v>
      </c>
      <c r="C539" s="4">
        <v>6</v>
      </c>
      <c r="D539" s="8">
        <v>3.26</v>
      </c>
      <c r="E539" s="4">
        <v>6</v>
      </c>
      <c r="F539" s="8">
        <v>4.29</v>
      </c>
      <c r="G539" s="4">
        <v>0</v>
      </c>
      <c r="H539" s="8">
        <v>0</v>
      </c>
      <c r="I539" s="4">
        <v>0</v>
      </c>
    </row>
    <row r="540" spans="1:9" x14ac:dyDescent="0.15">
      <c r="A540" s="2">
        <v>6</v>
      </c>
      <c r="B540" s="1" t="s">
        <v>65</v>
      </c>
      <c r="C540" s="4">
        <v>6</v>
      </c>
      <c r="D540" s="8">
        <v>3.26</v>
      </c>
      <c r="E540" s="4">
        <v>6</v>
      </c>
      <c r="F540" s="8">
        <v>4.29</v>
      </c>
      <c r="G540" s="4">
        <v>0</v>
      </c>
      <c r="H540" s="8">
        <v>0</v>
      </c>
      <c r="I540" s="4">
        <v>0</v>
      </c>
    </row>
    <row r="541" spans="1:9" x14ac:dyDescent="0.15">
      <c r="A541" s="2">
        <v>6</v>
      </c>
      <c r="B541" s="1" t="s">
        <v>66</v>
      </c>
      <c r="C541" s="4">
        <v>6</v>
      </c>
      <c r="D541" s="8">
        <v>3.26</v>
      </c>
      <c r="E541" s="4">
        <v>6</v>
      </c>
      <c r="F541" s="8">
        <v>4.29</v>
      </c>
      <c r="G541" s="4">
        <v>0</v>
      </c>
      <c r="H541" s="8">
        <v>0</v>
      </c>
      <c r="I541" s="4">
        <v>0</v>
      </c>
    </row>
    <row r="542" spans="1:9" x14ac:dyDescent="0.15">
      <c r="A542" s="2">
        <v>9</v>
      </c>
      <c r="B542" s="1" t="s">
        <v>51</v>
      </c>
      <c r="C542" s="4">
        <v>5</v>
      </c>
      <c r="D542" s="8">
        <v>2.72</v>
      </c>
      <c r="E542" s="4">
        <v>2</v>
      </c>
      <c r="F542" s="8">
        <v>1.43</v>
      </c>
      <c r="G542" s="4">
        <v>3</v>
      </c>
      <c r="H542" s="8">
        <v>6.98</v>
      </c>
      <c r="I542" s="4">
        <v>0</v>
      </c>
    </row>
    <row r="543" spans="1:9" x14ac:dyDescent="0.15">
      <c r="A543" s="2">
        <v>9</v>
      </c>
      <c r="B543" s="1" t="s">
        <v>56</v>
      </c>
      <c r="C543" s="4">
        <v>5</v>
      </c>
      <c r="D543" s="8">
        <v>2.72</v>
      </c>
      <c r="E543" s="4">
        <v>2</v>
      </c>
      <c r="F543" s="8">
        <v>1.43</v>
      </c>
      <c r="G543" s="4">
        <v>3</v>
      </c>
      <c r="H543" s="8">
        <v>6.98</v>
      </c>
      <c r="I543" s="4">
        <v>0</v>
      </c>
    </row>
    <row r="544" spans="1:9" x14ac:dyDescent="0.15">
      <c r="A544" s="2">
        <v>9</v>
      </c>
      <c r="B544" s="1" t="s">
        <v>67</v>
      </c>
      <c r="C544" s="4">
        <v>5</v>
      </c>
      <c r="D544" s="8">
        <v>2.72</v>
      </c>
      <c r="E544" s="4">
        <v>0</v>
      </c>
      <c r="F544" s="8">
        <v>0</v>
      </c>
      <c r="G544" s="4">
        <v>5</v>
      </c>
      <c r="H544" s="8">
        <v>11.63</v>
      </c>
      <c r="I544" s="4">
        <v>0</v>
      </c>
    </row>
    <row r="545" spans="1:9" x14ac:dyDescent="0.15">
      <c r="A545" s="2">
        <v>12</v>
      </c>
      <c r="B545" s="1" t="s">
        <v>73</v>
      </c>
      <c r="C545" s="4">
        <v>4</v>
      </c>
      <c r="D545" s="8">
        <v>2.17</v>
      </c>
      <c r="E545" s="4">
        <v>1</v>
      </c>
      <c r="F545" s="8">
        <v>0.71</v>
      </c>
      <c r="G545" s="4">
        <v>3</v>
      </c>
      <c r="H545" s="8">
        <v>6.98</v>
      </c>
      <c r="I545" s="4">
        <v>0</v>
      </c>
    </row>
    <row r="546" spans="1:9" x14ac:dyDescent="0.15">
      <c r="A546" s="2">
        <v>12</v>
      </c>
      <c r="B546" s="1" t="s">
        <v>58</v>
      </c>
      <c r="C546" s="4">
        <v>4</v>
      </c>
      <c r="D546" s="8">
        <v>2.17</v>
      </c>
      <c r="E546" s="4">
        <v>4</v>
      </c>
      <c r="F546" s="8">
        <v>2.86</v>
      </c>
      <c r="G546" s="4">
        <v>0</v>
      </c>
      <c r="H546" s="8">
        <v>0</v>
      </c>
      <c r="I546" s="4">
        <v>0</v>
      </c>
    </row>
    <row r="547" spans="1:9" x14ac:dyDescent="0.15">
      <c r="A547" s="2">
        <v>12</v>
      </c>
      <c r="B547" s="1" t="s">
        <v>68</v>
      </c>
      <c r="C547" s="4">
        <v>4</v>
      </c>
      <c r="D547" s="8">
        <v>2.17</v>
      </c>
      <c r="E547" s="4">
        <v>4</v>
      </c>
      <c r="F547" s="8">
        <v>2.86</v>
      </c>
      <c r="G547" s="4">
        <v>0</v>
      </c>
      <c r="H547" s="8">
        <v>0</v>
      </c>
      <c r="I547" s="4">
        <v>0</v>
      </c>
    </row>
    <row r="548" spans="1:9" x14ac:dyDescent="0.15">
      <c r="A548" s="2">
        <v>15</v>
      </c>
      <c r="B548" s="1" t="s">
        <v>55</v>
      </c>
      <c r="C548" s="4">
        <v>3</v>
      </c>
      <c r="D548" s="8">
        <v>1.63</v>
      </c>
      <c r="E548" s="4">
        <v>3</v>
      </c>
      <c r="F548" s="8">
        <v>2.14</v>
      </c>
      <c r="G548" s="4">
        <v>0</v>
      </c>
      <c r="H548" s="8">
        <v>0</v>
      </c>
      <c r="I548" s="4">
        <v>0</v>
      </c>
    </row>
    <row r="549" spans="1:9" x14ac:dyDescent="0.15">
      <c r="A549" s="2">
        <v>15</v>
      </c>
      <c r="B549" s="1" t="s">
        <v>77</v>
      </c>
      <c r="C549" s="4">
        <v>3</v>
      </c>
      <c r="D549" s="8">
        <v>1.63</v>
      </c>
      <c r="E549" s="4">
        <v>0</v>
      </c>
      <c r="F549" s="8">
        <v>0</v>
      </c>
      <c r="G549" s="4">
        <v>3</v>
      </c>
      <c r="H549" s="8">
        <v>6.98</v>
      </c>
      <c r="I549" s="4">
        <v>0</v>
      </c>
    </row>
    <row r="550" spans="1:9" x14ac:dyDescent="0.15">
      <c r="A550" s="2">
        <v>17</v>
      </c>
      <c r="B550" s="1" t="s">
        <v>75</v>
      </c>
      <c r="C550" s="4">
        <v>2</v>
      </c>
      <c r="D550" s="8">
        <v>1.0900000000000001</v>
      </c>
      <c r="E550" s="4">
        <v>2</v>
      </c>
      <c r="F550" s="8">
        <v>1.43</v>
      </c>
      <c r="G550" s="4">
        <v>0</v>
      </c>
      <c r="H550" s="8">
        <v>0</v>
      </c>
      <c r="I550" s="4">
        <v>0</v>
      </c>
    </row>
    <row r="551" spans="1:9" x14ac:dyDescent="0.15">
      <c r="A551" s="2">
        <v>17</v>
      </c>
      <c r="B551" s="1" t="s">
        <v>93</v>
      </c>
      <c r="C551" s="4">
        <v>2</v>
      </c>
      <c r="D551" s="8">
        <v>1.0900000000000001</v>
      </c>
      <c r="E551" s="4">
        <v>0</v>
      </c>
      <c r="F551" s="8">
        <v>0</v>
      </c>
      <c r="G551" s="4">
        <v>2</v>
      </c>
      <c r="H551" s="8">
        <v>4.6500000000000004</v>
      </c>
      <c r="I551" s="4">
        <v>0</v>
      </c>
    </row>
    <row r="552" spans="1:9" x14ac:dyDescent="0.15">
      <c r="A552" s="2">
        <v>17</v>
      </c>
      <c r="B552" s="1" t="s">
        <v>79</v>
      </c>
      <c r="C552" s="4">
        <v>2</v>
      </c>
      <c r="D552" s="8">
        <v>1.0900000000000001</v>
      </c>
      <c r="E552" s="4">
        <v>2</v>
      </c>
      <c r="F552" s="8">
        <v>1.43</v>
      </c>
      <c r="G552" s="4">
        <v>0</v>
      </c>
      <c r="H552" s="8">
        <v>0</v>
      </c>
      <c r="I552" s="4">
        <v>0</v>
      </c>
    </row>
    <row r="553" spans="1:9" x14ac:dyDescent="0.15">
      <c r="A553" s="2">
        <v>17</v>
      </c>
      <c r="B553" s="1" t="s">
        <v>53</v>
      </c>
      <c r="C553" s="4">
        <v>2</v>
      </c>
      <c r="D553" s="8">
        <v>1.0900000000000001</v>
      </c>
      <c r="E553" s="4">
        <v>1</v>
      </c>
      <c r="F553" s="8">
        <v>0.71</v>
      </c>
      <c r="G553" s="4">
        <v>1</v>
      </c>
      <c r="H553" s="8">
        <v>2.33</v>
      </c>
      <c r="I553" s="4">
        <v>0</v>
      </c>
    </row>
    <row r="554" spans="1:9" x14ac:dyDescent="0.15">
      <c r="A554" s="2">
        <v>17</v>
      </c>
      <c r="B554" s="1" t="s">
        <v>54</v>
      </c>
      <c r="C554" s="4">
        <v>2</v>
      </c>
      <c r="D554" s="8">
        <v>1.0900000000000001</v>
      </c>
      <c r="E554" s="4">
        <v>1</v>
      </c>
      <c r="F554" s="8">
        <v>0.71</v>
      </c>
      <c r="G554" s="4">
        <v>1</v>
      </c>
      <c r="H554" s="8">
        <v>2.33</v>
      </c>
      <c r="I554" s="4">
        <v>0</v>
      </c>
    </row>
    <row r="555" spans="1:9" x14ac:dyDescent="0.15">
      <c r="A555" s="1"/>
      <c r="C555" s="4"/>
      <c r="D555" s="8"/>
      <c r="E555" s="4"/>
      <c r="F555" s="8"/>
      <c r="G555" s="4"/>
      <c r="H555" s="8"/>
      <c r="I555" s="4"/>
    </row>
    <row r="556" spans="1:9" x14ac:dyDescent="0.15">
      <c r="A556" s="1" t="s">
        <v>21</v>
      </c>
      <c r="C556" s="4"/>
      <c r="D556" s="8"/>
      <c r="E556" s="4"/>
      <c r="F556" s="8"/>
      <c r="G556" s="4"/>
      <c r="H556" s="8"/>
      <c r="I556" s="4"/>
    </row>
    <row r="557" spans="1:9" x14ac:dyDescent="0.15">
      <c r="A557" s="2">
        <v>1</v>
      </c>
      <c r="B557" s="1" t="s">
        <v>64</v>
      </c>
      <c r="C557" s="4">
        <v>20</v>
      </c>
      <c r="D557" s="8">
        <v>16.670000000000002</v>
      </c>
      <c r="E557" s="4">
        <v>19</v>
      </c>
      <c r="F557" s="8">
        <v>23.17</v>
      </c>
      <c r="G557" s="4">
        <v>1</v>
      </c>
      <c r="H557" s="8">
        <v>2.63</v>
      </c>
      <c r="I557" s="4">
        <v>0</v>
      </c>
    </row>
    <row r="558" spans="1:9" x14ac:dyDescent="0.15">
      <c r="A558" s="2">
        <v>2</v>
      </c>
      <c r="B558" s="1" t="s">
        <v>49</v>
      </c>
      <c r="C558" s="4">
        <v>16</v>
      </c>
      <c r="D558" s="8">
        <v>13.33</v>
      </c>
      <c r="E558" s="4">
        <v>10</v>
      </c>
      <c r="F558" s="8">
        <v>12.2</v>
      </c>
      <c r="G558" s="4">
        <v>6</v>
      </c>
      <c r="H558" s="8">
        <v>15.79</v>
      </c>
      <c r="I558" s="4">
        <v>0</v>
      </c>
    </row>
    <row r="559" spans="1:9" x14ac:dyDescent="0.15">
      <c r="A559" s="2">
        <v>3</v>
      </c>
      <c r="B559" s="1" t="s">
        <v>50</v>
      </c>
      <c r="C559" s="4">
        <v>14</v>
      </c>
      <c r="D559" s="8">
        <v>11.67</v>
      </c>
      <c r="E559" s="4">
        <v>12</v>
      </c>
      <c r="F559" s="8">
        <v>14.63</v>
      </c>
      <c r="G559" s="4">
        <v>2</v>
      </c>
      <c r="H559" s="8">
        <v>5.26</v>
      </c>
      <c r="I559" s="4">
        <v>0</v>
      </c>
    </row>
    <row r="560" spans="1:9" x14ac:dyDescent="0.15">
      <c r="A560" s="2">
        <v>4</v>
      </c>
      <c r="B560" s="1" t="s">
        <v>63</v>
      </c>
      <c r="C560" s="4">
        <v>9</v>
      </c>
      <c r="D560" s="8">
        <v>7.5</v>
      </c>
      <c r="E560" s="4">
        <v>9</v>
      </c>
      <c r="F560" s="8">
        <v>10.98</v>
      </c>
      <c r="G560" s="4">
        <v>0</v>
      </c>
      <c r="H560" s="8">
        <v>0</v>
      </c>
      <c r="I560" s="4">
        <v>0</v>
      </c>
    </row>
    <row r="561" spans="1:9" x14ac:dyDescent="0.15">
      <c r="A561" s="2">
        <v>5</v>
      </c>
      <c r="B561" s="1" t="s">
        <v>59</v>
      </c>
      <c r="C561" s="4">
        <v>8</v>
      </c>
      <c r="D561" s="8">
        <v>6.67</v>
      </c>
      <c r="E561" s="4">
        <v>2</v>
      </c>
      <c r="F561" s="8">
        <v>2.44</v>
      </c>
      <c r="G561" s="4">
        <v>6</v>
      </c>
      <c r="H561" s="8">
        <v>15.79</v>
      </c>
      <c r="I561" s="4">
        <v>0</v>
      </c>
    </row>
    <row r="562" spans="1:9" x14ac:dyDescent="0.15">
      <c r="A562" s="2">
        <v>6</v>
      </c>
      <c r="B562" s="1" t="s">
        <v>57</v>
      </c>
      <c r="C562" s="4">
        <v>7</v>
      </c>
      <c r="D562" s="8">
        <v>5.83</v>
      </c>
      <c r="E562" s="4">
        <v>7</v>
      </c>
      <c r="F562" s="8">
        <v>8.5399999999999991</v>
      </c>
      <c r="G562" s="4">
        <v>0</v>
      </c>
      <c r="H562" s="8">
        <v>0</v>
      </c>
      <c r="I562" s="4">
        <v>0</v>
      </c>
    </row>
    <row r="563" spans="1:9" x14ac:dyDescent="0.15">
      <c r="A563" s="2">
        <v>6</v>
      </c>
      <c r="B563" s="1" t="s">
        <v>58</v>
      </c>
      <c r="C563" s="4">
        <v>7</v>
      </c>
      <c r="D563" s="8">
        <v>5.83</v>
      </c>
      <c r="E563" s="4">
        <v>5</v>
      </c>
      <c r="F563" s="8">
        <v>6.1</v>
      </c>
      <c r="G563" s="4">
        <v>2</v>
      </c>
      <c r="H563" s="8">
        <v>5.26</v>
      </c>
      <c r="I563" s="4">
        <v>0</v>
      </c>
    </row>
    <row r="564" spans="1:9" x14ac:dyDescent="0.15">
      <c r="A564" s="2">
        <v>8</v>
      </c>
      <c r="B564" s="1" t="s">
        <v>65</v>
      </c>
      <c r="C564" s="4">
        <v>6</v>
      </c>
      <c r="D564" s="8">
        <v>5</v>
      </c>
      <c r="E564" s="4">
        <v>6</v>
      </c>
      <c r="F564" s="8">
        <v>7.32</v>
      </c>
      <c r="G564" s="4">
        <v>0</v>
      </c>
      <c r="H564" s="8">
        <v>0</v>
      </c>
      <c r="I564" s="4">
        <v>0</v>
      </c>
    </row>
    <row r="565" spans="1:9" x14ac:dyDescent="0.15">
      <c r="A565" s="2">
        <v>9</v>
      </c>
      <c r="B565" s="1" t="s">
        <v>51</v>
      </c>
      <c r="C565" s="4">
        <v>5</v>
      </c>
      <c r="D565" s="8">
        <v>4.17</v>
      </c>
      <c r="E565" s="4">
        <v>3</v>
      </c>
      <c r="F565" s="8">
        <v>3.66</v>
      </c>
      <c r="G565" s="4">
        <v>2</v>
      </c>
      <c r="H565" s="8">
        <v>5.26</v>
      </c>
      <c r="I565" s="4">
        <v>0</v>
      </c>
    </row>
    <row r="566" spans="1:9" x14ac:dyDescent="0.15">
      <c r="A566" s="2">
        <v>10</v>
      </c>
      <c r="B566" s="1" t="s">
        <v>53</v>
      </c>
      <c r="C566" s="4">
        <v>4</v>
      </c>
      <c r="D566" s="8">
        <v>3.33</v>
      </c>
      <c r="E566" s="4">
        <v>1</v>
      </c>
      <c r="F566" s="8">
        <v>1.22</v>
      </c>
      <c r="G566" s="4">
        <v>3</v>
      </c>
      <c r="H566" s="8">
        <v>7.89</v>
      </c>
      <c r="I566" s="4">
        <v>0</v>
      </c>
    </row>
    <row r="567" spans="1:9" x14ac:dyDescent="0.15">
      <c r="A567" s="2">
        <v>10</v>
      </c>
      <c r="B567" s="1" t="s">
        <v>67</v>
      </c>
      <c r="C567" s="4">
        <v>4</v>
      </c>
      <c r="D567" s="8">
        <v>3.33</v>
      </c>
      <c r="E567" s="4">
        <v>0</v>
      </c>
      <c r="F567" s="8">
        <v>0</v>
      </c>
      <c r="G567" s="4">
        <v>4</v>
      </c>
      <c r="H567" s="8">
        <v>10.53</v>
      </c>
      <c r="I567" s="4">
        <v>0</v>
      </c>
    </row>
    <row r="568" spans="1:9" x14ac:dyDescent="0.15">
      <c r="A568" s="2">
        <v>12</v>
      </c>
      <c r="B568" s="1" t="s">
        <v>66</v>
      </c>
      <c r="C568" s="4">
        <v>3</v>
      </c>
      <c r="D568" s="8">
        <v>2.5</v>
      </c>
      <c r="E568" s="4">
        <v>3</v>
      </c>
      <c r="F568" s="8">
        <v>3.66</v>
      </c>
      <c r="G568" s="4">
        <v>0</v>
      </c>
      <c r="H568" s="8">
        <v>0</v>
      </c>
      <c r="I568" s="4">
        <v>0</v>
      </c>
    </row>
    <row r="569" spans="1:9" x14ac:dyDescent="0.15">
      <c r="A569" s="2">
        <v>13</v>
      </c>
      <c r="B569" s="1" t="s">
        <v>74</v>
      </c>
      <c r="C569" s="4">
        <v>2</v>
      </c>
      <c r="D569" s="8">
        <v>1.67</v>
      </c>
      <c r="E569" s="4">
        <v>2</v>
      </c>
      <c r="F569" s="8">
        <v>2.44</v>
      </c>
      <c r="G569" s="4">
        <v>0</v>
      </c>
      <c r="H569" s="8">
        <v>0</v>
      </c>
      <c r="I569" s="4">
        <v>0</v>
      </c>
    </row>
    <row r="570" spans="1:9" x14ac:dyDescent="0.15">
      <c r="A570" s="2">
        <v>13</v>
      </c>
      <c r="B570" s="1" t="s">
        <v>70</v>
      </c>
      <c r="C570" s="4">
        <v>2</v>
      </c>
      <c r="D570" s="8">
        <v>1.67</v>
      </c>
      <c r="E570" s="4">
        <v>0</v>
      </c>
      <c r="F570" s="8">
        <v>0</v>
      </c>
      <c r="G570" s="4">
        <v>2</v>
      </c>
      <c r="H570" s="8">
        <v>5.26</v>
      </c>
      <c r="I570" s="4">
        <v>0</v>
      </c>
    </row>
    <row r="571" spans="1:9" x14ac:dyDescent="0.15">
      <c r="A571" s="2">
        <v>13</v>
      </c>
      <c r="B571" s="1" t="s">
        <v>125</v>
      </c>
      <c r="C571" s="4">
        <v>2</v>
      </c>
      <c r="D571" s="8">
        <v>1.67</v>
      </c>
      <c r="E571" s="4">
        <v>0</v>
      </c>
      <c r="F571" s="8">
        <v>0</v>
      </c>
      <c r="G571" s="4">
        <v>2</v>
      </c>
      <c r="H571" s="8">
        <v>5.26</v>
      </c>
      <c r="I571" s="4">
        <v>0</v>
      </c>
    </row>
    <row r="572" spans="1:9" x14ac:dyDescent="0.15">
      <c r="A572" s="2">
        <v>16</v>
      </c>
      <c r="B572" s="1" t="s">
        <v>52</v>
      </c>
      <c r="C572" s="4">
        <v>1</v>
      </c>
      <c r="D572" s="8">
        <v>0.83</v>
      </c>
      <c r="E572" s="4">
        <v>0</v>
      </c>
      <c r="F572" s="8">
        <v>0</v>
      </c>
      <c r="G572" s="4">
        <v>1</v>
      </c>
      <c r="H572" s="8">
        <v>2.63</v>
      </c>
      <c r="I572" s="4">
        <v>0</v>
      </c>
    </row>
    <row r="573" spans="1:9" x14ac:dyDescent="0.15">
      <c r="A573" s="2">
        <v>16</v>
      </c>
      <c r="B573" s="1" t="s">
        <v>93</v>
      </c>
      <c r="C573" s="4">
        <v>1</v>
      </c>
      <c r="D573" s="8">
        <v>0.83</v>
      </c>
      <c r="E573" s="4">
        <v>0</v>
      </c>
      <c r="F573" s="8">
        <v>0</v>
      </c>
      <c r="G573" s="4">
        <v>1</v>
      </c>
      <c r="H573" s="8">
        <v>2.63</v>
      </c>
      <c r="I573" s="4">
        <v>0</v>
      </c>
    </row>
    <row r="574" spans="1:9" x14ac:dyDescent="0.15">
      <c r="A574" s="2">
        <v>16</v>
      </c>
      <c r="B574" s="1" t="s">
        <v>109</v>
      </c>
      <c r="C574" s="4">
        <v>1</v>
      </c>
      <c r="D574" s="8">
        <v>0.83</v>
      </c>
      <c r="E574" s="4">
        <v>0</v>
      </c>
      <c r="F574" s="8">
        <v>0</v>
      </c>
      <c r="G574" s="4">
        <v>1</v>
      </c>
      <c r="H574" s="8">
        <v>2.63</v>
      </c>
      <c r="I574" s="4">
        <v>0</v>
      </c>
    </row>
    <row r="575" spans="1:9" x14ac:dyDescent="0.15">
      <c r="A575" s="2">
        <v>16</v>
      </c>
      <c r="B575" s="1" t="s">
        <v>54</v>
      </c>
      <c r="C575" s="4">
        <v>1</v>
      </c>
      <c r="D575" s="8">
        <v>0.83</v>
      </c>
      <c r="E575" s="4">
        <v>0</v>
      </c>
      <c r="F575" s="8">
        <v>0</v>
      </c>
      <c r="G575" s="4">
        <v>1</v>
      </c>
      <c r="H575" s="8">
        <v>2.63</v>
      </c>
      <c r="I575" s="4">
        <v>0</v>
      </c>
    </row>
    <row r="576" spans="1:9" x14ac:dyDescent="0.15">
      <c r="A576" s="2">
        <v>16</v>
      </c>
      <c r="B576" s="1" t="s">
        <v>56</v>
      </c>
      <c r="C576" s="4">
        <v>1</v>
      </c>
      <c r="D576" s="8">
        <v>0.83</v>
      </c>
      <c r="E576" s="4">
        <v>1</v>
      </c>
      <c r="F576" s="8">
        <v>1.22</v>
      </c>
      <c r="G576" s="4">
        <v>0</v>
      </c>
      <c r="H576" s="8">
        <v>0</v>
      </c>
      <c r="I576" s="4">
        <v>0</v>
      </c>
    </row>
    <row r="577" spans="1:9" x14ac:dyDescent="0.15">
      <c r="A577" s="2">
        <v>16</v>
      </c>
      <c r="B577" s="1" t="s">
        <v>69</v>
      </c>
      <c r="C577" s="4">
        <v>1</v>
      </c>
      <c r="D577" s="8">
        <v>0.83</v>
      </c>
      <c r="E577" s="4">
        <v>0</v>
      </c>
      <c r="F577" s="8">
        <v>0</v>
      </c>
      <c r="G577" s="4">
        <v>1</v>
      </c>
      <c r="H577" s="8">
        <v>2.63</v>
      </c>
      <c r="I577" s="4">
        <v>0</v>
      </c>
    </row>
    <row r="578" spans="1:9" x14ac:dyDescent="0.15">
      <c r="A578" s="2">
        <v>16</v>
      </c>
      <c r="B578" s="1" t="s">
        <v>60</v>
      </c>
      <c r="C578" s="4">
        <v>1</v>
      </c>
      <c r="D578" s="8">
        <v>0.83</v>
      </c>
      <c r="E578" s="4">
        <v>0</v>
      </c>
      <c r="F578" s="8">
        <v>0</v>
      </c>
      <c r="G578" s="4">
        <v>1</v>
      </c>
      <c r="H578" s="8">
        <v>2.63</v>
      </c>
      <c r="I578" s="4">
        <v>0</v>
      </c>
    </row>
    <row r="579" spans="1:9" x14ac:dyDescent="0.15">
      <c r="A579" s="2">
        <v>16</v>
      </c>
      <c r="B579" s="1" t="s">
        <v>61</v>
      </c>
      <c r="C579" s="4">
        <v>1</v>
      </c>
      <c r="D579" s="8">
        <v>0.83</v>
      </c>
      <c r="E579" s="4">
        <v>1</v>
      </c>
      <c r="F579" s="8">
        <v>1.22</v>
      </c>
      <c r="G579" s="4">
        <v>0</v>
      </c>
      <c r="H579" s="8">
        <v>0</v>
      </c>
      <c r="I579" s="4">
        <v>0</v>
      </c>
    </row>
    <row r="580" spans="1:9" x14ac:dyDescent="0.15">
      <c r="A580" s="2">
        <v>16</v>
      </c>
      <c r="B580" s="1" t="s">
        <v>62</v>
      </c>
      <c r="C580" s="4">
        <v>1</v>
      </c>
      <c r="D580" s="8">
        <v>0.83</v>
      </c>
      <c r="E580" s="4">
        <v>0</v>
      </c>
      <c r="F580" s="8">
        <v>0</v>
      </c>
      <c r="G580" s="4">
        <v>1</v>
      </c>
      <c r="H580" s="8">
        <v>2.63</v>
      </c>
      <c r="I580" s="4">
        <v>0</v>
      </c>
    </row>
    <row r="581" spans="1:9" x14ac:dyDescent="0.15">
      <c r="A581" s="2">
        <v>16</v>
      </c>
      <c r="B581" s="1" t="s">
        <v>124</v>
      </c>
      <c r="C581" s="4">
        <v>1</v>
      </c>
      <c r="D581" s="8">
        <v>0.83</v>
      </c>
      <c r="E581" s="4">
        <v>0</v>
      </c>
      <c r="F581" s="8">
        <v>0</v>
      </c>
      <c r="G581" s="4">
        <v>1</v>
      </c>
      <c r="H581" s="8">
        <v>2.63</v>
      </c>
      <c r="I581" s="4">
        <v>0</v>
      </c>
    </row>
    <row r="582" spans="1:9" x14ac:dyDescent="0.15">
      <c r="A582" s="2">
        <v>16</v>
      </c>
      <c r="B582" s="1" t="s">
        <v>68</v>
      </c>
      <c r="C582" s="4">
        <v>1</v>
      </c>
      <c r="D582" s="8">
        <v>0.83</v>
      </c>
      <c r="E582" s="4">
        <v>1</v>
      </c>
      <c r="F582" s="8">
        <v>1.22</v>
      </c>
      <c r="G582" s="4">
        <v>0</v>
      </c>
      <c r="H582" s="8">
        <v>0</v>
      </c>
      <c r="I582" s="4">
        <v>0</v>
      </c>
    </row>
    <row r="583" spans="1:9" x14ac:dyDescent="0.15">
      <c r="A583" s="1"/>
      <c r="C583" s="4"/>
      <c r="D583" s="8"/>
      <c r="E583" s="4"/>
      <c r="F583" s="8"/>
      <c r="G583" s="4"/>
      <c r="H583" s="8"/>
      <c r="I583" s="4"/>
    </row>
    <row r="584" spans="1:9" x14ac:dyDescent="0.15">
      <c r="A584" s="1" t="s">
        <v>22</v>
      </c>
      <c r="C584" s="4"/>
      <c r="D584" s="8"/>
      <c r="E584" s="4"/>
      <c r="F584" s="8"/>
      <c r="G584" s="4"/>
      <c r="H584" s="8"/>
      <c r="I584" s="4"/>
    </row>
    <row r="585" spans="1:9" x14ac:dyDescent="0.15">
      <c r="A585" s="2">
        <v>1</v>
      </c>
      <c r="B585" s="1" t="s">
        <v>64</v>
      </c>
      <c r="C585" s="4">
        <v>6</v>
      </c>
      <c r="D585" s="8">
        <v>12.24</v>
      </c>
      <c r="E585" s="4">
        <v>4</v>
      </c>
      <c r="F585" s="8">
        <v>19.05</v>
      </c>
      <c r="G585" s="4">
        <v>2</v>
      </c>
      <c r="H585" s="8">
        <v>7.41</v>
      </c>
      <c r="I585" s="4">
        <v>0</v>
      </c>
    </row>
    <row r="586" spans="1:9" x14ac:dyDescent="0.15">
      <c r="A586" s="2">
        <v>1</v>
      </c>
      <c r="B586" s="1" t="s">
        <v>65</v>
      </c>
      <c r="C586" s="4">
        <v>6</v>
      </c>
      <c r="D586" s="8">
        <v>12.24</v>
      </c>
      <c r="E586" s="4">
        <v>6</v>
      </c>
      <c r="F586" s="8">
        <v>28.57</v>
      </c>
      <c r="G586" s="4">
        <v>0</v>
      </c>
      <c r="H586" s="8">
        <v>0</v>
      </c>
      <c r="I586" s="4">
        <v>0</v>
      </c>
    </row>
    <row r="587" spans="1:9" x14ac:dyDescent="0.15">
      <c r="A587" s="2">
        <v>3</v>
      </c>
      <c r="B587" s="1" t="s">
        <v>81</v>
      </c>
      <c r="C587" s="4">
        <v>5</v>
      </c>
      <c r="D587" s="8">
        <v>10.199999999999999</v>
      </c>
      <c r="E587" s="4">
        <v>0</v>
      </c>
      <c r="F587" s="8">
        <v>0</v>
      </c>
      <c r="G587" s="4">
        <v>5</v>
      </c>
      <c r="H587" s="8">
        <v>18.52</v>
      </c>
      <c r="I587" s="4">
        <v>0</v>
      </c>
    </row>
    <row r="588" spans="1:9" x14ac:dyDescent="0.15">
      <c r="A588" s="2">
        <v>4</v>
      </c>
      <c r="B588" s="1" t="s">
        <v>59</v>
      </c>
      <c r="C588" s="4">
        <v>4</v>
      </c>
      <c r="D588" s="8">
        <v>8.16</v>
      </c>
      <c r="E588" s="4">
        <v>2</v>
      </c>
      <c r="F588" s="8">
        <v>9.52</v>
      </c>
      <c r="G588" s="4">
        <v>2</v>
      </c>
      <c r="H588" s="8">
        <v>7.41</v>
      </c>
      <c r="I588" s="4">
        <v>0</v>
      </c>
    </row>
    <row r="589" spans="1:9" x14ac:dyDescent="0.15">
      <c r="A589" s="2">
        <v>5</v>
      </c>
      <c r="B589" s="1" t="s">
        <v>52</v>
      </c>
      <c r="C589" s="4">
        <v>3</v>
      </c>
      <c r="D589" s="8">
        <v>6.12</v>
      </c>
      <c r="E589" s="4">
        <v>1</v>
      </c>
      <c r="F589" s="8">
        <v>4.76</v>
      </c>
      <c r="G589" s="4">
        <v>2</v>
      </c>
      <c r="H589" s="8">
        <v>7.41</v>
      </c>
      <c r="I589" s="4">
        <v>0</v>
      </c>
    </row>
    <row r="590" spans="1:9" x14ac:dyDescent="0.15">
      <c r="A590" s="2">
        <v>5</v>
      </c>
      <c r="B590" s="1" t="s">
        <v>57</v>
      </c>
      <c r="C590" s="4">
        <v>3</v>
      </c>
      <c r="D590" s="8">
        <v>6.12</v>
      </c>
      <c r="E590" s="4">
        <v>3</v>
      </c>
      <c r="F590" s="8">
        <v>14.29</v>
      </c>
      <c r="G590" s="4">
        <v>0</v>
      </c>
      <c r="H590" s="8">
        <v>0</v>
      </c>
      <c r="I590" s="4">
        <v>0</v>
      </c>
    </row>
    <row r="591" spans="1:9" x14ac:dyDescent="0.15">
      <c r="A591" s="2">
        <v>5</v>
      </c>
      <c r="B591" s="1" t="s">
        <v>124</v>
      </c>
      <c r="C591" s="4">
        <v>3</v>
      </c>
      <c r="D591" s="8">
        <v>6.12</v>
      </c>
      <c r="E591" s="4">
        <v>0</v>
      </c>
      <c r="F591" s="8">
        <v>0</v>
      </c>
      <c r="G591" s="4">
        <v>3</v>
      </c>
      <c r="H591" s="8">
        <v>11.11</v>
      </c>
      <c r="I591" s="4">
        <v>0</v>
      </c>
    </row>
    <row r="592" spans="1:9" x14ac:dyDescent="0.15">
      <c r="A592" s="2">
        <v>8</v>
      </c>
      <c r="B592" s="1" t="s">
        <v>49</v>
      </c>
      <c r="C592" s="4">
        <v>2</v>
      </c>
      <c r="D592" s="8">
        <v>4.08</v>
      </c>
      <c r="E592" s="4">
        <v>0</v>
      </c>
      <c r="F592" s="8">
        <v>0</v>
      </c>
      <c r="G592" s="4">
        <v>2</v>
      </c>
      <c r="H592" s="8">
        <v>7.41</v>
      </c>
      <c r="I592" s="4">
        <v>0</v>
      </c>
    </row>
    <row r="593" spans="1:9" x14ac:dyDescent="0.15">
      <c r="A593" s="2">
        <v>8</v>
      </c>
      <c r="B593" s="1" t="s">
        <v>74</v>
      </c>
      <c r="C593" s="4">
        <v>2</v>
      </c>
      <c r="D593" s="8">
        <v>4.08</v>
      </c>
      <c r="E593" s="4">
        <v>0</v>
      </c>
      <c r="F593" s="8">
        <v>0</v>
      </c>
      <c r="G593" s="4">
        <v>2</v>
      </c>
      <c r="H593" s="8">
        <v>7.41</v>
      </c>
      <c r="I593" s="4">
        <v>0</v>
      </c>
    </row>
    <row r="594" spans="1:9" x14ac:dyDescent="0.15">
      <c r="A594" s="2">
        <v>8</v>
      </c>
      <c r="B594" s="1" t="s">
        <v>62</v>
      </c>
      <c r="C594" s="4">
        <v>2</v>
      </c>
      <c r="D594" s="8">
        <v>4.08</v>
      </c>
      <c r="E594" s="4">
        <v>0</v>
      </c>
      <c r="F594" s="8">
        <v>0</v>
      </c>
      <c r="G594" s="4">
        <v>2</v>
      </c>
      <c r="H594" s="8">
        <v>7.41</v>
      </c>
      <c r="I594" s="4">
        <v>0</v>
      </c>
    </row>
    <row r="595" spans="1:9" x14ac:dyDescent="0.15">
      <c r="A595" s="2">
        <v>8</v>
      </c>
      <c r="B595" s="1" t="s">
        <v>67</v>
      </c>
      <c r="C595" s="4">
        <v>2</v>
      </c>
      <c r="D595" s="8">
        <v>4.08</v>
      </c>
      <c r="E595" s="4">
        <v>0</v>
      </c>
      <c r="F595" s="8">
        <v>0</v>
      </c>
      <c r="G595" s="4">
        <v>2</v>
      </c>
      <c r="H595" s="8">
        <v>7.41</v>
      </c>
      <c r="I595" s="4">
        <v>0</v>
      </c>
    </row>
    <row r="596" spans="1:9" x14ac:dyDescent="0.15">
      <c r="A596" s="2">
        <v>12</v>
      </c>
      <c r="B596" s="1" t="s">
        <v>86</v>
      </c>
      <c r="C596" s="4">
        <v>1</v>
      </c>
      <c r="D596" s="8">
        <v>2.04</v>
      </c>
      <c r="E596" s="4">
        <v>0</v>
      </c>
      <c r="F596" s="8">
        <v>0</v>
      </c>
      <c r="G596" s="4">
        <v>1</v>
      </c>
      <c r="H596" s="8">
        <v>3.7</v>
      </c>
      <c r="I596" s="4">
        <v>0</v>
      </c>
    </row>
    <row r="597" spans="1:9" x14ac:dyDescent="0.15">
      <c r="A597" s="2">
        <v>12</v>
      </c>
      <c r="B597" s="1" t="s">
        <v>90</v>
      </c>
      <c r="C597" s="4">
        <v>1</v>
      </c>
      <c r="D597" s="8">
        <v>2.04</v>
      </c>
      <c r="E597" s="4">
        <v>0</v>
      </c>
      <c r="F597" s="8">
        <v>0</v>
      </c>
      <c r="G597" s="4">
        <v>0</v>
      </c>
      <c r="H597" s="8">
        <v>0</v>
      </c>
      <c r="I597" s="4">
        <v>1</v>
      </c>
    </row>
    <row r="598" spans="1:9" x14ac:dyDescent="0.15">
      <c r="A598" s="2">
        <v>12</v>
      </c>
      <c r="B598" s="1" t="s">
        <v>102</v>
      </c>
      <c r="C598" s="4">
        <v>1</v>
      </c>
      <c r="D598" s="8">
        <v>2.04</v>
      </c>
      <c r="E598" s="4">
        <v>0</v>
      </c>
      <c r="F598" s="8">
        <v>0</v>
      </c>
      <c r="G598" s="4">
        <v>1</v>
      </c>
      <c r="H598" s="8">
        <v>3.7</v>
      </c>
      <c r="I598" s="4">
        <v>0</v>
      </c>
    </row>
    <row r="599" spans="1:9" x14ac:dyDescent="0.15">
      <c r="A599" s="2">
        <v>12</v>
      </c>
      <c r="B599" s="1" t="s">
        <v>106</v>
      </c>
      <c r="C599" s="4">
        <v>1</v>
      </c>
      <c r="D599" s="8">
        <v>2.04</v>
      </c>
      <c r="E599" s="4">
        <v>0</v>
      </c>
      <c r="F599" s="8">
        <v>0</v>
      </c>
      <c r="G599" s="4">
        <v>1</v>
      </c>
      <c r="H599" s="8">
        <v>3.7</v>
      </c>
      <c r="I599" s="4">
        <v>0</v>
      </c>
    </row>
    <row r="600" spans="1:9" x14ac:dyDescent="0.15">
      <c r="A600" s="2">
        <v>12</v>
      </c>
      <c r="B600" s="1" t="s">
        <v>53</v>
      </c>
      <c r="C600" s="4">
        <v>1</v>
      </c>
      <c r="D600" s="8">
        <v>2.04</v>
      </c>
      <c r="E600" s="4">
        <v>0</v>
      </c>
      <c r="F600" s="8">
        <v>0</v>
      </c>
      <c r="G600" s="4">
        <v>1</v>
      </c>
      <c r="H600" s="8">
        <v>3.7</v>
      </c>
      <c r="I600" s="4">
        <v>0</v>
      </c>
    </row>
    <row r="601" spans="1:9" x14ac:dyDescent="0.15">
      <c r="A601" s="2">
        <v>12</v>
      </c>
      <c r="B601" s="1" t="s">
        <v>60</v>
      </c>
      <c r="C601" s="4">
        <v>1</v>
      </c>
      <c r="D601" s="8">
        <v>2.04</v>
      </c>
      <c r="E601" s="4">
        <v>1</v>
      </c>
      <c r="F601" s="8">
        <v>4.76</v>
      </c>
      <c r="G601" s="4">
        <v>0</v>
      </c>
      <c r="H601" s="8">
        <v>0</v>
      </c>
      <c r="I601" s="4">
        <v>0</v>
      </c>
    </row>
    <row r="602" spans="1:9" x14ac:dyDescent="0.15">
      <c r="A602" s="2">
        <v>12</v>
      </c>
      <c r="B602" s="1" t="s">
        <v>61</v>
      </c>
      <c r="C602" s="4">
        <v>1</v>
      </c>
      <c r="D602" s="8">
        <v>2.04</v>
      </c>
      <c r="E602" s="4">
        <v>1</v>
      </c>
      <c r="F602" s="8">
        <v>4.76</v>
      </c>
      <c r="G602" s="4">
        <v>0</v>
      </c>
      <c r="H602" s="8">
        <v>0</v>
      </c>
      <c r="I602" s="4">
        <v>0</v>
      </c>
    </row>
    <row r="603" spans="1:9" x14ac:dyDescent="0.15">
      <c r="A603" s="2">
        <v>12</v>
      </c>
      <c r="B603" s="1" t="s">
        <v>63</v>
      </c>
      <c r="C603" s="4">
        <v>1</v>
      </c>
      <c r="D603" s="8">
        <v>2.04</v>
      </c>
      <c r="E603" s="4">
        <v>1</v>
      </c>
      <c r="F603" s="8">
        <v>4.76</v>
      </c>
      <c r="G603" s="4">
        <v>0</v>
      </c>
      <c r="H603" s="8">
        <v>0</v>
      </c>
      <c r="I603" s="4">
        <v>0</v>
      </c>
    </row>
    <row r="604" spans="1:9" x14ac:dyDescent="0.15">
      <c r="A604" s="2">
        <v>12</v>
      </c>
      <c r="B604" s="1" t="s">
        <v>70</v>
      </c>
      <c r="C604" s="4">
        <v>1</v>
      </c>
      <c r="D604" s="8">
        <v>2.04</v>
      </c>
      <c r="E604" s="4">
        <v>0</v>
      </c>
      <c r="F604" s="8">
        <v>0</v>
      </c>
      <c r="G604" s="4">
        <v>1</v>
      </c>
      <c r="H604" s="8">
        <v>3.7</v>
      </c>
      <c r="I604" s="4">
        <v>0</v>
      </c>
    </row>
    <row r="605" spans="1:9" x14ac:dyDescent="0.15">
      <c r="A605" s="2">
        <v>12</v>
      </c>
      <c r="B605" s="1" t="s">
        <v>66</v>
      </c>
      <c r="C605" s="4">
        <v>1</v>
      </c>
      <c r="D605" s="8">
        <v>2.04</v>
      </c>
      <c r="E605" s="4">
        <v>1</v>
      </c>
      <c r="F605" s="8">
        <v>4.76</v>
      </c>
      <c r="G605" s="4">
        <v>0</v>
      </c>
      <c r="H605" s="8">
        <v>0</v>
      </c>
      <c r="I605" s="4">
        <v>0</v>
      </c>
    </row>
    <row r="606" spans="1:9" x14ac:dyDescent="0.15">
      <c r="A606" s="2">
        <v>12</v>
      </c>
      <c r="B606" s="1" t="s">
        <v>68</v>
      </c>
      <c r="C606" s="4">
        <v>1</v>
      </c>
      <c r="D606" s="8">
        <v>2.04</v>
      </c>
      <c r="E606" s="4">
        <v>1</v>
      </c>
      <c r="F606" s="8">
        <v>4.76</v>
      </c>
      <c r="G606" s="4">
        <v>0</v>
      </c>
      <c r="H606" s="8">
        <v>0</v>
      </c>
      <c r="I606" s="4">
        <v>0</v>
      </c>
    </row>
    <row r="607" spans="1:9" x14ac:dyDescent="0.15">
      <c r="A607" s="1"/>
      <c r="C607" s="4"/>
      <c r="D607" s="8"/>
      <c r="E607" s="4"/>
      <c r="F607" s="8"/>
      <c r="G607" s="4"/>
      <c r="H607" s="8"/>
      <c r="I607" s="4"/>
    </row>
    <row r="608" spans="1:9" x14ac:dyDescent="0.15">
      <c r="A608" s="1" t="s">
        <v>23</v>
      </c>
      <c r="C608" s="4"/>
      <c r="D608" s="8"/>
      <c r="E608" s="4"/>
      <c r="F608" s="8"/>
      <c r="G608" s="4"/>
      <c r="H608" s="8"/>
      <c r="I608" s="4"/>
    </row>
    <row r="609" spans="1:9" x14ac:dyDescent="0.15">
      <c r="A609" s="2">
        <v>1</v>
      </c>
      <c r="B609" s="1" t="s">
        <v>64</v>
      </c>
      <c r="C609" s="4">
        <v>89</v>
      </c>
      <c r="D609" s="8">
        <v>15.95</v>
      </c>
      <c r="E609" s="4">
        <v>86</v>
      </c>
      <c r="F609" s="8">
        <v>20.239999999999998</v>
      </c>
      <c r="G609" s="4">
        <v>3</v>
      </c>
      <c r="H609" s="8">
        <v>2.29</v>
      </c>
      <c r="I609" s="4">
        <v>0</v>
      </c>
    </row>
    <row r="610" spans="1:9" x14ac:dyDescent="0.15">
      <c r="A610" s="2">
        <v>2</v>
      </c>
      <c r="B610" s="1" t="s">
        <v>57</v>
      </c>
      <c r="C610" s="4">
        <v>65</v>
      </c>
      <c r="D610" s="8">
        <v>11.65</v>
      </c>
      <c r="E610" s="4">
        <v>56</v>
      </c>
      <c r="F610" s="8">
        <v>13.18</v>
      </c>
      <c r="G610" s="4">
        <v>9</v>
      </c>
      <c r="H610" s="8">
        <v>6.87</v>
      </c>
      <c r="I610" s="4">
        <v>0</v>
      </c>
    </row>
    <row r="611" spans="1:9" x14ac:dyDescent="0.15">
      <c r="A611" s="2">
        <v>3</v>
      </c>
      <c r="B611" s="1" t="s">
        <v>50</v>
      </c>
      <c r="C611" s="4">
        <v>63</v>
      </c>
      <c r="D611" s="8">
        <v>11.29</v>
      </c>
      <c r="E611" s="4">
        <v>53</v>
      </c>
      <c r="F611" s="8">
        <v>12.47</v>
      </c>
      <c r="G611" s="4">
        <v>10</v>
      </c>
      <c r="H611" s="8">
        <v>7.63</v>
      </c>
      <c r="I611" s="4">
        <v>0</v>
      </c>
    </row>
    <row r="612" spans="1:9" x14ac:dyDescent="0.15">
      <c r="A612" s="2">
        <v>4</v>
      </c>
      <c r="B612" s="1" t="s">
        <v>59</v>
      </c>
      <c r="C612" s="4">
        <v>46</v>
      </c>
      <c r="D612" s="8">
        <v>8.24</v>
      </c>
      <c r="E612" s="4">
        <v>35</v>
      </c>
      <c r="F612" s="8">
        <v>8.24</v>
      </c>
      <c r="G612" s="4">
        <v>11</v>
      </c>
      <c r="H612" s="8">
        <v>8.4</v>
      </c>
      <c r="I612" s="4">
        <v>0</v>
      </c>
    </row>
    <row r="613" spans="1:9" x14ac:dyDescent="0.15">
      <c r="A613" s="2">
        <v>5</v>
      </c>
      <c r="B613" s="1" t="s">
        <v>49</v>
      </c>
      <c r="C613" s="4">
        <v>43</v>
      </c>
      <c r="D613" s="8">
        <v>7.71</v>
      </c>
      <c r="E613" s="4">
        <v>25</v>
      </c>
      <c r="F613" s="8">
        <v>5.88</v>
      </c>
      <c r="G613" s="4">
        <v>18</v>
      </c>
      <c r="H613" s="8">
        <v>13.74</v>
      </c>
      <c r="I613" s="4">
        <v>0</v>
      </c>
    </row>
    <row r="614" spans="1:9" x14ac:dyDescent="0.15">
      <c r="A614" s="2">
        <v>6</v>
      </c>
      <c r="B614" s="1" t="s">
        <v>63</v>
      </c>
      <c r="C614" s="4">
        <v>28</v>
      </c>
      <c r="D614" s="8">
        <v>5.0199999999999996</v>
      </c>
      <c r="E614" s="4">
        <v>27</v>
      </c>
      <c r="F614" s="8">
        <v>6.35</v>
      </c>
      <c r="G614" s="4">
        <v>1</v>
      </c>
      <c r="H614" s="8">
        <v>0.76</v>
      </c>
      <c r="I614" s="4">
        <v>0</v>
      </c>
    </row>
    <row r="615" spans="1:9" x14ac:dyDescent="0.15">
      <c r="A615" s="2">
        <v>7</v>
      </c>
      <c r="B615" s="1" t="s">
        <v>58</v>
      </c>
      <c r="C615" s="4">
        <v>20</v>
      </c>
      <c r="D615" s="8">
        <v>3.58</v>
      </c>
      <c r="E615" s="4">
        <v>17</v>
      </c>
      <c r="F615" s="8">
        <v>4</v>
      </c>
      <c r="G615" s="4">
        <v>3</v>
      </c>
      <c r="H615" s="8">
        <v>2.29</v>
      </c>
      <c r="I615" s="4">
        <v>0</v>
      </c>
    </row>
    <row r="616" spans="1:9" x14ac:dyDescent="0.15">
      <c r="A616" s="2">
        <v>8</v>
      </c>
      <c r="B616" s="1" t="s">
        <v>51</v>
      </c>
      <c r="C616" s="4">
        <v>17</v>
      </c>
      <c r="D616" s="8">
        <v>3.05</v>
      </c>
      <c r="E616" s="4">
        <v>11</v>
      </c>
      <c r="F616" s="8">
        <v>2.59</v>
      </c>
      <c r="G616" s="4">
        <v>6</v>
      </c>
      <c r="H616" s="8">
        <v>4.58</v>
      </c>
      <c r="I616" s="4">
        <v>0</v>
      </c>
    </row>
    <row r="617" spans="1:9" x14ac:dyDescent="0.15">
      <c r="A617" s="2">
        <v>9</v>
      </c>
      <c r="B617" s="1" t="s">
        <v>52</v>
      </c>
      <c r="C617" s="4">
        <v>13</v>
      </c>
      <c r="D617" s="8">
        <v>2.33</v>
      </c>
      <c r="E617" s="4">
        <v>12</v>
      </c>
      <c r="F617" s="8">
        <v>2.82</v>
      </c>
      <c r="G617" s="4">
        <v>1</v>
      </c>
      <c r="H617" s="8">
        <v>0.76</v>
      </c>
      <c r="I617" s="4">
        <v>0</v>
      </c>
    </row>
    <row r="618" spans="1:9" x14ac:dyDescent="0.15">
      <c r="A618" s="2">
        <v>10</v>
      </c>
      <c r="B618" s="1" t="s">
        <v>56</v>
      </c>
      <c r="C618" s="4">
        <v>12</v>
      </c>
      <c r="D618" s="8">
        <v>2.15</v>
      </c>
      <c r="E618" s="4">
        <v>9</v>
      </c>
      <c r="F618" s="8">
        <v>2.12</v>
      </c>
      <c r="G618" s="4">
        <v>3</v>
      </c>
      <c r="H618" s="8">
        <v>2.29</v>
      </c>
      <c r="I618" s="4">
        <v>0</v>
      </c>
    </row>
    <row r="619" spans="1:9" x14ac:dyDescent="0.15">
      <c r="A619" s="2">
        <v>10</v>
      </c>
      <c r="B619" s="1" t="s">
        <v>66</v>
      </c>
      <c r="C619" s="4">
        <v>12</v>
      </c>
      <c r="D619" s="8">
        <v>2.15</v>
      </c>
      <c r="E619" s="4">
        <v>12</v>
      </c>
      <c r="F619" s="8">
        <v>2.82</v>
      </c>
      <c r="G619" s="4">
        <v>0</v>
      </c>
      <c r="H619" s="8">
        <v>0</v>
      </c>
      <c r="I619" s="4">
        <v>0</v>
      </c>
    </row>
    <row r="620" spans="1:9" x14ac:dyDescent="0.15">
      <c r="A620" s="2">
        <v>12</v>
      </c>
      <c r="B620" s="1" t="s">
        <v>62</v>
      </c>
      <c r="C620" s="4">
        <v>11</v>
      </c>
      <c r="D620" s="8">
        <v>1.97</v>
      </c>
      <c r="E620" s="4">
        <v>9</v>
      </c>
      <c r="F620" s="8">
        <v>2.12</v>
      </c>
      <c r="G620" s="4">
        <v>2</v>
      </c>
      <c r="H620" s="8">
        <v>1.53</v>
      </c>
      <c r="I620" s="4">
        <v>0</v>
      </c>
    </row>
    <row r="621" spans="1:9" x14ac:dyDescent="0.15">
      <c r="A621" s="2">
        <v>13</v>
      </c>
      <c r="B621" s="1" t="s">
        <v>75</v>
      </c>
      <c r="C621" s="4">
        <v>10</v>
      </c>
      <c r="D621" s="8">
        <v>1.79</v>
      </c>
      <c r="E621" s="4">
        <v>7</v>
      </c>
      <c r="F621" s="8">
        <v>1.65</v>
      </c>
      <c r="G621" s="4">
        <v>3</v>
      </c>
      <c r="H621" s="8">
        <v>2.29</v>
      </c>
      <c r="I621" s="4">
        <v>0</v>
      </c>
    </row>
    <row r="622" spans="1:9" x14ac:dyDescent="0.15">
      <c r="A622" s="2">
        <v>13</v>
      </c>
      <c r="B622" s="1" t="s">
        <v>65</v>
      </c>
      <c r="C622" s="4">
        <v>10</v>
      </c>
      <c r="D622" s="8">
        <v>1.79</v>
      </c>
      <c r="E622" s="4">
        <v>8</v>
      </c>
      <c r="F622" s="8">
        <v>1.88</v>
      </c>
      <c r="G622" s="4">
        <v>2</v>
      </c>
      <c r="H622" s="8">
        <v>1.53</v>
      </c>
      <c r="I622" s="4">
        <v>0</v>
      </c>
    </row>
    <row r="623" spans="1:9" x14ac:dyDescent="0.15">
      <c r="A623" s="2">
        <v>15</v>
      </c>
      <c r="B623" s="1" t="s">
        <v>73</v>
      </c>
      <c r="C623" s="4">
        <v>9</v>
      </c>
      <c r="D623" s="8">
        <v>1.61</v>
      </c>
      <c r="E623" s="4">
        <v>4</v>
      </c>
      <c r="F623" s="8">
        <v>0.94</v>
      </c>
      <c r="G623" s="4">
        <v>5</v>
      </c>
      <c r="H623" s="8">
        <v>3.82</v>
      </c>
      <c r="I623" s="4">
        <v>0</v>
      </c>
    </row>
    <row r="624" spans="1:9" x14ac:dyDescent="0.15">
      <c r="A624" s="2">
        <v>16</v>
      </c>
      <c r="B624" s="1" t="s">
        <v>74</v>
      </c>
      <c r="C624" s="4">
        <v>7</v>
      </c>
      <c r="D624" s="8">
        <v>1.25</v>
      </c>
      <c r="E624" s="4">
        <v>3</v>
      </c>
      <c r="F624" s="8">
        <v>0.71</v>
      </c>
      <c r="G624" s="4">
        <v>4</v>
      </c>
      <c r="H624" s="8">
        <v>3.05</v>
      </c>
      <c r="I624" s="4">
        <v>0</v>
      </c>
    </row>
    <row r="625" spans="1:9" x14ac:dyDescent="0.15">
      <c r="A625" s="2">
        <v>16</v>
      </c>
      <c r="B625" s="1" t="s">
        <v>60</v>
      </c>
      <c r="C625" s="4">
        <v>7</v>
      </c>
      <c r="D625" s="8">
        <v>1.25</v>
      </c>
      <c r="E625" s="4">
        <v>2</v>
      </c>
      <c r="F625" s="8">
        <v>0.47</v>
      </c>
      <c r="G625" s="4">
        <v>5</v>
      </c>
      <c r="H625" s="8">
        <v>3.82</v>
      </c>
      <c r="I625" s="4">
        <v>0</v>
      </c>
    </row>
    <row r="626" spans="1:9" x14ac:dyDescent="0.15">
      <c r="A626" s="2">
        <v>16</v>
      </c>
      <c r="B626" s="1" t="s">
        <v>126</v>
      </c>
      <c r="C626" s="4">
        <v>7</v>
      </c>
      <c r="D626" s="8">
        <v>1.25</v>
      </c>
      <c r="E626" s="4">
        <v>7</v>
      </c>
      <c r="F626" s="8">
        <v>1.65</v>
      </c>
      <c r="G626" s="4">
        <v>0</v>
      </c>
      <c r="H626" s="8">
        <v>0</v>
      </c>
      <c r="I626" s="4">
        <v>0</v>
      </c>
    </row>
    <row r="627" spans="1:9" x14ac:dyDescent="0.15">
      <c r="A627" s="2">
        <v>19</v>
      </c>
      <c r="B627" s="1" t="s">
        <v>53</v>
      </c>
      <c r="C627" s="4">
        <v>6</v>
      </c>
      <c r="D627" s="8">
        <v>1.08</v>
      </c>
      <c r="E627" s="4">
        <v>5</v>
      </c>
      <c r="F627" s="8">
        <v>1.18</v>
      </c>
      <c r="G627" s="4">
        <v>1</v>
      </c>
      <c r="H627" s="8">
        <v>0.76</v>
      </c>
      <c r="I627" s="4">
        <v>0</v>
      </c>
    </row>
    <row r="628" spans="1:9" x14ac:dyDescent="0.15">
      <c r="A628" s="2">
        <v>20</v>
      </c>
      <c r="B628" s="1" t="s">
        <v>79</v>
      </c>
      <c r="C628" s="4">
        <v>5</v>
      </c>
      <c r="D628" s="8">
        <v>0.9</v>
      </c>
      <c r="E628" s="4">
        <v>3</v>
      </c>
      <c r="F628" s="8">
        <v>0.71</v>
      </c>
      <c r="G628" s="4">
        <v>2</v>
      </c>
      <c r="H628" s="8">
        <v>1.53</v>
      </c>
      <c r="I628" s="4">
        <v>0</v>
      </c>
    </row>
    <row r="629" spans="1:9" x14ac:dyDescent="0.15">
      <c r="A629" s="2">
        <v>20</v>
      </c>
      <c r="B629" s="1" t="s">
        <v>70</v>
      </c>
      <c r="C629" s="4">
        <v>5</v>
      </c>
      <c r="D629" s="8">
        <v>0.9</v>
      </c>
      <c r="E629" s="4">
        <v>2</v>
      </c>
      <c r="F629" s="8">
        <v>0.47</v>
      </c>
      <c r="G629" s="4">
        <v>3</v>
      </c>
      <c r="H629" s="8">
        <v>2.29</v>
      </c>
      <c r="I629" s="4">
        <v>0</v>
      </c>
    </row>
    <row r="630" spans="1:9" x14ac:dyDescent="0.15">
      <c r="A630" s="2">
        <v>20</v>
      </c>
      <c r="B630" s="1" t="s">
        <v>68</v>
      </c>
      <c r="C630" s="4">
        <v>5</v>
      </c>
      <c r="D630" s="8">
        <v>0.9</v>
      </c>
      <c r="E630" s="4">
        <v>4</v>
      </c>
      <c r="F630" s="8">
        <v>0.94</v>
      </c>
      <c r="G630" s="4">
        <v>1</v>
      </c>
      <c r="H630" s="8">
        <v>0.76</v>
      </c>
      <c r="I630" s="4">
        <v>0</v>
      </c>
    </row>
    <row r="631" spans="1:9" x14ac:dyDescent="0.15">
      <c r="A631" s="1"/>
      <c r="C631" s="4"/>
      <c r="D631" s="8"/>
      <c r="E631" s="4"/>
      <c r="F631" s="8"/>
      <c r="G631" s="4"/>
      <c r="H631" s="8"/>
      <c r="I631" s="4"/>
    </row>
    <row r="632" spans="1:9" x14ac:dyDescent="0.15">
      <c r="A632" s="1" t="s">
        <v>24</v>
      </c>
      <c r="C632" s="4"/>
      <c r="D632" s="8"/>
      <c r="E632" s="4"/>
      <c r="F632" s="8"/>
      <c r="G632" s="4"/>
      <c r="H632" s="8"/>
      <c r="I632" s="4"/>
    </row>
    <row r="633" spans="1:9" x14ac:dyDescent="0.15">
      <c r="A633" s="2">
        <v>1</v>
      </c>
      <c r="B633" s="1" t="s">
        <v>64</v>
      </c>
      <c r="C633" s="4">
        <v>76</v>
      </c>
      <c r="D633" s="8">
        <v>19.190000000000001</v>
      </c>
      <c r="E633" s="4">
        <v>75</v>
      </c>
      <c r="F633" s="8">
        <v>23.73</v>
      </c>
      <c r="G633" s="4">
        <v>1</v>
      </c>
      <c r="H633" s="8">
        <v>1.33</v>
      </c>
      <c r="I633" s="4">
        <v>0</v>
      </c>
    </row>
    <row r="634" spans="1:9" x14ac:dyDescent="0.15">
      <c r="A634" s="2">
        <v>2</v>
      </c>
      <c r="B634" s="1" t="s">
        <v>63</v>
      </c>
      <c r="C634" s="4">
        <v>42</v>
      </c>
      <c r="D634" s="8">
        <v>10.61</v>
      </c>
      <c r="E634" s="4">
        <v>38</v>
      </c>
      <c r="F634" s="8">
        <v>12.03</v>
      </c>
      <c r="G634" s="4">
        <v>4</v>
      </c>
      <c r="H634" s="8">
        <v>5.33</v>
      </c>
      <c r="I634" s="4">
        <v>0</v>
      </c>
    </row>
    <row r="635" spans="1:9" x14ac:dyDescent="0.15">
      <c r="A635" s="2">
        <v>3</v>
      </c>
      <c r="B635" s="1" t="s">
        <v>59</v>
      </c>
      <c r="C635" s="4">
        <v>39</v>
      </c>
      <c r="D635" s="8">
        <v>9.85</v>
      </c>
      <c r="E635" s="4">
        <v>28</v>
      </c>
      <c r="F635" s="8">
        <v>8.86</v>
      </c>
      <c r="G635" s="4">
        <v>10</v>
      </c>
      <c r="H635" s="8">
        <v>13.33</v>
      </c>
      <c r="I635" s="4">
        <v>1</v>
      </c>
    </row>
    <row r="636" spans="1:9" x14ac:dyDescent="0.15">
      <c r="A636" s="2">
        <v>4</v>
      </c>
      <c r="B636" s="1" t="s">
        <v>57</v>
      </c>
      <c r="C636" s="4">
        <v>36</v>
      </c>
      <c r="D636" s="8">
        <v>9.09</v>
      </c>
      <c r="E636" s="4">
        <v>34</v>
      </c>
      <c r="F636" s="8">
        <v>10.76</v>
      </c>
      <c r="G636" s="4">
        <v>2</v>
      </c>
      <c r="H636" s="8">
        <v>2.67</v>
      </c>
      <c r="I636" s="4">
        <v>0</v>
      </c>
    </row>
    <row r="637" spans="1:9" x14ac:dyDescent="0.15">
      <c r="A637" s="2">
        <v>5</v>
      </c>
      <c r="B637" s="1" t="s">
        <v>49</v>
      </c>
      <c r="C637" s="4">
        <v>28</v>
      </c>
      <c r="D637" s="8">
        <v>7.07</v>
      </c>
      <c r="E637" s="4">
        <v>20</v>
      </c>
      <c r="F637" s="8">
        <v>6.33</v>
      </c>
      <c r="G637" s="4">
        <v>8</v>
      </c>
      <c r="H637" s="8">
        <v>10.67</v>
      </c>
      <c r="I637" s="4">
        <v>0</v>
      </c>
    </row>
    <row r="638" spans="1:9" x14ac:dyDescent="0.15">
      <c r="A638" s="2">
        <v>5</v>
      </c>
      <c r="B638" s="1" t="s">
        <v>50</v>
      </c>
      <c r="C638" s="4">
        <v>28</v>
      </c>
      <c r="D638" s="8">
        <v>7.07</v>
      </c>
      <c r="E638" s="4">
        <v>26</v>
      </c>
      <c r="F638" s="8">
        <v>8.23</v>
      </c>
      <c r="G638" s="4">
        <v>2</v>
      </c>
      <c r="H638" s="8">
        <v>2.67</v>
      </c>
      <c r="I638" s="4">
        <v>0</v>
      </c>
    </row>
    <row r="639" spans="1:9" x14ac:dyDescent="0.15">
      <c r="A639" s="2">
        <v>7</v>
      </c>
      <c r="B639" s="1" t="s">
        <v>58</v>
      </c>
      <c r="C639" s="4">
        <v>15</v>
      </c>
      <c r="D639" s="8">
        <v>3.79</v>
      </c>
      <c r="E639" s="4">
        <v>11</v>
      </c>
      <c r="F639" s="8">
        <v>3.48</v>
      </c>
      <c r="G639" s="4">
        <v>4</v>
      </c>
      <c r="H639" s="8">
        <v>5.33</v>
      </c>
      <c r="I639" s="4">
        <v>0</v>
      </c>
    </row>
    <row r="640" spans="1:9" x14ac:dyDescent="0.15">
      <c r="A640" s="2">
        <v>8</v>
      </c>
      <c r="B640" s="1" t="s">
        <v>52</v>
      </c>
      <c r="C640" s="4">
        <v>13</v>
      </c>
      <c r="D640" s="8">
        <v>3.28</v>
      </c>
      <c r="E640" s="4">
        <v>8</v>
      </c>
      <c r="F640" s="8">
        <v>2.5299999999999998</v>
      </c>
      <c r="G640" s="4">
        <v>5</v>
      </c>
      <c r="H640" s="8">
        <v>6.67</v>
      </c>
      <c r="I640" s="4">
        <v>0</v>
      </c>
    </row>
    <row r="641" spans="1:9" x14ac:dyDescent="0.15">
      <c r="A641" s="2">
        <v>8</v>
      </c>
      <c r="B641" s="1" t="s">
        <v>73</v>
      </c>
      <c r="C641" s="4">
        <v>13</v>
      </c>
      <c r="D641" s="8">
        <v>3.28</v>
      </c>
      <c r="E641" s="4">
        <v>7</v>
      </c>
      <c r="F641" s="8">
        <v>2.2200000000000002</v>
      </c>
      <c r="G641" s="4">
        <v>6</v>
      </c>
      <c r="H641" s="8">
        <v>8</v>
      </c>
      <c r="I641" s="4">
        <v>0</v>
      </c>
    </row>
    <row r="642" spans="1:9" x14ac:dyDescent="0.15">
      <c r="A642" s="2">
        <v>10</v>
      </c>
      <c r="B642" s="1" t="s">
        <v>56</v>
      </c>
      <c r="C642" s="4">
        <v>11</v>
      </c>
      <c r="D642" s="8">
        <v>2.78</v>
      </c>
      <c r="E642" s="4">
        <v>7</v>
      </c>
      <c r="F642" s="8">
        <v>2.2200000000000002</v>
      </c>
      <c r="G642" s="4">
        <v>4</v>
      </c>
      <c r="H642" s="8">
        <v>5.33</v>
      </c>
      <c r="I642" s="4">
        <v>0</v>
      </c>
    </row>
    <row r="643" spans="1:9" x14ac:dyDescent="0.15">
      <c r="A643" s="2">
        <v>11</v>
      </c>
      <c r="B643" s="1" t="s">
        <v>51</v>
      </c>
      <c r="C643" s="4">
        <v>9</v>
      </c>
      <c r="D643" s="8">
        <v>2.27</v>
      </c>
      <c r="E643" s="4">
        <v>7</v>
      </c>
      <c r="F643" s="8">
        <v>2.2200000000000002</v>
      </c>
      <c r="G643" s="4">
        <v>2</v>
      </c>
      <c r="H643" s="8">
        <v>2.67</v>
      </c>
      <c r="I643" s="4">
        <v>0</v>
      </c>
    </row>
    <row r="644" spans="1:9" x14ac:dyDescent="0.15">
      <c r="A644" s="2">
        <v>12</v>
      </c>
      <c r="B644" s="1" t="s">
        <v>66</v>
      </c>
      <c r="C644" s="4">
        <v>7</v>
      </c>
      <c r="D644" s="8">
        <v>1.77</v>
      </c>
      <c r="E644" s="4">
        <v>6</v>
      </c>
      <c r="F644" s="8">
        <v>1.9</v>
      </c>
      <c r="G644" s="4">
        <v>1</v>
      </c>
      <c r="H644" s="8">
        <v>1.33</v>
      </c>
      <c r="I644" s="4">
        <v>0</v>
      </c>
    </row>
    <row r="645" spans="1:9" x14ac:dyDescent="0.15">
      <c r="A645" s="2">
        <v>13</v>
      </c>
      <c r="B645" s="1" t="s">
        <v>68</v>
      </c>
      <c r="C645" s="4">
        <v>6</v>
      </c>
      <c r="D645" s="8">
        <v>1.52</v>
      </c>
      <c r="E645" s="4">
        <v>6</v>
      </c>
      <c r="F645" s="8">
        <v>1.9</v>
      </c>
      <c r="G645" s="4">
        <v>0</v>
      </c>
      <c r="H645" s="8">
        <v>0</v>
      </c>
      <c r="I645" s="4">
        <v>0</v>
      </c>
    </row>
    <row r="646" spans="1:9" x14ac:dyDescent="0.15">
      <c r="A646" s="2">
        <v>14</v>
      </c>
      <c r="B646" s="1" t="s">
        <v>74</v>
      </c>
      <c r="C646" s="4">
        <v>5</v>
      </c>
      <c r="D646" s="8">
        <v>1.26</v>
      </c>
      <c r="E646" s="4">
        <v>2</v>
      </c>
      <c r="F646" s="8">
        <v>0.63</v>
      </c>
      <c r="G646" s="4">
        <v>3</v>
      </c>
      <c r="H646" s="8">
        <v>4</v>
      </c>
      <c r="I646" s="4">
        <v>0</v>
      </c>
    </row>
    <row r="647" spans="1:9" x14ac:dyDescent="0.15">
      <c r="A647" s="2">
        <v>14</v>
      </c>
      <c r="B647" s="1" t="s">
        <v>61</v>
      </c>
      <c r="C647" s="4">
        <v>5</v>
      </c>
      <c r="D647" s="8">
        <v>1.26</v>
      </c>
      <c r="E647" s="4">
        <v>4</v>
      </c>
      <c r="F647" s="8">
        <v>1.27</v>
      </c>
      <c r="G647" s="4">
        <v>1</v>
      </c>
      <c r="H647" s="8">
        <v>1.33</v>
      </c>
      <c r="I647" s="4">
        <v>0</v>
      </c>
    </row>
    <row r="648" spans="1:9" x14ac:dyDescent="0.15">
      <c r="A648" s="2">
        <v>14</v>
      </c>
      <c r="B648" s="1" t="s">
        <v>65</v>
      </c>
      <c r="C648" s="4">
        <v>5</v>
      </c>
      <c r="D648" s="8">
        <v>1.26</v>
      </c>
      <c r="E648" s="4">
        <v>2</v>
      </c>
      <c r="F648" s="8">
        <v>0.63</v>
      </c>
      <c r="G648" s="4">
        <v>2</v>
      </c>
      <c r="H648" s="8">
        <v>2.67</v>
      </c>
      <c r="I648" s="4">
        <v>1</v>
      </c>
    </row>
    <row r="649" spans="1:9" x14ac:dyDescent="0.15">
      <c r="A649" s="2">
        <v>17</v>
      </c>
      <c r="B649" s="1" t="s">
        <v>71</v>
      </c>
      <c r="C649" s="4">
        <v>4</v>
      </c>
      <c r="D649" s="8">
        <v>1.01</v>
      </c>
      <c r="E649" s="4">
        <v>3</v>
      </c>
      <c r="F649" s="8">
        <v>0.95</v>
      </c>
      <c r="G649" s="4">
        <v>1</v>
      </c>
      <c r="H649" s="8">
        <v>1.33</v>
      </c>
      <c r="I649" s="4">
        <v>0</v>
      </c>
    </row>
    <row r="650" spans="1:9" x14ac:dyDescent="0.15">
      <c r="A650" s="2">
        <v>17</v>
      </c>
      <c r="B650" s="1" t="s">
        <v>78</v>
      </c>
      <c r="C650" s="4">
        <v>4</v>
      </c>
      <c r="D650" s="8">
        <v>1.01</v>
      </c>
      <c r="E650" s="4">
        <v>2</v>
      </c>
      <c r="F650" s="8">
        <v>0.63</v>
      </c>
      <c r="G650" s="4">
        <v>2</v>
      </c>
      <c r="H650" s="8">
        <v>2.67</v>
      </c>
      <c r="I650" s="4">
        <v>0</v>
      </c>
    </row>
    <row r="651" spans="1:9" x14ac:dyDescent="0.15">
      <c r="A651" s="2">
        <v>17</v>
      </c>
      <c r="B651" s="1" t="s">
        <v>81</v>
      </c>
      <c r="C651" s="4">
        <v>4</v>
      </c>
      <c r="D651" s="8">
        <v>1.01</v>
      </c>
      <c r="E651" s="4">
        <v>4</v>
      </c>
      <c r="F651" s="8">
        <v>1.27</v>
      </c>
      <c r="G651" s="4">
        <v>0</v>
      </c>
      <c r="H651" s="8">
        <v>0</v>
      </c>
      <c r="I651" s="4">
        <v>0</v>
      </c>
    </row>
    <row r="652" spans="1:9" x14ac:dyDescent="0.15">
      <c r="A652" s="2">
        <v>17</v>
      </c>
      <c r="B652" s="1" t="s">
        <v>62</v>
      </c>
      <c r="C652" s="4">
        <v>4</v>
      </c>
      <c r="D652" s="8">
        <v>1.01</v>
      </c>
      <c r="E652" s="4">
        <v>3</v>
      </c>
      <c r="F652" s="8">
        <v>0.95</v>
      </c>
      <c r="G652" s="4">
        <v>1</v>
      </c>
      <c r="H652" s="8">
        <v>1.33</v>
      </c>
      <c r="I652" s="4">
        <v>0</v>
      </c>
    </row>
    <row r="653" spans="1:9" x14ac:dyDescent="0.15">
      <c r="A653" s="2">
        <v>17</v>
      </c>
      <c r="B653" s="1" t="s">
        <v>82</v>
      </c>
      <c r="C653" s="4">
        <v>4</v>
      </c>
      <c r="D653" s="8">
        <v>1.01</v>
      </c>
      <c r="E653" s="4">
        <v>1</v>
      </c>
      <c r="F653" s="8">
        <v>0.32</v>
      </c>
      <c r="G653" s="4">
        <v>2</v>
      </c>
      <c r="H653" s="8">
        <v>2.67</v>
      </c>
      <c r="I653" s="4">
        <v>1</v>
      </c>
    </row>
    <row r="654" spans="1:9" x14ac:dyDescent="0.15">
      <c r="A654" s="1"/>
      <c r="C654" s="4"/>
      <c r="D654" s="8"/>
      <c r="E654" s="4"/>
      <c r="F654" s="8"/>
      <c r="G654" s="4"/>
      <c r="H654" s="8"/>
      <c r="I654" s="4"/>
    </row>
    <row r="655" spans="1:9" x14ac:dyDescent="0.15">
      <c r="A655" s="1" t="s">
        <v>25</v>
      </c>
      <c r="C655" s="4"/>
      <c r="D655" s="8"/>
      <c r="E655" s="4"/>
      <c r="F655" s="8"/>
      <c r="G655" s="4"/>
      <c r="H655" s="8"/>
      <c r="I655" s="4"/>
    </row>
    <row r="656" spans="1:9" x14ac:dyDescent="0.15">
      <c r="A656" s="2">
        <v>1</v>
      </c>
      <c r="B656" s="1" t="s">
        <v>64</v>
      </c>
      <c r="C656" s="4">
        <v>15</v>
      </c>
      <c r="D656" s="8">
        <v>20.27</v>
      </c>
      <c r="E656" s="4">
        <v>14</v>
      </c>
      <c r="F656" s="8">
        <v>23.33</v>
      </c>
      <c r="G656" s="4">
        <v>1</v>
      </c>
      <c r="H656" s="8">
        <v>7.14</v>
      </c>
      <c r="I656" s="4">
        <v>0</v>
      </c>
    </row>
    <row r="657" spans="1:9" x14ac:dyDescent="0.15">
      <c r="A657" s="2">
        <v>2</v>
      </c>
      <c r="B657" s="1" t="s">
        <v>57</v>
      </c>
      <c r="C657" s="4">
        <v>11</v>
      </c>
      <c r="D657" s="8">
        <v>14.86</v>
      </c>
      <c r="E657" s="4">
        <v>11</v>
      </c>
      <c r="F657" s="8">
        <v>18.329999999999998</v>
      </c>
      <c r="G657" s="4">
        <v>0</v>
      </c>
      <c r="H657" s="8">
        <v>0</v>
      </c>
      <c r="I657" s="4">
        <v>0</v>
      </c>
    </row>
    <row r="658" spans="1:9" x14ac:dyDescent="0.15">
      <c r="A658" s="2">
        <v>3</v>
      </c>
      <c r="B658" s="1" t="s">
        <v>76</v>
      </c>
      <c r="C658" s="4">
        <v>9</v>
      </c>
      <c r="D658" s="8">
        <v>12.16</v>
      </c>
      <c r="E658" s="4">
        <v>8</v>
      </c>
      <c r="F658" s="8">
        <v>13.33</v>
      </c>
      <c r="G658" s="4">
        <v>1</v>
      </c>
      <c r="H658" s="8">
        <v>7.14</v>
      </c>
      <c r="I658" s="4">
        <v>0</v>
      </c>
    </row>
    <row r="659" spans="1:9" x14ac:dyDescent="0.15">
      <c r="A659" s="2">
        <v>4</v>
      </c>
      <c r="B659" s="1" t="s">
        <v>49</v>
      </c>
      <c r="C659" s="4">
        <v>7</v>
      </c>
      <c r="D659" s="8">
        <v>9.4600000000000009</v>
      </c>
      <c r="E659" s="4">
        <v>4</v>
      </c>
      <c r="F659" s="8">
        <v>6.67</v>
      </c>
      <c r="G659" s="4">
        <v>3</v>
      </c>
      <c r="H659" s="8">
        <v>21.43</v>
      </c>
      <c r="I659" s="4">
        <v>0</v>
      </c>
    </row>
    <row r="660" spans="1:9" x14ac:dyDescent="0.15">
      <c r="A660" s="2">
        <v>5</v>
      </c>
      <c r="B660" s="1" t="s">
        <v>52</v>
      </c>
      <c r="C660" s="4">
        <v>5</v>
      </c>
      <c r="D660" s="8">
        <v>6.76</v>
      </c>
      <c r="E660" s="4">
        <v>5</v>
      </c>
      <c r="F660" s="8">
        <v>8.33</v>
      </c>
      <c r="G660" s="4">
        <v>0</v>
      </c>
      <c r="H660" s="8">
        <v>0</v>
      </c>
      <c r="I660" s="4">
        <v>0</v>
      </c>
    </row>
    <row r="661" spans="1:9" x14ac:dyDescent="0.15">
      <c r="A661" s="2">
        <v>6</v>
      </c>
      <c r="B661" s="1" t="s">
        <v>50</v>
      </c>
      <c r="C661" s="4">
        <v>4</v>
      </c>
      <c r="D661" s="8">
        <v>5.41</v>
      </c>
      <c r="E661" s="4">
        <v>4</v>
      </c>
      <c r="F661" s="8">
        <v>6.67</v>
      </c>
      <c r="G661" s="4">
        <v>0</v>
      </c>
      <c r="H661" s="8">
        <v>0</v>
      </c>
      <c r="I661" s="4">
        <v>0</v>
      </c>
    </row>
    <row r="662" spans="1:9" x14ac:dyDescent="0.15">
      <c r="A662" s="2">
        <v>7</v>
      </c>
      <c r="B662" s="1" t="s">
        <v>73</v>
      </c>
      <c r="C662" s="4">
        <v>3</v>
      </c>
      <c r="D662" s="8">
        <v>4.05</v>
      </c>
      <c r="E662" s="4">
        <v>2</v>
      </c>
      <c r="F662" s="8">
        <v>3.33</v>
      </c>
      <c r="G662" s="4">
        <v>1</v>
      </c>
      <c r="H662" s="8">
        <v>7.14</v>
      </c>
      <c r="I662" s="4">
        <v>0</v>
      </c>
    </row>
    <row r="663" spans="1:9" x14ac:dyDescent="0.15">
      <c r="A663" s="2">
        <v>7</v>
      </c>
      <c r="B663" s="1" t="s">
        <v>58</v>
      </c>
      <c r="C663" s="4">
        <v>3</v>
      </c>
      <c r="D663" s="8">
        <v>4.05</v>
      </c>
      <c r="E663" s="4">
        <v>3</v>
      </c>
      <c r="F663" s="8">
        <v>5</v>
      </c>
      <c r="G663" s="4">
        <v>0</v>
      </c>
      <c r="H663" s="8">
        <v>0</v>
      </c>
      <c r="I663" s="4">
        <v>0</v>
      </c>
    </row>
    <row r="664" spans="1:9" x14ac:dyDescent="0.15">
      <c r="A664" s="2">
        <v>9</v>
      </c>
      <c r="B664" s="1" t="s">
        <v>51</v>
      </c>
      <c r="C664" s="4">
        <v>2</v>
      </c>
      <c r="D664" s="8">
        <v>2.7</v>
      </c>
      <c r="E664" s="4">
        <v>2</v>
      </c>
      <c r="F664" s="8">
        <v>3.33</v>
      </c>
      <c r="G664" s="4">
        <v>0</v>
      </c>
      <c r="H664" s="8">
        <v>0</v>
      </c>
      <c r="I664" s="4">
        <v>0</v>
      </c>
    </row>
    <row r="665" spans="1:9" x14ac:dyDescent="0.15">
      <c r="A665" s="2">
        <v>9</v>
      </c>
      <c r="B665" s="1" t="s">
        <v>78</v>
      </c>
      <c r="C665" s="4">
        <v>2</v>
      </c>
      <c r="D665" s="8">
        <v>2.7</v>
      </c>
      <c r="E665" s="4">
        <v>2</v>
      </c>
      <c r="F665" s="8">
        <v>3.33</v>
      </c>
      <c r="G665" s="4">
        <v>0</v>
      </c>
      <c r="H665" s="8">
        <v>0</v>
      </c>
      <c r="I665" s="4">
        <v>0</v>
      </c>
    </row>
    <row r="666" spans="1:9" x14ac:dyDescent="0.15">
      <c r="A666" s="2">
        <v>9</v>
      </c>
      <c r="B666" s="1" t="s">
        <v>93</v>
      </c>
      <c r="C666" s="4">
        <v>2</v>
      </c>
      <c r="D666" s="8">
        <v>2.7</v>
      </c>
      <c r="E666" s="4">
        <v>0</v>
      </c>
      <c r="F666" s="8">
        <v>0</v>
      </c>
      <c r="G666" s="4">
        <v>2</v>
      </c>
      <c r="H666" s="8">
        <v>14.29</v>
      </c>
      <c r="I666" s="4">
        <v>0</v>
      </c>
    </row>
    <row r="667" spans="1:9" x14ac:dyDescent="0.15">
      <c r="A667" s="2">
        <v>9</v>
      </c>
      <c r="B667" s="1" t="s">
        <v>59</v>
      </c>
      <c r="C667" s="4">
        <v>2</v>
      </c>
      <c r="D667" s="8">
        <v>2.7</v>
      </c>
      <c r="E667" s="4">
        <v>0</v>
      </c>
      <c r="F667" s="8">
        <v>0</v>
      </c>
      <c r="G667" s="4">
        <v>2</v>
      </c>
      <c r="H667" s="8">
        <v>14.29</v>
      </c>
      <c r="I667" s="4">
        <v>0</v>
      </c>
    </row>
    <row r="668" spans="1:9" x14ac:dyDescent="0.15">
      <c r="A668" s="2">
        <v>9</v>
      </c>
      <c r="B668" s="1" t="s">
        <v>62</v>
      </c>
      <c r="C668" s="4">
        <v>2</v>
      </c>
      <c r="D668" s="8">
        <v>2.7</v>
      </c>
      <c r="E668" s="4">
        <v>0</v>
      </c>
      <c r="F668" s="8">
        <v>0</v>
      </c>
      <c r="G668" s="4">
        <v>2</v>
      </c>
      <c r="H668" s="8">
        <v>14.29</v>
      </c>
      <c r="I668" s="4">
        <v>0</v>
      </c>
    </row>
    <row r="669" spans="1:9" x14ac:dyDescent="0.15">
      <c r="A669" s="2">
        <v>9</v>
      </c>
      <c r="B669" s="1" t="s">
        <v>63</v>
      </c>
      <c r="C669" s="4">
        <v>2</v>
      </c>
      <c r="D669" s="8">
        <v>2.7</v>
      </c>
      <c r="E669" s="4">
        <v>2</v>
      </c>
      <c r="F669" s="8">
        <v>3.33</v>
      </c>
      <c r="G669" s="4">
        <v>0</v>
      </c>
      <c r="H669" s="8">
        <v>0</v>
      </c>
      <c r="I669" s="4">
        <v>0</v>
      </c>
    </row>
    <row r="670" spans="1:9" x14ac:dyDescent="0.15">
      <c r="A670" s="2">
        <v>15</v>
      </c>
      <c r="B670" s="1" t="s">
        <v>113</v>
      </c>
      <c r="C670" s="4">
        <v>1</v>
      </c>
      <c r="D670" s="8">
        <v>1.35</v>
      </c>
      <c r="E670" s="4">
        <v>0</v>
      </c>
      <c r="F670" s="8">
        <v>0</v>
      </c>
      <c r="G670" s="4">
        <v>1</v>
      </c>
      <c r="H670" s="8">
        <v>7.14</v>
      </c>
      <c r="I670" s="4">
        <v>0</v>
      </c>
    </row>
    <row r="671" spans="1:9" x14ac:dyDescent="0.15">
      <c r="A671" s="2">
        <v>15</v>
      </c>
      <c r="B671" s="1" t="s">
        <v>56</v>
      </c>
      <c r="C671" s="4">
        <v>1</v>
      </c>
      <c r="D671" s="8">
        <v>1.35</v>
      </c>
      <c r="E671" s="4">
        <v>1</v>
      </c>
      <c r="F671" s="8">
        <v>1.67</v>
      </c>
      <c r="G671" s="4">
        <v>0</v>
      </c>
      <c r="H671" s="8">
        <v>0</v>
      </c>
      <c r="I671" s="4">
        <v>0</v>
      </c>
    </row>
    <row r="672" spans="1:9" x14ac:dyDescent="0.15">
      <c r="A672" s="2">
        <v>15</v>
      </c>
      <c r="B672" s="1" t="s">
        <v>65</v>
      </c>
      <c r="C672" s="4">
        <v>1</v>
      </c>
      <c r="D672" s="8">
        <v>1.35</v>
      </c>
      <c r="E672" s="4">
        <v>0</v>
      </c>
      <c r="F672" s="8">
        <v>0</v>
      </c>
      <c r="G672" s="4">
        <v>1</v>
      </c>
      <c r="H672" s="8">
        <v>7.14</v>
      </c>
      <c r="I672" s="4">
        <v>0</v>
      </c>
    </row>
    <row r="673" spans="1:9" x14ac:dyDescent="0.15">
      <c r="A673" s="2">
        <v>15</v>
      </c>
      <c r="B673" s="1" t="s">
        <v>66</v>
      </c>
      <c r="C673" s="4">
        <v>1</v>
      </c>
      <c r="D673" s="8">
        <v>1.35</v>
      </c>
      <c r="E673" s="4">
        <v>1</v>
      </c>
      <c r="F673" s="8">
        <v>1.67</v>
      </c>
      <c r="G673" s="4">
        <v>0</v>
      </c>
      <c r="H673" s="8">
        <v>0</v>
      </c>
      <c r="I673" s="4">
        <v>0</v>
      </c>
    </row>
    <row r="674" spans="1:9" x14ac:dyDescent="0.15">
      <c r="A674" s="2">
        <v>15</v>
      </c>
      <c r="B674" s="1" t="s">
        <v>68</v>
      </c>
      <c r="C674" s="4">
        <v>1</v>
      </c>
      <c r="D674" s="8">
        <v>1.35</v>
      </c>
      <c r="E674" s="4">
        <v>1</v>
      </c>
      <c r="F674" s="8">
        <v>1.67</v>
      </c>
      <c r="G674" s="4">
        <v>0</v>
      </c>
      <c r="H674" s="8">
        <v>0</v>
      </c>
      <c r="I674" s="4">
        <v>0</v>
      </c>
    </row>
    <row r="675" spans="1:9" x14ac:dyDescent="0.15">
      <c r="A675" s="2">
        <v>20</v>
      </c>
      <c r="B675" s="1" t="s">
        <v>85</v>
      </c>
      <c r="C675" s="4">
        <v>0</v>
      </c>
      <c r="D675" s="8">
        <v>0</v>
      </c>
      <c r="E675" s="4">
        <v>0</v>
      </c>
      <c r="F675" s="8">
        <v>0</v>
      </c>
      <c r="G675" s="4">
        <v>0</v>
      </c>
      <c r="H675" s="8">
        <v>0</v>
      </c>
      <c r="I675" s="4">
        <v>0</v>
      </c>
    </row>
    <row r="676" spans="1:9" x14ac:dyDescent="0.15">
      <c r="A676" s="2">
        <v>20</v>
      </c>
      <c r="B676" s="1" t="s">
        <v>86</v>
      </c>
      <c r="C676" s="4">
        <v>0</v>
      </c>
      <c r="D676" s="8">
        <v>0</v>
      </c>
      <c r="E676" s="4">
        <v>0</v>
      </c>
      <c r="F676" s="8">
        <v>0</v>
      </c>
      <c r="G676" s="4">
        <v>0</v>
      </c>
      <c r="H676" s="8">
        <v>0</v>
      </c>
      <c r="I676" s="4">
        <v>0</v>
      </c>
    </row>
    <row r="677" spans="1:9" x14ac:dyDescent="0.15">
      <c r="A677" s="2">
        <v>20</v>
      </c>
      <c r="B677" s="1" t="s">
        <v>71</v>
      </c>
      <c r="C677" s="4">
        <v>0</v>
      </c>
      <c r="D677" s="8">
        <v>0</v>
      </c>
      <c r="E677" s="4">
        <v>0</v>
      </c>
      <c r="F677" s="8">
        <v>0</v>
      </c>
      <c r="G677" s="4">
        <v>0</v>
      </c>
      <c r="H677" s="8">
        <v>0</v>
      </c>
      <c r="I677" s="4">
        <v>0</v>
      </c>
    </row>
    <row r="678" spans="1:9" x14ac:dyDescent="0.15">
      <c r="A678" s="2">
        <v>20</v>
      </c>
      <c r="B678" s="1" t="s">
        <v>75</v>
      </c>
      <c r="C678" s="4">
        <v>0</v>
      </c>
      <c r="D678" s="8">
        <v>0</v>
      </c>
      <c r="E678" s="4">
        <v>0</v>
      </c>
      <c r="F678" s="8">
        <v>0</v>
      </c>
      <c r="G678" s="4">
        <v>0</v>
      </c>
      <c r="H678" s="8">
        <v>0</v>
      </c>
      <c r="I678" s="4">
        <v>0</v>
      </c>
    </row>
    <row r="679" spans="1:9" x14ac:dyDescent="0.15">
      <c r="A679" s="2">
        <v>20</v>
      </c>
      <c r="B679" s="1" t="s">
        <v>87</v>
      </c>
      <c r="C679" s="4">
        <v>0</v>
      </c>
      <c r="D679" s="8">
        <v>0</v>
      </c>
      <c r="E679" s="4">
        <v>0</v>
      </c>
      <c r="F679" s="8">
        <v>0</v>
      </c>
      <c r="G679" s="4">
        <v>0</v>
      </c>
      <c r="H679" s="8">
        <v>0</v>
      </c>
      <c r="I679" s="4">
        <v>0</v>
      </c>
    </row>
    <row r="680" spans="1:9" x14ac:dyDescent="0.15">
      <c r="A680" s="2">
        <v>20</v>
      </c>
      <c r="B680" s="1" t="s">
        <v>88</v>
      </c>
      <c r="C680" s="4">
        <v>0</v>
      </c>
      <c r="D680" s="8">
        <v>0</v>
      </c>
      <c r="E680" s="4">
        <v>0</v>
      </c>
      <c r="F680" s="8">
        <v>0</v>
      </c>
      <c r="G680" s="4">
        <v>0</v>
      </c>
      <c r="H680" s="8">
        <v>0</v>
      </c>
      <c r="I680" s="4">
        <v>0</v>
      </c>
    </row>
    <row r="681" spans="1:9" x14ac:dyDescent="0.15">
      <c r="A681" s="2">
        <v>20</v>
      </c>
      <c r="B681" s="1" t="s">
        <v>89</v>
      </c>
      <c r="C681" s="4">
        <v>0</v>
      </c>
      <c r="D681" s="8">
        <v>0</v>
      </c>
      <c r="E681" s="4">
        <v>0</v>
      </c>
      <c r="F681" s="8">
        <v>0</v>
      </c>
      <c r="G681" s="4">
        <v>0</v>
      </c>
      <c r="H681" s="8">
        <v>0</v>
      </c>
      <c r="I681" s="4">
        <v>0</v>
      </c>
    </row>
    <row r="682" spans="1:9" x14ac:dyDescent="0.15">
      <c r="A682" s="2">
        <v>20</v>
      </c>
      <c r="B682" s="1" t="s">
        <v>90</v>
      </c>
      <c r="C682" s="4">
        <v>0</v>
      </c>
      <c r="D682" s="8">
        <v>0</v>
      </c>
      <c r="E682" s="4">
        <v>0</v>
      </c>
      <c r="F682" s="8">
        <v>0</v>
      </c>
      <c r="G682" s="4">
        <v>0</v>
      </c>
      <c r="H682" s="8">
        <v>0</v>
      </c>
      <c r="I682" s="4">
        <v>0</v>
      </c>
    </row>
    <row r="683" spans="1:9" x14ac:dyDescent="0.15">
      <c r="A683" s="2">
        <v>20</v>
      </c>
      <c r="B683" s="1" t="s">
        <v>91</v>
      </c>
      <c r="C683" s="4">
        <v>0</v>
      </c>
      <c r="D683" s="8">
        <v>0</v>
      </c>
      <c r="E683" s="4">
        <v>0</v>
      </c>
      <c r="F683" s="8">
        <v>0</v>
      </c>
      <c r="G683" s="4">
        <v>0</v>
      </c>
      <c r="H683" s="8">
        <v>0</v>
      </c>
      <c r="I683" s="4">
        <v>0</v>
      </c>
    </row>
    <row r="684" spans="1:9" x14ac:dyDescent="0.15">
      <c r="A684" s="2">
        <v>20</v>
      </c>
      <c r="B684" s="1" t="s">
        <v>92</v>
      </c>
      <c r="C684" s="4">
        <v>0</v>
      </c>
      <c r="D684" s="8">
        <v>0</v>
      </c>
      <c r="E684" s="4">
        <v>0</v>
      </c>
      <c r="F684" s="8">
        <v>0</v>
      </c>
      <c r="G684" s="4">
        <v>0</v>
      </c>
      <c r="H684" s="8">
        <v>0</v>
      </c>
      <c r="I684" s="4">
        <v>0</v>
      </c>
    </row>
    <row r="685" spans="1:9" x14ac:dyDescent="0.15">
      <c r="A685" s="2">
        <v>20</v>
      </c>
      <c r="B685" s="1" t="s">
        <v>94</v>
      </c>
      <c r="C685" s="4">
        <v>0</v>
      </c>
      <c r="D685" s="8">
        <v>0</v>
      </c>
      <c r="E685" s="4">
        <v>0</v>
      </c>
      <c r="F685" s="8">
        <v>0</v>
      </c>
      <c r="G685" s="4">
        <v>0</v>
      </c>
      <c r="H685" s="8">
        <v>0</v>
      </c>
      <c r="I685" s="4">
        <v>0</v>
      </c>
    </row>
    <row r="686" spans="1:9" x14ac:dyDescent="0.15">
      <c r="A686" s="2">
        <v>20</v>
      </c>
      <c r="B686" s="1" t="s">
        <v>95</v>
      </c>
      <c r="C686" s="4">
        <v>0</v>
      </c>
      <c r="D686" s="8">
        <v>0</v>
      </c>
      <c r="E686" s="4">
        <v>0</v>
      </c>
      <c r="F686" s="8">
        <v>0</v>
      </c>
      <c r="G686" s="4">
        <v>0</v>
      </c>
      <c r="H686" s="8">
        <v>0</v>
      </c>
      <c r="I686" s="4">
        <v>0</v>
      </c>
    </row>
    <row r="687" spans="1:9" x14ac:dyDescent="0.15">
      <c r="A687" s="2">
        <v>20</v>
      </c>
      <c r="B687" s="1" t="s">
        <v>83</v>
      </c>
      <c r="C687" s="4">
        <v>0</v>
      </c>
      <c r="D687" s="8">
        <v>0</v>
      </c>
      <c r="E687" s="4">
        <v>0</v>
      </c>
      <c r="F687" s="8">
        <v>0</v>
      </c>
      <c r="G687" s="4">
        <v>0</v>
      </c>
      <c r="H687" s="8">
        <v>0</v>
      </c>
      <c r="I687" s="4">
        <v>0</v>
      </c>
    </row>
    <row r="688" spans="1:9" x14ac:dyDescent="0.15">
      <c r="A688" s="2">
        <v>20</v>
      </c>
      <c r="B688" s="1" t="s">
        <v>96</v>
      </c>
      <c r="C688" s="4">
        <v>0</v>
      </c>
      <c r="D688" s="8">
        <v>0</v>
      </c>
      <c r="E688" s="4">
        <v>0</v>
      </c>
      <c r="F688" s="8">
        <v>0</v>
      </c>
      <c r="G688" s="4">
        <v>0</v>
      </c>
      <c r="H688" s="8">
        <v>0</v>
      </c>
      <c r="I688" s="4">
        <v>0</v>
      </c>
    </row>
    <row r="689" spans="1:9" x14ac:dyDescent="0.15">
      <c r="A689" s="2">
        <v>20</v>
      </c>
      <c r="B689" s="1" t="s">
        <v>80</v>
      </c>
      <c r="C689" s="4">
        <v>0</v>
      </c>
      <c r="D689" s="8">
        <v>0</v>
      </c>
      <c r="E689" s="4">
        <v>0</v>
      </c>
      <c r="F689" s="8">
        <v>0</v>
      </c>
      <c r="G689" s="4">
        <v>0</v>
      </c>
      <c r="H689" s="8">
        <v>0</v>
      </c>
      <c r="I689" s="4">
        <v>0</v>
      </c>
    </row>
    <row r="690" spans="1:9" x14ac:dyDescent="0.15">
      <c r="A690" s="2">
        <v>20</v>
      </c>
      <c r="B690" s="1" t="s">
        <v>97</v>
      </c>
      <c r="C690" s="4">
        <v>0</v>
      </c>
      <c r="D690" s="8">
        <v>0</v>
      </c>
      <c r="E690" s="4">
        <v>0</v>
      </c>
      <c r="F690" s="8">
        <v>0</v>
      </c>
      <c r="G690" s="4">
        <v>0</v>
      </c>
      <c r="H690" s="8">
        <v>0</v>
      </c>
      <c r="I690" s="4">
        <v>0</v>
      </c>
    </row>
    <row r="691" spans="1:9" x14ac:dyDescent="0.15">
      <c r="A691" s="2">
        <v>20</v>
      </c>
      <c r="B691" s="1" t="s">
        <v>98</v>
      </c>
      <c r="C691" s="4">
        <v>0</v>
      </c>
      <c r="D691" s="8">
        <v>0</v>
      </c>
      <c r="E691" s="4">
        <v>0</v>
      </c>
      <c r="F691" s="8">
        <v>0</v>
      </c>
      <c r="G691" s="4">
        <v>0</v>
      </c>
      <c r="H691" s="8">
        <v>0</v>
      </c>
      <c r="I691" s="4">
        <v>0</v>
      </c>
    </row>
    <row r="692" spans="1:9" x14ac:dyDescent="0.15">
      <c r="A692" s="2">
        <v>20</v>
      </c>
      <c r="B692" s="1" t="s">
        <v>99</v>
      </c>
      <c r="C692" s="4">
        <v>0</v>
      </c>
      <c r="D692" s="8">
        <v>0</v>
      </c>
      <c r="E692" s="4">
        <v>0</v>
      </c>
      <c r="F692" s="8">
        <v>0</v>
      </c>
      <c r="G692" s="4">
        <v>0</v>
      </c>
      <c r="H692" s="8">
        <v>0</v>
      </c>
      <c r="I692" s="4">
        <v>0</v>
      </c>
    </row>
    <row r="693" spans="1:9" x14ac:dyDescent="0.15">
      <c r="A693" s="2">
        <v>20</v>
      </c>
      <c r="B693" s="1" t="s">
        <v>100</v>
      </c>
      <c r="C693" s="4">
        <v>0</v>
      </c>
      <c r="D693" s="8">
        <v>0</v>
      </c>
      <c r="E693" s="4">
        <v>0</v>
      </c>
      <c r="F693" s="8">
        <v>0</v>
      </c>
      <c r="G693" s="4">
        <v>0</v>
      </c>
      <c r="H693" s="8">
        <v>0</v>
      </c>
      <c r="I693" s="4">
        <v>0</v>
      </c>
    </row>
    <row r="694" spans="1:9" x14ac:dyDescent="0.15">
      <c r="A694" s="2">
        <v>20</v>
      </c>
      <c r="B694" s="1" t="s">
        <v>101</v>
      </c>
      <c r="C694" s="4">
        <v>0</v>
      </c>
      <c r="D694" s="8">
        <v>0</v>
      </c>
      <c r="E694" s="4">
        <v>0</v>
      </c>
      <c r="F694" s="8">
        <v>0</v>
      </c>
      <c r="G694" s="4">
        <v>0</v>
      </c>
      <c r="H694" s="8">
        <v>0</v>
      </c>
      <c r="I694" s="4">
        <v>0</v>
      </c>
    </row>
    <row r="695" spans="1:9" x14ac:dyDescent="0.15">
      <c r="A695" s="2">
        <v>20</v>
      </c>
      <c r="B695" s="1" t="s">
        <v>79</v>
      </c>
      <c r="C695" s="4">
        <v>0</v>
      </c>
      <c r="D695" s="8">
        <v>0</v>
      </c>
      <c r="E695" s="4">
        <v>0</v>
      </c>
      <c r="F695" s="8">
        <v>0</v>
      </c>
      <c r="G695" s="4">
        <v>0</v>
      </c>
      <c r="H695" s="8">
        <v>0</v>
      </c>
      <c r="I695" s="4">
        <v>0</v>
      </c>
    </row>
    <row r="696" spans="1:9" x14ac:dyDescent="0.15">
      <c r="A696" s="2">
        <v>20</v>
      </c>
      <c r="B696" s="1" t="s">
        <v>102</v>
      </c>
      <c r="C696" s="4">
        <v>0</v>
      </c>
      <c r="D696" s="8">
        <v>0</v>
      </c>
      <c r="E696" s="4">
        <v>0</v>
      </c>
      <c r="F696" s="8">
        <v>0</v>
      </c>
      <c r="G696" s="4">
        <v>0</v>
      </c>
      <c r="H696" s="8">
        <v>0</v>
      </c>
      <c r="I696" s="4">
        <v>0</v>
      </c>
    </row>
    <row r="697" spans="1:9" x14ac:dyDescent="0.15">
      <c r="A697" s="2">
        <v>20</v>
      </c>
      <c r="B697" s="1" t="s">
        <v>103</v>
      </c>
      <c r="C697" s="4">
        <v>0</v>
      </c>
      <c r="D697" s="8">
        <v>0</v>
      </c>
      <c r="E697" s="4">
        <v>0</v>
      </c>
      <c r="F697" s="8">
        <v>0</v>
      </c>
      <c r="G697" s="4">
        <v>0</v>
      </c>
      <c r="H697" s="8">
        <v>0</v>
      </c>
      <c r="I697" s="4">
        <v>0</v>
      </c>
    </row>
    <row r="698" spans="1:9" x14ac:dyDescent="0.15">
      <c r="A698" s="2">
        <v>20</v>
      </c>
      <c r="B698" s="1" t="s">
        <v>104</v>
      </c>
      <c r="C698" s="4">
        <v>0</v>
      </c>
      <c r="D698" s="8">
        <v>0</v>
      </c>
      <c r="E698" s="4">
        <v>0</v>
      </c>
      <c r="F698" s="8">
        <v>0</v>
      </c>
      <c r="G698" s="4">
        <v>0</v>
      </c>
      <c r="H698" s="8">
        <v>0</v>
      </c>
      <c r="I698" s="4">
        <v>0</v>
      </c>
    </row>
    <row r="699" spans="1:9" x14ac:dyDescent="0.15">
      <c r="A699" s="2">
        <v>20</v>
      </c>
      <c r="B699" s="1" t="s">
        <v>105</v>
      </c>
      <c r="C699" s="4">
        <v>0</v>
      </c>
      <c r="D699" s="8">
        <v>0</v>
      </c>
      <c r="E699" s="4">
        <v>0</v>
      </c>
      <c r="F699" s="8">
        <v>0</v>
      </c>
      <c r="G699" s="4">
        <v>0</v>
      </c>
      <c r="H699" s="8">
        <v>0</v>
      </c>
      <c r="I699" s="4">
        <v>0</v>
      </c>
    </row>
    <row r="700" spans="1:9" x14ac:dyDescent="0.15">
      <c r="A700" s="2">
        <v>20</v>
      </c>
      <c r="B700" s="1" t="s">
        <v>106</v>
      </c>
      <c r="C700" s="4">
        <v>0</v>
      </c>
      <c r="D700" s="8">
        <v>0</v>
      </c>
      <c r="E700" s="4">
        <v>0</v>
      </c>
      <c r="F700" s="8">
        <v>0</v>
      </c>
      <c r="G700" s="4">
        <v>0</v>
      </c>
      <c r="H700" s="8">
        <v>0</v>
      </c>
      <c r="I700" s="4">
        <v>0</v>
      </c>
    </row>
    <row r="701" spans="1:9" x14ac:dyDescent="0.15">
      <c r="A701" s="2">
        <v>20</v>
      </c>
      <c r="B701" s="1" t="s">
        <v>107</v>
      </c>
      <c r="C701" s="4">
        <v>0</v>
      </c>
      <c r="D701" s="8">
        <v>0</v>
      </c>
      <c r="E701" s="4">
        <v>0</v>
      </c>
      <c r="F701" s="8">
        <v>0</v>
      </c>
      <c r="G701" s="4">
        <v>0</v>
      </c>
      <c r="H701" s="8">
        <v>0</v>
      </c>
      <c r="I701" s="4">
        <v>0</v>
      </c>
    </row>
    <row r="702" spans="1:9" x14ac:dyDescent="0.15">
      <c r="A702" s="2">
        <v>20</v>
      </c>
      <c r="B702" s="1" t="s">
        <v>108</v>
      </c>
      <c r="C702" s="4">
        <v>0</v>
      </c>
      <c r="D702" s="8">
        <v>0</v>
      </c>
      <c r="E702" s="4">
        <v>0</v>
      </c>
      <c r="F702" s="8">
        <v>0</v>
      </c>
      <c r="G702" s="4">
        <v>0</v>
      </c>
      <c r="H702" s="8">
        <v>0</v>
      </c>
      <c r="I702" s="4">
        <v>0</v>
      </c>
    </row>
    <row r="703" spans="1:9" x14ac:dyDescent="0.15">
      <c r="A703" s="2">
        <v>20</v>
      </c>
      <c r="B703" s="1" t="s">
        <v>109</v>
      </c>
      <c r="C703" s="4">
        <v>0</v>
      </c>
      <c r="D703" s="8">
        <v>0</v>
      </c>
      <c r="E703" s="4">
        <v>0</v>
      </c>
      <c r="F703" s="8">
        <v>0</v>
      </c>
      <c r="G703" s="4">
        <v>0</v>
      </c>
      <c r="H703" s="8">
        <v>0</v>
      </c>
      <c r="I703" s="4">
        <v>0</v>
      </c>
    </row>
    <row r="704" spans="1:9" x14ac:dyDescent="0.15">
      <c r="A704" s="2">
        <v>20</v>
      </c>
      <c r="B704" s="1" t="s">
        <v>110</v>
      </c>
      <c r="C704" s="4">
        <v>0</v>
      </c>
      <c r="D704" s="8">
        <v>0</v>
      </c>
      <c r="E704" s="4">
        <v>0</v>
      </c>
      <c r="F704" s="8">
        <v>0</v>
      </c>
      <c r="G704" s="4">
        <v>0</v>
      </c>
      <c r="H704" s="8">
        <v>0</v>
      </c>
      <c r="I704" s="4">
        <v>0</v>
      </c>
    </row>
    <row r="705" spans="1:9" x14ac:dyDescent="0.15">
      <c r="A705" s="2">
        <v>20</v>
      </c>
      <c r="B705" s="1" t="s">
        <v>111</v>
      </c>
      <c r="C705" s="4">
        <v>0</v>
      </c>
      <c r="D705" s="8">
        <v>0</v>
      </c>
      <c r="E705" s="4">
        <v>0</v>
      </c>
      <c r="F705" s="8">
        <v>0</v>
      </c>
      <c r="G705" s="4">
        <v>0</v>
      </c>
      <c r="H705" s="8">
        <v>0</v>
      </c>
      <c r="I705" s="4">
        <v>0</v>
      </c>
    </row>
    <row r="706" spans="1:9" x14ac:dyDescent="0.15">
      <c r="A706" s="2">
        <v>20</v>
      </c>
      <c r="B706" s="1" t="s">
        <v>112</v>
      </c>
      <c r="C706" s="4">
        <v>0</v>
      </c>
      <c r="D706" s="8">
        <v>0</v>
      </c>
      <c r="E706" s="4">
        <v>0</v>
      </c>
      <c r="F706" s="8">
        <v>0</v>
      </c>
      <c r="G706" s="4">
        <v>0</v>
      </c>
      <c r="H706" s="8">
        <v>0</v>
      </c>
      <c r="I706" s="4">
        <v>0</v>
      </c>
    </row>
    <row r="707" spans="1:9" x14ac:dyDescent="0.15">
      <c r="A707" s="2">
        <v>20</v>
      </c>
      <c r="B707" s="1" t="s">
        <v>114</v>
      </c>
      <c r="C707" s="4">
        <v>0</v>
      </c>
      <c r="D707" s="8">
        <v>0</v>
      </c>
      <c r="E707" s="4">
        <v>0</v>
      </c>
      <c r="F707" s="8">
        <v>0</v>
      </c>
      <c r="G707" s="4">
        <v>0</v>
      </c>
      <c r="H707" s="8">
        <v>0</v>
      </c>
      <c r="I707" s="4">
        <v>0</v>
      </c>
    </row>
    <row r="708" spans="1:9" x14ac:dyDescent="0.15">
      <c r="A708" s="2">
        <v>20</v>
      </c>
      <c r="B708" s="1" t="s">
        <v>115</v>
      </c>
      <c r="C708" s="4">
        <v>0</v>
      </c>
      <c r="D708" s="8">
        <v>0</v>
      </c>
      <c r="E708" s="4">
        <v>0</v>
      </c>
      <c r="F708" s="8">
        <v>0</v>
      </c>
      <c r="G708" s="4">
        <v>0</v>
      </c>
      <c r="H708" s="8">
        <v>0</v>
      </c>
      <c r="I708" s="4">
        <v>0</v>
      </c>
    </row>
    <row r="709" spans="1:9" x14ac:dyDescent="0.15">
      <c r="A709" s="2">
        <v>20</v>
      </c>
      <c r="B709" s="1" t="s">
        <v>116</v>
      </c>
      <c r="C709" s="4">
        <v>0</v>
      </c>
      <c r="D709" s="8">
        <v>0</v>
      </c>
      <c r="E709" s="4">
        <v>0</v>
      </c>
      <c r="F709" s="8">
        <v>0</v>
      </c>
      <c r="G709" s="4">
        <v>0</v>
      </c>
      <c r="H709" s="8">
        <v>0</v>
      </c>
      <c r="I709" s="4">
        <v>0</v>
      </c>
    </row>
    <row r="710" spans="1:9" x14ac:dyDescent="0.15">
      <c r="A710" s="2">
        <v>20</v>
      </c>
      <c r="B710" s="1" t="s">
        <v>117</v>
      </c>
      <c r="C710" s="4">
        <v>0</v>
      </c>
      <c r="D710" s="8">
        <v>0</v>
      </c>
      <c r="E710" s="4">
        <v>0</v>
      </c>
      <c r="F710" s="8">
        <v>0</v>
      </c>
      <c r="G710" s="4">
        <v>0</v>
      </c>
      <c r="H710" s="8">
        <v>0</v>
      </c>
      <c r="I710" s="4">
        <v>0</v>
      </c>
    </row>
    <row r="711" spans="1:9" x14ac:dyDescent="0.15">
      <c r="A711" s="2">
        <v>20</v>
      </c>
      <c r="B711" s="1" t="s">
        <v>118</v>
      </c>
      <c r="C711" s="4">
        <v>0</v>
      </c>
      <c r="D711" s="8">
        <v>0</v>
      </c>
      <c r="E711" s="4">
        <v>0</v>
      </c>
      <c r="F711" s="8">
        <v>0</v>
      </c>
      <c r="G711" s="4">
        <v>0</v>
      </c>
      <c r="H711" s="8">
        <v>0</v>
      </c>
      <c r="I711" s="4">
        <v>0</v>
      </c>
    </row>
    <row r="712" spans="1:9" x14ac:dyDescent="0.15">
      <c r="A712" s="2">
        <v>20</v>
      </c>
      <c r="B712" s="1" t="s">
        <v>119</v>
      </c>
      <c r="C712" s="4">
        <v>0</v>
      </c>
      <c r="D712" s="8">
        <v>0</v>
      </c>
      <c r="E712" s="4">
        <v>0</v>
      </c>
      <c r="F712" s="8">
        <v>0</v>
      </c>
      <c r="G712" s="4">
        <v>0</v>
      </c>
      <c r="H712" s="8">
        <v>0</v>
      </c>
      <c r="I712" s="4">
        <v>0</v>
      </c>
    </row>
    <row r="713" spans="1:9" x14ac:dyDescent="0.15">
      <c r="A713" s="2">
        <v>20</v>
      </c>
      <c r="B713" s="1" t="s">
        <v>120</v>
      </c>
      <c r="C713" s="4">
        <v>0</v>
      </c>
      <c r="D713" s="8">
        <v>0</v>
      </c>
      <c r="E713" s="4">
        <v>0</v>
      </c>
      <c r="F713" s="8">
        <v>0</v>
      </c>
      <c r="G713" s="4">
        <v>0</v>
      </c>
      <c r="H713" s="8">
        <v>0</v>
      </c>
      <c r="I713" s="4">
        <v>0</v>
      </c>
    </row>
    <row r="714" spans="1:9" x14ac:dyDescent="0.15">
      <c r="A714" s="2">
        <v>20</v>
      </c>
      <c r="B714" s="1" t="s">
        <v>74</v>
      </c>
      <c r="C714" s="4">
        <v>0</v>
      </c>
      <c r="D714" s="8">
        <v>0</v>
      </c>
      <c r="E714" s="4">
        <v>0</v>
      </c>
      <c r="F714" s="8">
        <v>0</v>
      </c>
      <c r="G714" s="4">
        <v>0</v>
      </c>
      <c r="H714" s="8">
        <v>0</v>
      </c>
      <c r="I714" s="4">
        <v>0</v>
      </c>
    </row>
    <row r="715" spans="1:9" x14ac:dyDescent="0.15">
      <c r="A715" s="2">
        <v>20</v>
      </c>
      <c r="B715" s="1" t="s">
        <v>53</v>
      </c>
      <c r="C715" s="4">
        <v>0</v>
      </c>
      <c r="D715" s="8">
        <v>0</v>
      </c>
      <c r="E715" s="4">
        <v>0</v>
      </c>
      <c r="F715" s="8">
        <v>0</v>
      </c>
      <c r="G715" s="4">
        <v>0</v>
      </c>
      <c r="H715" s="8">
        <v>0</v>
      </c>
      <c r="I715" s="4">
        <v>0</v>
      </c>
    </row>
    <row r="716" spans="1:9" x14ac:dyDescent="0.15">
      <c r="A716" s="2">
        <v>20</v>
      </c>
      <c r="B716" s="1" t="s">
        <v>54</v>
      </c>
      <c r="C716" s="4">
        <v>0</v>
      </c>
      <c r="D716" s="8">
        <v>0</v>
      </c>
      <c r="E716" s="4">
        <v>0</v>
      </c>
      <c r="F716" s="8">
        <v>0</v>
      </c>
      <c r="G716" s="4">
        <v>0</v>
      </c>
      <c r="H716" s="8">
        <v>0</v>
      </c>
      <c r="I716" s="4">
        <v>0</v>
      </c>
    </row>
    <row r="717" spans="1:9" x14ac:dyDescent="0.15">
      <c r="A717" s="2">
        <v>20</v>
      </c>
      <c r="B717" s="1" t="s">
        <v>55</v>
      </c>
      <c r="C717" s="4">
        <v>0</v>
      </c>
      <c r="D717" s="8">
        <v>0</v>
      </c>
      <c r="E717" s="4">
        <v>0</v>
      </c>
      <c r="F717" s="8">
        <v>0</v>
      </c>
      <c r="G717" s="4">
        <v>0</v>
      </c>
      <c r="H717" s="8">
        <v>0</v>
      </c>
      <c r="I717" s="4">
        <v>0</v>
      </c>
    </row>
    <row r="718" spans="1:9" x14ac:dyDescent="0.15">
      <c r="A718" s="2">
        <v>20</v>
      </c>
      <c r="B718" s="1" t="s">
        <v>121</v>
      </c>
      <c r="C718" s="4">
        <v>0</v>
      </c>
      <c r="D718" s="8">
        <v>0</v>
      </c>
      <c r="E718" s="4">
        <v>0</v>
      </c>
      <c r="F718" s="8">
        <v>0</v>
      </c>
      <c r="G718" s="4">
        <v>0</v>
      </c>
      <c r="H718" s="8">
        <v>0</v>
      </c>
      <c r="I718" s="4">
        <v>0</v>
      </c>
    </row>
    <row r="719" spans="1:9" x14ac:dyDescent="0.15">
      <c r="A719" s="2">
        <v>20</v>
      </c>
      <c r="B719" s="1" t="s">
        <v>81</v>
      </c>
      <c r="C719" s="4">
        <v>0</v>
      </c>
      <c r="D719" s="8">
        <v>0</v>
      </c>
      <c r="E719" s="4">
        <v>0</v>
      </c>
      <c r="F719" s="8">
        <v>0</v>
      </c>
      <c r="G719" s="4">
        <v>0</v>
      </c>
      <c r="H719" s="8">
        <v>0</v>
      </c>
      <c r="I719" s="4">
        <v>0</v>
      </c>
    </row>
    <row r="720" spans="1:9" x14ac:dyDescent="0.15">
      <c r="A720" s="2">
        <v>20</v>
      </c>
      <c r="B720" s="1" t="s">
        <v>72</v>
      </c>
      <c r="C720" s="4">
        <v>0</v>
      </c>
      <c r="D720" s="8">
        <v>0</v>
      </c>
      <c r="E720" s="4">
        <v>0</v>
      </c>
      <c r="F720" s="8">
        <v>0</v>
      </c>
      <c r="G720" s="4">
        <v>0</v>
      </c>
      <c r="H720" s="8">
        <v>0</v>
      </c>
      <c r="I720" s="4">
        <v>0</v>
      </c>
    </row>
    <row r="721" spans="1:9" x14ac:dyDescent="0.15">
      <c r="A721" s="2">
        <v>20</v>
      </c>
      <c r="B721" s="1" t="s">
        <v>69</v>
      </c>
      <c r="C721" s="4">
        <v>0</v>
      </c>
      <c r="D721" s="8">
        <v>0</v>
      </c>
      <c r="E721" s="4">
        <v>0</v>
      </c>
      <c r="F721" s="8">
        <v>0</v>
      </c>
      <c r="G721" s="4">
        <v>0</v>
      </c>
      <c r="H721" s="8">
        <v>0</v>
      </c>
      <c r="I721" s="4">
        <v>0</v>
      </c>
    </row>
    <row r="722" spans="1:9" x14ac:dyDescent="0.15">
      <c r="A722" s="2">
        <v>20</v>
      </c>
      <c r="B722" s="1" t="s">
        <v>60</v>
      </c>
      <c r="C722" s="4">
        <v>0</v>
      </c>
      <c r="D722" s="8">
        <v>0</v>
      </c>
      <c r="E722" s="4">
        <v>0</v>
      </c>
      <c r="F722" s="8">
        <v>0</v>
      </c>
      <c r="G722" s="4">
        <v>0</v>
      </c>
      <c r="H722" s="8">
        <v>0</v>
      </c>
      <c r="I722" s="4">
        <v>0</v>
      </c>
    </row>
    <row r="723" spans="1:9" x14ac:dyDescent="0.15">
      <c r="A723" s="2">
        <v>20</v>
      </c>
      <c r="B723" s="1" t="s">
        <v>84</v>
      </c>
      <c r="C723" s="4">
        <v>0</v>
      </c>
      <c r="D723" s="8">
        <v>0</v>
      </c>
      <c r="E723" s="4">
        <v>0</v>
      </c>
      <c r="F723" s="8">
        <v>0</v>
      </c>
      <c r="G723" s="4">
        <v>0</v>
      </c>
      <c r="H723" s="8">
        <v>0</v>
      </c>
      <c r="I723" s="4">
        <v>0</v>
      </c>
    </row>
    <row r="724" spans="1:9" x14ac:dyDescent="0.15">
      <c r="A724" s="2">
        <v>20</v>
      </c>
      <c r="B724" s="1" t="s">
        <v>122</v>
      </c>
      <c r="C724" s="4">
        <v>0</v>
      </c>
      <c r="D724" s="8">
        <v>0</v>
      </c>
      <c r="E724" s="4">
        <v>0</v>
      </c>
      <c r="F724" s="8">
        <v>0</v>
      </c>
      <c r="G724" s="4">
        <v>0</v>
      </c>
      <c r="H724" s="8">
        <v>0</v>
      </c>
      <c r="I724" s="4">
        <v>0</v>
      </c>
    </row>
    <row r="725" spans="1:9" x14ac:dyDescent="0.15">
      <c r="A725" s="2">
        <v>20</v>
      </c>
      <c r="B725" s="1" t="s">
        <v>61</v>
      </c>
      <c r="C725" s="4">
        <v>0</v>
      </c>
      <c r="D725" s="8">
        <v>0</v>
      </c>
      <c r="E725" s="4">
        <v>0</v>
      </c>
      <c r="F725" s="8">
        <v>0</v>
      </c>
      <c r="G725" s="4">
        <v>0</v>
      </c>
      <c r="H725" s="8">
        <v>0</v>
      </c>
      <c r="I725" s="4">
        <v>0</v>
      </c>
    </row>
    <row r="726" spans="1:9" x14ac:dyDescent="0.15">
      <c r="A726" s="2">
        <v>20</v>
      </c>
      <c r="B726" s="1" t="s">
        <v>123</v>
      </c>
      <c r="C726" s="4">
        <v>0</v>
      </c>
      <c r="D726" s="8">
        <v>0</v>
      </c>
      <c r="E726" s="4">
        <v>0</v>
      </c>
      <c r="F726" s="8">
        <v>0</v>
      </c>
      <c r="G726" s="4">
        <v>0</v>
      </c>
      <c r="H726" s="8">
        <v>0</v>
      </c>
      <c r="I726" s="4">
        <v>0</v>
      </c>
    </row>
    <row r="727" spans="1:9" x14ac:dyDescent="0.15">
      <c r="A727" s="2">
        <v>20</v>
      </c>
      <c r="B727" s="1" t="s">
        <v>77</v>
      </c>
      <c r="C727" s="4">
        <v>0</v>
      </c>
      <c r="D727" s="8">
        <v>0</v>
      </c>
      <c r="E727" s="4">
        <v>0</v>
      </c>
      <c r="F727" s="8">
        <v>0</v>
      </c>
      <c r="G727" s="4">
        <v>0</v>
      </c>
      <c r="H727" s="8">
        <v>0</v>
      </c>
      <c r="I727" s="4">
        <v>0</v>
      </c>
    </row>
    <row r="728" spans="1:9" x14ac:dyDescent="0.15">
      <c r="A728" s="2">
        <v>20</v>
      </c>
      <c r="B728" s="1" t="s">
        <v>70</v>
      </c>
      <c r="C728" s="4">
        <v>0</v>
      </c>
      <c r="D728" s="8">
        <v>0</v>
      </c>
      <c r="E728" s="4">
        <v>0</v>
      </c>
      <c r="F728" s="8">
        <v>0</v>
      </c>
      <c r="G728" s="4">
        <v>0</v>
      </c>
      <c r="H728" s="8">
        <v>0</v>
      </c>
      <c r="I728" s="4">
        <v>0</v>
      </c>
    </row>
    <row r="729" spans="1:9" x14ac:dyDescent="0.15">
      <c r="A729" s="2">
        <v>20</v>
      </c>
      <c r="B729" s="1" t="s">
        <v>124</v>
      </c>
      <c r="C729" s="4">
        <v>0</v>
      </c>
      <c r="D729" s="8">
        <v>0</v>
      </c>
      <c r="E729" s="4">
        <v>0</v>
      </c>
      <c r="F729" s="8">
        <v>0</v>
      </c>
      <c r="G729" s="4">
        <v>0</v>
      </c>
      <c r="H729" s="8">
        <v>0</v>
      </c>
      <c r="I729" s="4">
        <v>0</v>
      </c>
    </row>
    <row r="730" spans="1:9" x14ac:dyDescent="0.15">
      <c r="A730" s="2">
        <v>20</v>
      </c>
      <c r="B730" s="1" t="s">
        <v>67</v>
      </c>
      <c r="C730" s="4">
        <v>0</v>
      </c>
      <c r="D730" s="8">
        <v>0</v>
      </c>
      <c r="E730" s="4">
        <v>0</v>
      </c>
      <c r="F730" s="8">
        <v>0</v>
      </c>
      <c r="G730" s="4">
        <v>0</v>
      </c>
      <c r="H730" s="8">
        <v>0</v>
      </c>
      <c r="I730" s="4">
        <v>0</v>
      </c>
    </row>
    <row r="731" spans="1:9" x14ac:dyDescent="0.15">
      <c r="A731" s="2">
        <v>20</v>
      </c>
      <c r="B731" s="1" t="s">
        <v>125</v>
      </c>
      <c r="C731" s="4">
        <v>0</v>
      </c>
      <c r="D731" s="8">
        <v>0</v>
      </c>
      <c r="E731" s="4">
        <v>0</v>
      </c>
      <c r="F731" s="8">
        <v>0</v>
      </c>
      <c r="G731" s="4">
        <v>0</v>
      </c>
      <c r="H731" s="8">
        <v>0</v>
      </c>
      <c r="I731" s="4">
        <v>0</v>
      </c>
    </row>
    <row r="732" spans="1:9" x14ac:dyDescent="0.15">
      <c r="A732" s="2">
        <v>20</v>
      </c>
      <c r="B732" s="1" t="s">
        <v>126</v>
      </c>
      <c r="C732" s="4">
        <v>0</v>
      </c>
      <c r="D732" s="8">
        <v>0</v>
      </c>
      <c r="E732" s="4">
        <v>0</v>
      </c>
      <c r="F732" s="8">
        <v>0</v>
      </c>
      <c r="G732" s="4">
        <v>0</v>
      </c>
      <c r="H732" s="8">
        <v>0</v>
      </c>
      <c r="I732" s="4">
        <v>0</v>
      </c>
    </row>
    <row r="733" spans="1:9" x14ac:dyDescent="0.15">
      <c r="A733" s="2">
        <v>20</v>
      </c>
      <c r="B733" s="1" t="s">
        <v>127</v>
      </c>
      <c r="C733" s="4">
        <v>0</v>
      </c>
      <c r="D733" s="8">
        <v>0</v>
      </c>
      <c r="E733" s="4">
        <v>0</v>
      </c>
      <c r="F733" s="8">
        <v>0</v>
      </c>
      <c r="G733" s="4">
        <v>0</v>
      </c>
      <c r="H733" s="8">
        <v>0</v>
      </c>
      <c r="I733" s="4">
        <v>0</v>
      </c>
    </row>
    <row r="734" spans="1:9" x14ac:dyDescent="0.15">
      <c r="A734" s="2">
        <v>20</v>
      </c>
      <c r="B734" s="1" t="s">
        <v>82</v>
      </c>
      <c r="C734" s="4">
        <v>0</v>
      </c>
      <c r="D734" s="8">
        <v>0</v>
      </c>
      <c r="E734" s="4">
        <v>0</v>
      </c>
      <c r="F734" s="8">
        <v>0</v>
      </c>
      <c r="G734" s="4">
        <v>0</v>
      </c>
      <c r="H734" s="8">
        <v>0</v>
      </c>
      <c r="I734" s="4">
        <v>0</v>
      </c>
    </row>
    <row r="735" spans="1:9" x14ac:dyDescent="0.15">
      <c r="A735" s="2">
        <v>20</v>
      </c>
      <c r="B735" s="1" t="s">
        <v>128</v>
      </c>
      <c r="C735" s="4">
        <v>0</v>
      </c>
      <c r="D735" s="8">
        <v>0</v>
      </c>
      <c r="E735" s="4">
        <v>0</v>
      </c>
      <c r="F735" s="8">
        <v>0</v>
      </c>
      <c r="G735" s="4">
        <v>0</v>
      </c>
      <c r="H735" s="8">
        <v>0</v>
      </c>
      <c r="I735" s="4">
        <v>0</v>
      </c>
    </row>
    <row r="736" spans="1:9" x14ac:dyDescent="0.15">
      <c r="A736" s="1"/>
      <c r="C736" s="4"/>
      <c r="D736" s="8"/>
      <c r="E736" s="4"/>
      <c r="F736" s="8"/>
      <c r="G736" s="4"/>
      <c r="H736" s="8"/>
      <c r="I736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15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332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13</v>
      </c>
      <c r="D6" s="8">
        <v>17.57</v>
      </c>
      <c r="E6" s="12">
        <v>10</v>
      </c>
      <c r="F6" s="8">
        <v>16.670000000000002</v>
      </c>
      <c r="G6" s="12">
        <v>3</v>
      </c>
      <c r="H6" s="8">
        <v>21.43</v>
      </c>
      <c r="I6" s="12">
        <v>0</v>
      </c>
    </row>
    <row r="7" spans="2:9" ht="15" customHeight="1" x14ac:dyDescent="0.15">
      <c r="B7" t="s">
        <v>28</v>
      </c>
      <c r="C7" s="12">
        <v>12</v>
      </c>
      <c r="D7" s="8">
        <v>16.22</v>
      </c>
      <c r="E7" s="12">
        <v>9</v>
      </c>
      <c r="F7" s="8">
        <v>15</v>
      </c>
      <c r="G7" s="12">
        <v>3</v>
      </c>
      <c r="H7" s="8">
        <v>21.43</v>
      </c>
      <c r="I7" s="12">
        <v>0</v>
      </c>
    </row>
    <row r="8" spans="2:9" ht="15" customHeight="1" x14ac:dyDescent="0.15">
      <c r="B8" t="s">
        <v>29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30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31</v>
      </c>
      <c r="C10" s="12">
        <v>1</v>
      </c>
      <c r="D10" s="8">
        <v>1.35</v>
      </c>
      <c r="E10" s="12">
        <v>0</v>
      </c>
      <c r="F10" s="8">
        <v>0</v>
      </c>
      <c r="G10" s="12">
        <v>1</v>
      </c>
      <c r="H10" s="8">
        <v>7.14</v>
      </c>
      <c r="I10" s="12">
        <v>0</v>
      </c>
    </row>
    <row r="11" spans="2:9" ht="15" customHeight="1" x14ac:dyDescent="0.15">
      <c r="B11" t="s">
        <v>32</v>
      </c>
      <c r="C11" s="12">
        <v>17</v>
      </c>
      <c r="D11" s="8">
        <v>22.97</v>
      </c>
      <c r="E11" s="12">
        <v>15</v>
      </c>
      <c r="F11" s="8">
        <v>25</v>
      </c>
      <c r="G11" s="12">
        <v>2</v>
      </c>
      <c r="H11" s="8">
        <v>14.29</v>
      </c>
      <c r="I11" s="12">
        <v>0</v>
      </c>
    </row>
    <row r="12" spans="2:9" ht="15" customHeight="1" x14ac:dyDescent="0.15">
      <c r="B12" t="s">
        <v>33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34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35</v>
      </c>
      <c r="C14" s="12">
        <v>2</v>
      </c>
      <c r="D14" s="8">
        <v>2.7</v>
      </c>
      <c r="E14" s="12">
        <v>0</v>
      </c>
      <c r="F14" s="8">
        <v>0</v>
      </c>
      <c r="G14" s="12">
        <v>2</v>
      </c>
      <c r="H14" s="8">
        <v>14.29</v>
      </c>
      <c r="I14" s="12">
        <v>0</v>
      </c>
    </row>
    <row r="15" spans="2:9" ht="15" customHeight="1" x14ac:dyDescent="0.15">
      <c r="B15" t="s">
        <v>36</v>
      </c>
      <c r="C15" s="12">
        <v>11</v>
      </c>
      <c r="D15" s="8">
        <v>14.86</v>
      </c>
      <c r="E15" s="12">
        <v>10</v>
      </c>
      <c r="F15" s="8">
        <v>16.670000000000002</v>
      </c>
      <c r="G15" s="12">
        <v>1</v>
      </c>
      <c r="H15" s="8">
        <v>7.14</v>
      </c>
      <c r="I15" s="12">
        <v>0</v>
      </c>
    </row>
    <row r="16" spans="2:9" ht="15" customHeight="1" x14ac:dyDescent="0.15">
      <c r="B16" t="s">
        <v>37</v>
      </c>
      <c r="C16" s="12">
        <v>15</v>
      </c>
      <c r="D16" s="8">
        <v>20.27</v>
      </c>
      <c r="E16" s="12">
        <v>14</v>
      </c>
      <c r="F16" s="8">
        <v>23.33</v>
      </c>
      <c r="G16" s="12">
        <v>1</v>
      </c>
      <c r="H16" s="8">
        <v>7.14</v>
      </c>
      <c r="I16" s="12">
        <v>0</v>
      </c>
    </row>
    <row r="17" spans="2:9" ht="15" customHeight="1" x14ac:dyDescent="0.15">
      <c r="B17" t="s">
        <v>38</v>
      </c>
      <c r="C17" s="12">
        <v>1</v>
      </c>
      <c r="D17" s="8">
        <v>1.35</v>
      </c>
      <c r="E17" s="12">
        <v>0</v>
      </c>
      <c r="F17" s="8">
        <v>0</v>
      </c>
      <c r="G17" s="12">
        <v>1</v>
      </c>
      <c r="H17" s="8">
        <v>7.14</v>
      </c>
      <c r="I17" s="12">
        <v>0</v>
      </c>
    </row>
    <row r="18" spans="2:9" ht="15" customHeight="1" x14ac:dyDescent="0.15">
      <c r="B18" t="s">
        <v>39</v>
      </c>
      <c r="C18" s="12">
        <v>1</v>
      </c>
      <c r="D18" s="8">
        <v>1.35</v>
      </c>
      <c r="E18" s="12">
        <v>1</v>
      </c>
      <c r="F18" s="8">
        <v>1.67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40</v>
      </c>
      <c r="C19" s="12">
        <v>1</v>
      </c>
      <c r="D19" s="8">
        <v>1.35</v>
      </c>
      <c r="E19" s="12">
        <v>1</v>
      </c>
      <c r="F19" s="8">
        <v>1.67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232</v>
      </c>
      <c r="C20" s="12">
        <f>SUM(LTBL_05464[総数／事業所数])</f>
        <v>74</v>
      </c>
      <c r="E20" s="12">
        <f>SUBTOTAL(109,LTBL_05464[個人／事業所数])</f>
        <v>60</v>
      </c>
      <c r="G20" s="12">
        <f>SUBTOTAL(109,LTBL_05464[法人／事業所数])</f>
        <v>14</v>
      </c>
      <c r="I20" s="12">
        <f>SUBTOTAL(109,LTBL_05464[法人以外の団体／事業所数])</f>
        <v>0</v>
      </c>
    </row>
    <row r="21" spans="2:9" ht="15" customHeight="1" x14ac:dyDescent="0.15">
      <c r="E21" s="11">
        <f>LTBL_05464[[#Totals],[個人／事業所数]]/LTBL_05464[[#Totals],[総数／事業所数]]</f>
        <v>0.81081081081081086</v>
      </c>
      <c r="G21" s="11">
        <f>LTBL_05464[[#Totals],[法人／事業所数]]/LTBL_05464[[#Totals],[総数／事業所数]]</f>
        <v>0.1891891891891892</v>
      </c>
      <c r="I21" s="11">
        <f>LTBL_05464[[#Totals],[法人以外の団体／事業所数]]/LTBL_05464[[#Totals],[総数／事業所数]]</f>
        <v>0</v>
      </c>
    </row>
    <row r="23" spans="2:9" ht="33" customHeight="1" x14ac:dyDescent="0.15">
      <c r="B23" t="s">
        <v>231</v>
      </c>
      <c r="C23" s="10" t="s">
        <v>42</v>
      </c>
      <c r="D23" s="10" t="s">
        <v>273</v>
      </c>
      <c r="E23" s="10" t="s">
        <v>44</v>
      </c>
      <c r="F23" s="10" t="s">
        <v>258</v>
      </c>
      <c r="G23" s="10" t="s">
        <v>46</v>
      </c>
      <c r="H23" s="10" t="s">
        <v>333</v>
      </c>
      <c r="I23" s="10" t="s">
        <v>48</v>
      </c>
    </row>
    <row r="24" spans="2:9" ht="15" customHeight="1" x14ac:dyDescent="0.15">
      <c r="B24" t="s">
        <v>234</v>
      </c>
      <c r="C24">
        <v>3</v>
      </c>
      <c r="D24" t="s">
        <v>233</v>
      </c>
      <c r="E24">
        <v>0</v>
      </c>
      <c r="F24" t="s">
        <v>235</v>
      </c>
      <c r="G24">
        <v>3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0</v>
      </c>
      <c r="D25" t="s">
        <v>233</v>
      </c>
      <c r="E25">
        <v>0</v>
      </c>
      <c r="F25" t="s">
        <v>235</v>
      </c>
      <c r="G25">
        <v>0</v>
      </c>
      <c r="H25" t="s">
        <v>236</v>
      </c>
      <c r="I25">
        <v>0</v>
      </c>
    </row>
    <row r="28" spans="2:9" ht="33" customHeight="1" x14ac:dyDescent="0.15">
      <c r="B28" t="s">
        <v>248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15</v>
      </c>
      <c r="D29" s="8">
        <v>20.27</v>
      </c>
      <c r="E29" s="12">
        <v>14</v>
      </c>
      <c r="F29" s="8">
        <v>23.33</v>
      </c>
      <c r="G29" s="12">
        <v>1</v>
      </c>
      <c r="H29" s="8">
        <v>7.14</v>
      </c>
      <c r="I29" s="12">
        <v>0</v>
      </c>
    </row>
    <row r="30" spans="2:9" ht="15" customHeight="1" x14ac:dyDescent="0.15">
      <c r="B30" t="s">
        <v>57</v>
      </c>
      <c r="C30" s="12">
        <v>11</v>
      </c>
      <c r="D30" s="8">
        <v>14.86</v>
      </c>
      <c r="E30" s="12">
        <v>11</v>
      </c>
      <c r="F30" s="8">
        <v>18.329999999999998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76</v>
      </c>
      <c r="C31" s="12">
        <v>9</v>
      </c>
      <c r="D31" s="8">
        <v>12.16</v>
      </c>
      <c r="E31" s="12">
        <v>8</v>
      </c>
      <c r="F31" s="8">
        <v>13.33</v>
      </c>
      <c r="G31" s="12">
        <v>1</v>
      </c>
      <c r="H31" s="8">
        <v>7.14</v>
      </c>
      <c r="I31" s="12">
        <v>0</v>
      </c>
    </row>
    <row r="32" spans="2:9" ht="15" customHeight="1" x14ac:dyDescent="0.15">
      <c r="B32" t="s">
        <v>49</v>
      </c>
      <c r="C32" s="12">
        <v>7</v>
      </c>
      <c r="D32" s="8">
        <v>9.4600000000000009</v>
      </c>
      <c r="E32" s="12">
        <v>4</v>
      </c>
      <c r="F32" s="8">
        <v>6.67</v>
      </c>
      <c r="G32" s="12">
        <v>3</v>
      </c>
      <c r="H32" s="8">
        <v>21.43</v>
      </c>
      <c r="I32" s="12">
        <v>0</v>
      </c>
    </row>
    <row r="33" spans="2:9" ht="15" customHeight="1" x14ac:dyDescent="0.15">
      <c r="B33" t="s">
        <v>52</v>
      </c>
      <c r="C33" s="12">
        <v>5</v>
      </c>
      <c r="D33" s="8">
        <v>6.76</v>
      </c>
      <c r="E33" s="12">
        <v>5</v>
      </c>
      <c r="F33" s="8">
        <v>8.33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50</v>
      </c>
      <c r="C34" s="12">
        <v>4</v>
      </c>
      <c r="D34" s="8">
        <v>5.41</v>
      </c>
      <c r="E34" s="12">
        <v>4</v>
      </c>
      <c r="F34" s="8">
        <v>6.67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73</v>
      </c>
      <c r="C35" s="12">
        <v>3</v>
      </c>
      <c r="D35" s="8">
        <v>4.05</v>
      </c>
      <c r="E35" s="12">
        <v>2</v>
      </c>
      <c r="F35" s="8">
        <v>3.33</v>
      </c>
      <c r="G35" s="12">
        <v>1</v>
      </c>
      <c r="H35" s="8">
        <v>7.14</v>
      </c>
      <c r="I35" s="12">
        <v>0</v>
      </c>
    </row>
    <row r="36" spans="2:9" ht="15" customHeight="1" x14ac:dyDescent="0.15">
      <c r="B36" t="s">
        <v>58</v>
      </c>
      <c r="C36" s="12">
        <v>3</v>
      </c>
      <c r="D36" s="8">
        <v>4.05</v>
      </c>
      <c r="E36" s="12">
        <v>3</v>
      </c>
      <c r="F36" s="8">
        <v>5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51</v>
      </c>
      <c r="C37" s="12">
        <v>2</v>
      </c>
      <c r="D37" s="8">
        <v>2.7</v>
      </c>
      <c r="E37" s="12">
        <v>2</v>
      </c>
      <c r="F37" s="8">
        <v>3.33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78</v>
      </c>
      <c r="C38" s="12">
        <v>2</v>
      </c>
      <c r="D38" s="8">
        <v>2.7</v>
      </c>
      <c r="E38" s="12">
        <v>2</v>
      </c>
      <c r="F38" s="8">
        <v>3.33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93</v>
      </c>
      <c r="C39" s="12">
        <v>2</v>
      </c>
      <c r="D39" s="8">
        <v>2.7</v>
      </c>
      <c r="E39" s="12">
        <v>0</v>
      </c>
      <c r="F39" s="8">
        <v>0</v>
      </c>
      <c r="G39" s="12">
        <v>2</v>
      </c>
      <c r="H39" s="8">
        <v>14.29</v>
      </c>
      <c r="I39" s="12">
        <v>0</v>
      </c>
    </row>
    <row r="40" spans="2:9" ht="15" customHeight="1" x14ac:dyDescent="0.15">
      <c r="B40" t="s">
        <v>59</v>
      </c>
      <c r="C40" s="12">
        <v>2</v>
      </c>
      <c r="D40" s="8">
        <v>2.7</v>
      </c>
      <c r="E40" s="12">
        <v>0</v>
      </c>
      <c r="F40" s="8">
        <v>0</v>
      </c>
      <c r="G40" s="12">
        <v>2</v>
      </c>
      <c r="H40" s="8">
        <v>14.29</v>
      </c>
      <c r="I40" s="12">
        <v>0</v>
      </c>
    </row>
    <row r="41" spans="2:9" ht="15" customHeight="1" x14ac:dyDescent="0.15">
      <c r="B41" t="s">
        <v>62</v>
      </c>
      <c r="C41" s="12">
        <v>2</v>
      </c>
      <c r="D41" s="8">
        <v>2.7</v>
      </c>
      <c r="E41" s="12">
        <v>0</v>
      </c>
      <c r="F41" s="8">
        <v>0</v>
      </c>
      <c r="G41" s="12">
        <v>2</v>
      </c>
      <c r="H41" s="8">
        <v>14.29</v>
      </c>
      <c r="I41" s="12">
        <v>0</v>
      </c>
    </row>
    <row r="42" spans="2:9" ht="15" customHeight="1" x14ac:dyDescent="0.15">
      <c r="B42" t="s">
        <v>63</v>
      </c>
      <c r="C42" s="12">
        <v>2</v>
      </c>
      <c r="D42" s="8">
        <v>2.7</v>
      </c>
      <c r="E42" s="12">
        <v>2</v>
      </c>
      <c r="F42" s="8">
        <v>3.33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113</v>
      </c>
      <c r="C43" s="12">
        <v>1</v>
      </c>
      <c r="D43" s="8">
        <v>1.35</v>
      </c>
      <c r="E43" s="12">
        <v>0</v>
      </c>
      <c r="F43" s="8">
        <v>0</v>
      </c>
      <c r="G43" s="12">
        <v>1</v>
      </c>
      <c r="H43" s="8">
        <v>7.14</v>
      </c>
      <c r="I43" s="12">
        <v>0</v>
      </c>
    </row>
    <row r="44" spans="2:9" ht="15" customHeight="1" x14ac:dyDescent="0.15">
      <c r="B44" t="s">
        <v>56</v>
      </c>
      <c r="C44" s="12">
        <v>1</v>
      </c>
      <c r="D44" s="8">
        <v>1.35</v>
      </c>
      <c r="E44" s="12">
        <v>1</v>
      </c>
      <c r="F44" s="8">
        <v>1.67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65</v>
      </c>
      <c r="C45" s="12">
        <v>1</v>
      </c>
      <c r="D45" s="8">
        <v>1.35</v>
      </c>
      <c r="E45" s="12">
        <v>0</v>
      </c>
      <c r="F45" s="8">
        <v>0</v>
      </c>
      <c r="G45" s="12">
        <v>1</v>
      </c>
      <c r="H45" s="8">
        <v>7.14</v>
      </c>
      <c r="I45" s="12">
        <v>0</v>
      </c>
    </row>
    <row r="46" spans="2:9" ht="15" customHeight="1" x14ac:dyDescent="0.15">
      <c r="B46" t="s">
        <v>66</v>
      </c>
      <c r="C46" s="12">
        <v>1</v>
      </c>
      <c r="D46" s="8">
        <v>1.35</v>
      </c>
      <c r="E46" s="12">
        <v>1</v>
      </c>
      <c r="F46" s="8">
        <v>1.67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68</v>
      </c>
      <c r="C47" s="12">
        <v>1</v>
      </c>
      <c r="D47" s="8">
        <v>1.35</v>
      </c>
      <c r="E47" s="12">
        <v>1</v>
      </c>
      <c r="F47" s="8">
        <v>1.67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85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86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71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75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87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88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89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90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91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92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94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95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83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96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80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97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98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99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100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101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79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102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103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104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105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106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107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110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108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109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111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112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114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115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116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117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118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119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120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74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53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54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55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121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81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72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69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60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84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122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61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123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77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70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124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67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125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126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127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82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128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334</v>
      </c>
      <c r="C111" s="10" t="s">
        <v>42</v>
      </c>
      <c r="D111" s="10" t="s">
        <v>43</v>
      </c>
      <c r="E111" s="10" t="s">
        <v>44</v>
      </c>
      <c r="F111" s="10" t="s">
        <v>45</v>
      </c>
      <c r="G111" s="10" t="s">
        <v>46</v>
      </c>
      <c r="H111" s="10" t="s">
        <v>47</v>
      </c>
      <c r="I111" s="10" t="s">
        <v>48</v>
      </c>
    </row>
    <row r="112" spans="2:9" ht="15" customHeight="1" x14ac:dyDescent="0.15">
      <c r="B112" t="s">
        <v>146</v>
      </c>
      <c r="C112" s="12">
        <v>9</v>
      </c>
      <c r="D112" s="8">
        <v>12.16</v>
      </c>
      <c r="E112" s="12">
        <v>9</v>
      </c>
      <c r="F112" s="8">
        <v>15</v>
      </c>
      <c r="G112" s="12">
        <v>0</v>
      </c>
      <c r="H112" s="8">
        <v>0</v>
      </c>
      <c r="I112" s="12">
        <v>0</v>
      </c>
    </row>
    <row r="113" spans="2:9" ht="15" customHeight="1" x14ac:dyDescent="0.15">
      <c r="B113" t="s">
        <v>173</v>
      </c>
      <c r="C113" s="12">
        <v>7</v>
      </c>
      <c r="D113" s="8">
        <v>9.4600000000000009</v>
      </c>
      <c r="E113" s="12">
        <v>7</v>
      </c>
      <c r="F113" s="8">
        <v>11.67</v>
      </c>
      <c r="G113" s="12">
        <v>0</v>
      </c>
      <c r="H113" s="8">
        <v>0</v>
      </c>
      <c r="I113" s="12">
        <v>0</v>
      </c>
    </row>
    <row r="114" spans="2:9" ht="15" customHeight="1" x14ac:dyDescent="0.15">
      <c r="B114" t="s">
        <v>147</v>
      </c>
      <c r="C114" s="12">
        <v>5</v>
      </c>
      <c r="D114" s="8">
        <v>6.76</v>
      </c>
      <c r="E114" s="12">
        <v>5</v>
      </c>
      <c r="F114" s="8">
        <v>8.33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131</v>
      </c>
      <c r="C115" s="12">
        <v>4</v>
      </c>
      <c r="D115" s="8">
        <v>5.41</v>
      </c>
      <c r="E115" s="12">
        <v>3</v>
      </c>
      <c r="F115" s="8">
        <v>5</v>
      </c>
      <c r="G115" s="12">
        <v>1</v>
      </c>
      <c r="H115" s="8">
        <v>7.14</v>
      </c>
      <c r="I115" s="12">
        <v>0</v>
      </c>
    </row>
    <row r="116" spans="2:9" ht="15" customHeight="1" x14ac:dyDescent="0.15">
      <c r="B116" t="s">
        <v>151</v>
      </c>
      <c r="C116" s="12">
        <v>3</v>
      </c>
      <c r="D116" s="8">
        <v>4.05</v>
      </c>
      <c r="E116" s="12">
        <v>1</v>
      </c>
      <c r="F116" s="8">
        <v>1.67</v>
      </c>
      <c r="G116" s="12">
        <v>2</v>
      </c>
      <c r="H116" s="8">
        <v>14.29</v>
      </c>
      <c r="I116" s="12">
        <v>0</v>
      </c>
    </row>
    <row r="117" spans="2:9" ht="15" customHeight="1" x14ac:dyDescent="0.15">
      <c r="B117" t="s">
        <v>163</v>
      </c>
      <c r="C117" s="12">
        <v>3</v>
      </c>
      <c r="D117" s="8">
        <v>4.05</v>
      </c>
      <c r="E117" s="12">
        <v>3</v>
      </c>
      <c r="F117" s="8">
        <v>5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134</v>
      </c>
      <c r="C118" s="12">
        <v>3</v>
      </c>
      <c r="D118" s="8">
        <v>4.05</v>
      </c>
      <c r="E118" s="12">
        <v>3</v>
      </c>
      <c r="F118" s="8">
        <v>5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137</v>
      </c>
      <c r="C119" s="12">
        <v>3</v>
      </c>
      <c r="D119" s="8">
        <v>4.05</v>
      </c>
      <c r="E119" s="12">
        <v>3</v>
      </c>
      <c r="F119" s="8">
        <v>5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178</v>
      </c>
      <c r="C120" s="12">
        <v>2</v>
      </c>
      <c r="D120" s="8">
        <v>2.7</v>
      </c>
      <c r="E120" s="12">
        <v>2</v>
      </c>
      <c r="F120" s="8">
        <v>3.33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193</v>
      </c>
      <c r="C121" s="12">
        <v>2</v>
      </c>
      <c r="D121" s="8">
        <v>2.7</v>
      </c>
      <c r="E121" s="12">
        <v>2</v>
      </c>
      <c r="F121" s="8">
        <v>3.33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167</v>
      </c>
      <c r="C122" s="12">
        <v>2</v>
      </c>
      <c r="D122" s="8">
        <v>2.7</v>
      </c>
      <c r="E122" s="12">
        <v>2</v>
      </c>
      <c r="F122" s="8">
        <v>3.33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222</v>
      </c>
      <c r="C123" s="12">
        <v>2</v>
      </c>
      <c r="D123" s="8">
        <v>2.7</v>
      </c>
      <c r="E123" s="12">
        <v>2</v>
      </c>
      <c r="F123" s="8">
        <v>3.33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186</v>
      </c>
      <c r="C124" s="12">
        <v>2</v>
      </c>
      <c r="D124" s="8">
        <v>2.7</v>
      </c>
      <c r="E124" s="12">
        <v>2</v>
      </c>
      <c r="F124" s="8">
        <v>3.33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171</v>
      </c>
      <c r="C125" s="12">
        <v>2</v>
      </c>
      <c r="D125" s="8">
        <v>2.7</v>
      </c>
      <c r="E125" s="12">
        <v>2</v>
      </c>
      <c r="F125" s="8">
        <v>3.33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135</v>
      </c>
      <c r="C126" s="12">
        <v>2</v>
      </c>
      <c r="D126" s="8">
        <v>2.7</v>
      </c>
      <c r="E126" s="12">
        <v>2</v>
      </c>
      <c r="F126" s="8">
        <v>3.33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225</v>
      </c>
      <c r="C127" s="12">
        <v>2</v>
      </c>
      <c r="D127" s="8">
        <v>2.7</v>
      </c>
      <c r="E127" s="12">
        <v>1</v>
      </c>
      <c r="F127" s="8">
        <v>1.67</v>
      </c>
      <c r="G127" s="12">
        <v>1</v>
      </c>
      <c r="H127" s="8">
        <v>7.14</v>
      </c>
      <c r="I127" s="12">
        <v>0</v>
      </c>
    </row>
    <row r="128" spans="2:9" ht="15" customHeight="1" x14ac:dyDescent="0.15">
      <c r="B128" t="s">
        <v>220</v>
      </c>
      <c r="C128" s="12">
        <v>1</v>
      </c>
      <c r="D128" s="8">
        <v>1.35</v>
      </c>
      <c r="E128" s="12">
        <v>1</v>
      </c>
      <c r="F128" s="8">
        <v>1.67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161</v>
      </c>
      <c r="C129" s="12">
        <v>1</v>
      </c>
      <c r="D129" s="8">
        <v>1.35</v>
      </c>
      <c r="E129" s="12">
        <v>1</v>
      </c>
      <c r="F129" s="8">
        <v>1.67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132</v>
      </c>
      <c r="C130" s="12">
        <v>1</v>
      </c>
      <c r="D130" s="8">
        <v>1.35</v>
      </c>
      <c r="E130" s="12">
        <v>1</v>
      </c>
      <c r="F130" s="8">
        <v>1.67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152</v>
      </c>
      <c r="C131" s="12">
        <v>1</v>
      </c>
      <c r="D131" s="8">
        <v>1.35</v>
      </c>
      <c r="E131" s="12">
        <v>1</v>
      </c>
      <c r="F131" s="8">
        <v>1.67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221</v>
      </c>
      <c r="C132" s="12">
        <v>1</v>
      </c>
      <c r="D132" s="8">
        <v>1.35</v>
      </c>
      <c r="E132" s="12">
        <v>0</v>
      </c>
      <c r="F132" s="8">
        <v>0</v>
      </c>
      <c r="G132" s="12">
        <v>1</v>
      </c>
      <c r="H132" s="8">
        <v>7.14</v>
      </c>
      <c r="I132" s="12">
        <v>0</v>
      </c>
    </row>
    <row r="133" spans="2:9" ht="15" customHeight="1" x14ac:dyDescent="0.15">
      <c r="B133" t="s">
        <v>223</v>
      </c>
      <c r="C133" s="12">
        <v>1</v>
      </c>
      <c r="D133" s="8">
        <v>1.35</v>
      </c>
      <c r="E133" s="12">
        <v>0</v>
      </c>
      <c r="F133" s="8">
        <v>0</v>
      </c>
      <c r="G133" s="12">
        <v>1</v>
      </c>
      <c r="H133" s="8">
        <v>7.14</v>
      </c>
      <c r="I133" s="12">
        <v>0</v>
      </c>
    </row>
    <row r="134" spans="2:9" ht="15" customHeight="1" x14ac:dyDescent="0.15">
      <c r="B134" t="s">
        <v>224</v>
      </c>
      <c r="C134" s="12">
        <v>1</v>
      </c>
      <c r="D134" s="8">
        <v>1.35</v>
      </c>
      <c r="E134" s="12">
        <v>0</v>
      </c>
      <c r="F134" s="8">
        <v>0</v>
      </c>
      <c r="G134" s="12">
        <v>1</v>
      </c>
      <c r="H134" s="8">
        <v>7.14</v>
      </c>
      <c r="I134" s="12">
        <v>0</v>
      </c>
    </row>
    <row r="135" spans="2:9" ht="15" customHeight="1" x14ac:dyDescent="0.15">
      <c r="B135" t="s">
        <v>198</v>
      </c>
      <c r="C135" s="12">
        <v>1</v>
      </c>
      <c r="D135" s="8">
        <v>1.35</v>
      </c>
      <c r="E135" s="12">
        <v>0</v>
      </c>
      <c r="F135" s="8">
        <v>0</v>
      </c>
      <c r="G135" s="12">
        <v>1</v>
      </c>
      <c r="H135" s="8">
        <v>7.14</v>
      </c>
      <c r="I135" s="12">
        <v>0</v>
      </c>
    </row>
    <row r="136" spans="2:9" ht="15" customHeight="1" x14ac:dyDescent="0.15">
      <c r="B136" t="s">
        <v>203</v>
      </c>
      <c r="C136" s="12">
        <v>1</v>
      </c>
      <c r="D136" s="8">
        <v>1.35</v>
      </c>
      <c r="E136" s="12">
        <v>1</v>
      </c>
      <c r="F136" s="8">
        <v>1.67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218</v>
      </c>
      <c r="C137" s="12">
        <v>1</v>
      </c>
      <c r="D137" s="8">
        <v>1.35</v>
      </c>
      <c r="E137" s="12">
        <v>1</v>
      </c>
      <c r="F137" s="8">
        <v>1.67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136</v>
      </c>
      <c r="C138" s="12">
        <v>1</v>
      </c>
      <c r="D138" s="8">
        <v>1.35</v>
      </c>
      <c r="E138" s="12">
        <v>1</v>
      </c>
      <c r="F138" s="8">
        <v>1.67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138</v>
      </c>
      <c r="C139" s="12">
        <v>1</v>
      </c>
      <c r="D139" s="8">
        <v>1.35</v>
      </c>
      <c r="E139" s="12">
        <v>0</v>
      </c>
      <c r="F139" s="8">
        <v>0</v>
      </c>
      <c r="G139" s="12">
        <v>1</v>
      </c>
      <c r="H139" s="8">
        <v>7.14</v>
      </c>
      <c r="I139" s="12">
        <v>0</v>
      </c>
    </row>
    <row r="140" spans="2:9" ht="15" customHeight="1" x14ac:dyDescent="0.15">
      <c r="B140" t="s">
        <v>194</v>
      </c>
      <c r="C140" s="12">
        <v>1</v>
      </c>
      <c r="D140" s="8">
        <v>1.35</v>
      </c>
      <c r="E140" s="12">
        <v>0</v>
      </c>
      <c r="F140" s="8">
        <v>0</v>
      </c>
      <c r="G140" s="12">
        <v>1</v>
      </c>
      <c r="H140" s="8">
        <v>7.14</v>
      </c>
      <c r="I140" s="12">
        <v>0</v>
      </c>
    </row>
    <row r="141" spans="2:9" ht="15" customHeight="1" x14ac:dyDescent="0.15">
      <c r="B141" t="s">
        <v>154</v>
      </c>
      <c r="C141" s="12">
        <v>1</v>
      </c>
      <c r="D141" s="8">
        <v>1.35</v>
      </c>
      <c r="E141" s="12">
        <v>0</v>
      </c>
      <c r="F141" s="8">
        <v>0</v>
      </c>
      <c r="G141" s="12">
        <v>1</v>
      </c>
      <c r="H141" s="8">
        <v>7.14</v>
      </c>
      <c r="I141" s="12">
        <v>0</v>
      </c>
    </row>
    <row r="142" spans="2:9" ht="15" customHeight="1" x14ac:dyDescent="0.15">
      <c r="B142" t="s">
        <v>214</v>
      </c>
      <c r="C142" s="12">
        <v>1</v>
      </c>
      <c r="D142" s="8">
        <v>1.35</v>
      </c>
      <c r="E142" s="12">
        <v>0</v>
      </c>
      <c r="F142" s="8">
        <v>0</v>
      </c>
      <c r="G142" s="12">
        <v>1</v>
      </c>
      <c r="H142" s="8">
        <v>7.14</v>
      </c>
      <c r="I142" s="12">
        <v>0</v>
      </c>
    </row>
    <row r="143" spans="2:9" ht="15" customHeight="1" x14ac:dyDescent="0.15">
      <c r="B143" t="s">
        <v>141</v>
      </c>
      <c r="C143" s="12">
        <v>1</v>
      </c>
      <c r="D143" s="8">
        <v>1.35</v>
      </c>
      <c r="E143" s="12">
        <v>1</v>
      </c>
      <c r="F143" s="8">
        <v>1.67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226</v>
      </c>
      <c r="C144" s="12">
        <v>1</v>
      </c>
      <c r="D144" s="8">
        <v>1.35</v>
      </c>
      <c r="E144" s="12">
        <v>1</v>
      </c>
      <c r="F144" s="8">
        <v>1.67</v>
      </c>
      <c r="G144" s="12">
        <v>0</v>
      </c>
      <c r="H144" s="8">
        <v>0</v>
      </c>
      <c r="I144" s="12">
        <v>0</v>
      </c>
    </row>
    <row r="145" spans="2:9" ht="15" customHeight="1" x14ac:dyDescent="0.15">
      <c r="B145" t="s">
        <v>227</v>
      </c>
      <c r="C145" s="12">
        <v>1</v>
      </c>
      <c r="D145" s="8">
        <v>1.35</v>
      </c>
      <c r="E145" s="12">
        <v>0</v>
      </c>
      <c r="F145" s="8">
        <v>0</v>
      </c>
      <c r="G145" s="12">
        <v>1</v>
      </c>
      <c r="H145" s="8">
        <v>7.14</v>
      </c>
      <c r="I145" s="12">
        <v>0</v>
      </c>
    </row>
    <row r="146" spans="2:9" ht="15" customHeight="1" x14ac:dyDescent="0.15">
      <c r="B146" t="s">
        <v>228</v>
      </c>
      <c r="C146" s="12">
        <v>1</v>
      </c>
      <c r="D146" s="8">
        <v>1.35</v>
      </c>
      <c r="E146" s="12">
        <v>0</v>
      </c>
      <c r="F146" s="8">
        <v>0</v>
      </c>
      <c r="G146" s="12">
        <v>1</v>
      </c>
      <c r="H146" s="8">
        <v>7.14</v>
      </c>
      <c r="I146" s="12">
        <v>0</v>
      </c>
    </row>
    <row r="147" spans="2:9" ht="15" customHeight="1" x14ac:dyDescent="0.15">
      <c r="B147" t="s">
        <v>149</v>
      </c>
      <c r="C147" s="12">
        <v>1</v>
      </c>
      <c r="D147" s="8">
        <v>1.35</v>
      </c>
      <c r="E147" s="12">
        <v>1</v>
      </c>
      <c r="F147" s="8">
        <v>1.67</v>
      </c>
      <c r="G147" s="12">
        <v>0</v>
      </c>
      <c r="H147" s="8">
        <v>0</v>
      </c>
      <c r="I147" s="12">
        <v>0</v>
      </c>
    </row>
    <row r="148" spans="2:9" ht="15" customHeight="1" x14ac:dyDescent="0.15">
      <c r="B148" t="s">
        <v>150</v>
      </c>
      <c r="C148" s="12">
        <v>1</v>
      </c>
      <c r="D148" s="8">
        <v>1.35</v>
      </c>
      <c r="E148" s="12">
        <v>1</v>
      </c>
      <c r="F148" s="8">
        <v>1.67</v>
      </c>
      <c r="G148" s="12">
        <v>0</v>
      </c>
      <c r="H148" s="8">
        <v>0</v>
      </c>
      <c r="I148" s="12">
        <v>0</v>
      </c>
    </row>
    <row r="150" spans="2:9" ht="15" customHeight="1" x14ac:dyDescent="0.15">
      <c r="B150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657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129</v>
      </c>
      <c r="B1" s="3" t="s">
        <v>229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  <c r="H1" s="7" t="s">
        <v>47</v>
      </c>
      <c r="I1" s="7" t="s">
        <v>48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147</v>
      </c>
      <c r="C3" s="4">
        <v>2158</v>
      </c>
      <c r="D3" s="8">
        <v>7.24</v>
      </c>
      <c r="E3" s="4">
        <v>2087</v>
      </c>
      <c r="F3" s="8">
        <v>10.48</v>
      </c>
      <c r="G3" s="4">
        <v>71</v>
      </c>
      <c r="H3" s="8">
        <v>0.72</v>
      </c>
      <c r="I3" s="4">
        <v>0</v>
      </c>
    </row>
    <row r="4" spans="1:9" x14ac:dyDescent="0.15">
      <c r="A4" s="2">
        <v>2</v>
      </c>
      <c r="B4" s="1" t="s">
        <v>146</v>
      </c>
      <c r="C4" s="4">
        <v>1892</v>
      </c>
      <c r="D4" s="8">
        <v>6.35</v>
      </c>
      <c r="E4" s="4">
        <v>1862</v>
      </c>
      <c r="F4" s="8">
        <v>9.35</v>
      </c>
      <c r="G4" s="4">
        <v>30</v>
      </c>
      <c r="H4" s="8">
        <v>0.31</v>
      </c>
      <c r="I4" s="4">
        <v>0</v>
      </c>
    </row>
    <row r="5" spans="1:9" x14ac:dyDescent="0.15">
      <c r="A5" s="2">
        <v>3</v>
      </c>
      <c r="B5" s="1" t="s">
        <v>144</v>
      </c>
      <c r="C5" s="4">
        <v>1046</v>
      </c>
      <c r="D5" s="8">
        <v>3.51</v>
      </c>
      <c r="E5" s="4">
        <v>1026</v>
      </c>
      <c r="F5" s="8">
        <v>5.15</v>
      </c>
      <c r="G5" s="4">
        <v>20</v>
      </c>
      <c r="H5" s="8">
        <v>0.2</v>
      </c>
      <c r="I5" s="4">
        <v>0</v>
      </c>
    </row>
    <row r="6" spans="1:9" x14ac:dyDescent="0.15">
      <c r="A6" s="2">
        <v>4</v>
      </c>
      <c r="B6" s="1" t="s">
        <v>143</v>
      </c>
      <c r="C6" s="4">
        <v>833</v>
      </c>
      <c r="D6" s="8">
        <v>2.79</v>
      </c>
      <c r="E6" s="4">
        <v>769</v>
      </c>
      <c r="F6" s="8">
        <v>3.86</v>
      </c>
      <c r="G6" s="4">
        <v>64</v>
      </c>
      <c r="H6" s="8">
        <v>0.65</v>
      </c>
      <c r="I6" s="4">
        <v>0</v>
      </c>
    </row>
    <row r="7" spans="1:9" x14ac:dyDescent="0.15">
      <c r="A7" s="2">
        <v>5</v>
      </c>
      <c r="B7" s="1" t="s">
        <v>131</v>
      </c>
      <c r="C7" s="4">
        <v>690</v>
      </c>
      <c r="D7" s="8">
        <v>2.31</v>
      </c>
      <c r="E7" s="4">
        <v>433</v>
      </c>
      <c r="F7" s="8">
        <v>2.17</v>
      </c>
      <c r="G7" s="4">
        <v>257</v>
      </c>
      <c r="H7" s="8">
        <v>2.62</v>
      </c>
      <c r="I7" s="4">
        <v>0</v>
      </c>
    </row>
    <row r="8" spans="1:9" x14ac:dyDescent="0.15">
      <c r="A8" s="2">
        <v>6</v>
      </c>
      <c r="B8" s="1" t="s">
        <v>139</v>
      </c>
      <c r="C8" s="4">
        <v>652</v>
      </c>
      <c r="D8" s="8">
        <v>2.19</v>
      </c>
      <c r="E8" s="4">
        <v>449</v>
      </c>
      <c r="F8" s="8">
        <v>2.25</v>
      </c>
      <c r="G8" s="4">
        <v>202</v>
      </c>
      <c r="H8" s="8">
        <v>2.06</v>
      </c>
      <c r="I8" s="4">
        <v>1</v>
      </c>
    </row>
    <row r="9" spans="1:9" x14ac:dyDescent="0.15">
      <c r="A9" s="2">
        <v>7</v>
      </c>
      <c r="B9" s="1" t="s">
        <v>140</v>
      </c>
      <c r="C9" s="4">
        <v>651</v>
      </c>
      <c r="D9" s="8">
        <v>2.1800000000000002</v>
      </c>
      <c r="E9" s="4">
        <v>499</v>
      </c>
      <c r="F9" s="8">
        <v>2.5099999999999998</v>
      </c>
      <c r="G9" s="4">
        <v>152</v>
      </c>
      <c r="H9" s="8">
        <v>1.55</v>
      </c>
      <c r="I9" s="4">
        <v>0</v>
      </c>
    </row>
    <row r="10" spans="1:9" x14ac:dyDescent="0.15">
      <c r="A10" s="2">
        <v>8</v>
      </c>
      <c r="B10" s="1" t="s">
        <v>142</v>
      </c>
      <c r="C10" s="4">
        <v>631</v>
      </c>
      <c r="D10" s="8">
        <v>2.12</v>
      </c>
      <c r="E10" s="4">
        <v>544</v>
      </c>
      <c r="F10" s="8">
        <v>2.73</v>
      </c>
      <c r="G10" s="4">
        <v>87</v>
      </c>
      <c r="H10" s="8">
        <v>0.89</v>
      </c>
      <c r="I10" s="4">
        <v>0</v>
      </c>
    </row>
    <row r="11" spans="1:9" x14ac:dyDescent="0.15">
      <c r="A11" s="2">
        <v>9</v>
      </c>
      <c r="B11" s="1" t="s">
        <v>136</v>
      </c>
      <c r="C11" s="4">
        <v>629</v>
      </c>
      <c r="D11" s="8">
        <v>2.11</v>
      </c>
      <c r="E11" s="4">
        <v>466</v>
      </c>
      <c r="F11" s="8">
        <v>2.34</v>
      </c>
      <c r="G11" s="4">
        <v>160</v>
      </c>
      <c r="H11" s="8">
        <v>1.63</v>
      </c>
      <c r="I11" s="4">
        <v>3</v>
      </c>
    </row>
    <row r="12" spans="1:9" x14ac:dyDescent="0.15">
      <c r="A12" s="2">
        <v>10</v>
      </c>
      <c r="B12" s="1" t="s">
        <v>134</v>
      </c>
      <c r="C12" s="4">
        <v>576</v>
      </c>
      <c r="D12" s="8">
        <v>1.93</v>
      </c>
      <c r="E12" s="4">
        <v>499</v>
      </c>
      <c r="F12" s="8">
        <v>2.5099999999999998</v>
      </c>
      <c r="G12" s="4">
        <v>77</v>
      </c>
      <c r="H12" s="8">
        <v>0.78</v>
      </c>
      <c r="I12" s="4">
        <v>0</v>
      </c>
    </row>
    <row r="13" spans="1:9" x14ac:dyDescent="0.15">
      <c r="A13" s="2">
        <v>11</v>
      </c>
      <c r="B13" s="1" t="s">
        <v>149</v>
      </c>
      <c r="C13" s="4">
        <v>562</v>
      </c>
      <c r="D13" s="8">
        <v>1.88</v>
      </c>
      <c r="E13" s="4">
        <v>536</v>
      </c>
      <c r="F13" s="8">
        <v>2.69</v>
      </c>
      <c r="G13" s="4">
        <v>26</v>
      </c>
      <c r="H13" s="8">
        <v>0.26</v>
      </c>
      <c r="I13" s="4">
        <v>0</v>
      </c>
    </row>
    <row r="14" spans="1:9" x14ac:dyDescent="0.15">
      <c r="A14" s="2">
        <v>12</v>
      </c>
      <c r="B14" s="1" t="s">
        <v>148</v>
      </c>
      <c r="C14" s="4">
        <v>560</v>
      </c>
      <c r="D14" s="8">
        <v>1.88</v>
      </c>
      <c r="E14" s="4">
        <v>504</v>
      </c>
      <c r="F14" s="8">
        <v>2.5299999999999998</v>
      </c>
      <c r="G14" s="4">
        <v>55</v>
      </c>
      <c r="H14" s="8">
        <v>0.56000000000000005</v>
      </c>
      <c r="I14" s="4">
        <v>1</v>
      </c>
    </row>
    <row r="15" spans="1:9" x14ac:dyDescent="0.15">
      <c r="A15" s="2">
        <v>13</v>
      </c>
      <c r="B15" s="1" t="s">
        <v>145</v>
      </c>
      <c r="C15" s="4">
        <v>483</v>
      </c>
      <c r="D15" s="8">
        <v>1.62</v>
      </c>
      <c r="E15" s="4">
        <v>283</v>
      </c>
      <c r="F15" s="8">
        <v>1.42</v>
      </c>
      <c r="G15" s="4">
        <v>200</v>
      </c>
      <c r="H15" s="8">
        <v>2.04</v>
      </c>
      <c r="I15" s="4">
        <v>0</v>
      </c>
    </row>
    <row r="16" spans="1:9" x14ac:dyDescent="0.15">
      <c r="A16" s="2">
        <v>14</v>
      </c>
      <c r="B16" s="1" t="s">
        <v>150</v>
      </c>
      <c r="C16" s="4">
        <v>478</v>
      </c>
      <c r="D16" s="8">
        <v>1.6</v>
      </c>
      <c r="E16" s="4">
        <v>363</v>
      </c>
      <c r="F16" s="8">
        <v>1.82</v>
      </c>
      <c r="G16" s="4">
        <v>114</v>
      </c>
      <c r="H16" s="8">
        <v>1.1599999999999999</v>
      </c>
      <c r="I16" s="4">
        <v>1</v>
      </c>
    </row>
    <row r="17" spans="1:9" x14ac:dyDescent="0.15">
      <c r="A17" s="2">
        <v>15</v>
      </c>
      <c r="B17" s="1" t="s">
        <v>133</v>
      </c>
      <c r="C17" s="4">
        <v>462</v>
      </c>
      <c r="D17" s="8">
        <v>1.55</v>
      </c>
      <c r="E17" s="4">
        <v>246</v>
      </c>
      <c r="F17" s="8">
        <v>1.24</v>
      </c>
      <c r="G17" s="4">
        <v>216</v>
      </c>
      <c r="H17" s="8">
        <v>2.2000000000000002</v>
      </c>
      <c r="I17" s="4">
        <v>0</v>
      </c>
    </row>
    <row r="18" spans="1:9" x14ac:dyDescent="0.15">
      <c r="A18" s="2">
        <v>16</v>
      </c>
      <c r="B18" s="1" t="s">
        <v>135</v>
      </c>
      <c r="C18" s="4">
        <v>451</v>
      </c>
      <c r="D18" s="8">
        <v>1.51</v>
      </c>
      <c r="E18" s="4">
        <v>332</v>
      </c>
      <c r="F18" s="8">
        <v>1.67</v>
      </c>
      <c r="G18" s="4">
        <v>117</v>
      </c>
      <c r="H18" s="8">
        <v>1.19</v>
      </c>
      <c r="I18" s="4">
        <v>2</v>
      </c>
    </row>
    <row r="19" spans="1:9" x14ac:dyDescent="0.15">
      <c r="A19" s="2">
        <v>17</v>
      </c>
      <c r="B19" s="1" t="s">
        <v>132</v>
      </c>
      <c r="C19" s="4">
        <v>436</v>
      </c>
      <c r="D19" s="8">
        <v>1.46</v>
      </c>
      <c r="E19" s="4">
        <v>219</v>
      </c>
      <c r="F19" s="8">
        <v>1.1000000000000001</v>
      </c>
      <c r="G19" s="4">
        <v>217</v>
      </c>
      <c r="H19" s="8">
        <v>2.21</v>
      </c>
      <c r="I19" s="4">
        <v>0</v>
      </c>
    </row>
    <row r="20" spans="1:9" x14ac:dyDescent="0.15">
      <c r="A20" s="2">
        <v>18</v>
      </c>
      <c r="B20" s="1" t="s">
        <v>141</v>
      </c>
      <c r="C20" s="4">
        <v>432</v>
      </c>
      <c r="D20" s="8">
        <v>1.45</v>
      </c>
      <c r="E20" s="4">
        <v>365</v>
      </c>
      <c r="F20" s="8">
        <v>1.83</v>
      </c>
      <c r="G20" s="4">
        <v>65</v>
      </c>
      <c r="H20" s="8">
        <v>0.66</v>
      </c>
      <c r="I20" s="4">
        <v>2</v>
      </c>
    </row>
    <row r="21" spans="1:9" x14ac:dyDescent="0.15">
      <c r="A21" s="2">
        <v>19</v>
      </c>
      <c r="B21" s="1" t="s">
        <v>138</v>
      </c>
      <c r="C21" s="4">
        <v>428</v>
      </c>
      <c r="D21" s="8">
        <v>1.44</v>
      </c>
      <c r="E21" s="4">
        <v>179</v>
      </c>
      <c r="F21" s="8">
        <v>0.9</v>
      </c>
      <c r="G21" s="4">
        <v>248</v>
      </c>
      <c r="H21" s="8">
        <v>2.5299999999999998</v>
      </c>
      <c r="I21" s="4">
        <v>1</v>
      </c>
    </row>
    <row r="22" spans="1:9" x14ac:dyDescent="0.15">
      <c r="A22" s="2">
        <v>20</v>
      </c>
      <c r="B22" s="1" t="s">
        <v>137</v>
      </c>
      <c r="C22" s="4">
        <v>416</v>
      </c>
      <c r="D22" s="8">
        <v>1.4</v>
      </c>
      <c r="E22" s="4">
        <v>239</v>
      </c>
      <c r="F22" s="8">
        <v>1.2</v>
      </c>
      <c r="G22" s="4">
        <v>177</v>
      </c>
      <c r="H22" s="8">
        <v>1.8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147</v>
      </c>
      <c r="C25" s="4">
        <v>586</v>
      </c>
      <c r="D25" s="8">
        <v>6.81</v>
      </c>
      <c r="E25" s="4">
        <v>557</v>
      </c>
      <c r="F25" s="8">
        <v>11.66</v>
      </c>
      <c r="G25" s="4">
        <v>29</v>
      </c>
      <c r="H25" s="8">
        <v>0.76</v>
      </c>
      <c r="I25" s="4">
        <v>0</v>
      </c>
    </row>
    <row r="26" spans="1:9" x14ac:dyDescent="0.15">
      <c r="A26" s="2">
        <v>2</v>
      </c>
      <c r="B26" s="1" t="s">
        <v>146</v>
      </c>
      <c r="C26" s="4">
        <v>390</v>
      </c>
      <c r="D26" s="8">
        <v>4.54</v>
      </c>
      <c r="E26" s="4">
        <v>375</v>
      </c>
      <c r="F26" s="8">
        <v>7.85</v>
      </c>
      <c r="G26" s="4">
        <v>15</v>
      </c>
      <c r="H26" s="8">
        <v>0.39</v>
      </c>
      <c r="I26" s="4">
        <v>0</v>
      </c>
    </row>
    <row r="27" spans="1:9" x14ac:dyDescent="0.15">
      <c r="A27" s="2">
        <v>3</v>
      </c>
      <c r="B27" s="1" t="s">
        <v>144</v>
      </c>
      <c r="C27" s="4">
        <v>333</v>
      </c>
      <c r="D27" s="8">
        <v>3.87</v>
      </c>
      <c r="E27" s="4">
        <v>325</v>
      </c>
      <c r="F27" s="8">
        <v>6.81</v>
      </c>
      <c r="G27" s="4">
        <v>8</v>
      </c>
      <c r="H27" s="8">
        <v>0.21</v>
      </c>
      <c r="I27" s="4">
        <v>0</v>
      </c>
    </row>
    <row r="28" spans="1:9" x14ac:dyDescent="0.15">
      <c r="A28" s="2">
        <v>4</v>
      </c>
      <c r="B28" s="1" t="s">
        <v>140</v>
      </c>
      <c r="C28" s="4">
        <v>282</v>
      </c>
      <c r="D28" s="8">
        <v>3.28</v>
      </c>
      <c r="E28" s="4">
        <v>207</v>
      </c>
      <c r="F28" s="8">
        <v>4.34</v>
      </c>
      <c r="G28" s="4">
        <v>75</v>
      </c>
      <c r="H28" s="8">
        <v>1.97</v>
      </c>
      <c r="I28" s="4">
        <v>0</v>
      </c>
    </row>
    <row r="29" spans="1:9" x14ac:dyDescent="0.15">
      <c r="A29" s="2">
        <v>5</v>
      </c>
      <c r="B29" s="1" t="s">
        <v>143</v>
      </c>
      <c r="C29" s="4">
        <v>272</v>
      </c>
      <c r="D29" s="8">
        <v>3.16</v>
      </c>
      <c r="E29" s="4">
        <v>241</v>
      </c>
      <c r="F29" s="8">
        <v>5.05</v>
      </c>
      <c r="G29" s="4">
        <v>31</v>
      </c>
      <c r="H29" s="8">
        <v>0.81</v>
      </c>
      <c r="I29" s="4">
        <v>0</v>
      </c>
    </row>
    <row r="30" spans="1:9" x14ac:dyDescent="0.15">
      <c r="A30" s="2">
        <v>6</v>
      </c>
      <c r="B30" s="1" t="s">
        <v>148</v>
      </c>
      <c r="C30" s="4">
        <v>253</v>
      </c>
      <c r="D30" s="8">
        <v>2.94</v>
      </c>
      <c r="E30" s="4">
        <v>233</v>
      </c>
      <c r="F30" s="8">
        <v>4.88</v>
      </c>
      <c r="G30" s="4">
        <v>20</v>
      </c>
      <c r="H30" s="8">
        <v>0.53</v>
      </c>
      <c r="I30" s="4">
        <v>0</v>
      </c>
    </row>
    <row r="31" spans="1:9" x14ac:dyDescent="0.15">
      <c r="A31" s="2">
        <v>7</v>
      </c>
      <c r="B31" s="1" t="s">
        <v>142</v>
      </c>
      <c r="C31" s="4">
        <v>196</v>
      </c>
      <c r="D31" s="8">
        <v>2.2799999999999998</v>
      </c>
      <c r="E31" s="4">
        <v>167</v>
      </c>
      <c r="F31" s="8">
        <v>3.5</v>
      </c>
      <c r="G31" s="4">
        <v>29</v>
      </c>
      <c r="H31" s="8">
        <v>0.76</v>
      </c>
      <c r="I31" s="4">
        <v>0</v>
      </c>
    </row>
    <row r="32" spans="1:9" x14ac:dyDescent="0.15">
      <c r="A32" s="2">
        <v>8</v>
      </c>
      <c r="B32" s="1" t="s">
        <v>139</v>
      </c>
      <c r="C32" s="4">
        <v>181</v>
      </c>
      <c r="D32" s="8">
        <v>2.1</v>
      </c>
      <c r="E32" s="4">
        <v>112</v>
      </c>
      <c r="F32" s="8">
        <v>2.35</v>
      </c>
      <c r="G32" s="4">
        <v>69</v>
      </c>
      <c r="H32" s="8">
        <v>1.81</v>
      </c>
      <c r="I32" s="4">
        <v>0</v>
      </c>
    </row>
    <row r="33" spans="1:9" x14ac:dyDescent="0.15">
      <c r="A33" s="2">
        <v>9</v>
      </c>
      <c r="B33" s="1" t="s">
        <v>145</v>
      </c>
      <c r="C33" s="4">
        <v>167</v>
      </c>
      <c r="D33" s="8">
        <v>1.94</v>
      </c>
      <c r="E33" s="4">
        <v>80</v>
      </c>
      <c r="F33" s="8">
        <v>1.68</v>
      </c>
      <c r="G33" s="4">
        <v>87</v>
      </c>
      <c r="H33" s="8">
        <v>2.2799999999999998</v>
      </c>
      <c r="I33" s="4">
        <v>0</v>
      </c>
    </row>
    <row r="34" spans="1:9" x14ac:dyDescent="0.15">
      <c r="A34" s="2">
        <v>10</v>
      </c>
      <c r="B34" s="1" t="s">
        <v>133</v>
      </c>
      <c r="C34" s="4">
        <v>157</v>
      </c>
      <c r="D34" s="8">
        <v>1.83</v>
      </c>
      <c r="E34" s="4">
        <v>66</v>
      </c>
      <c r="F34" s="8">
        <v>1.38</v>
      </c>
      <c r="G34" s="4">
        <v>91</v>
      </c>
      <c r="H34" s="8">
        <v>2.39</v>
      </c>
      <c r="I34" s="4">
        <v>0</v>
      </c>
    </row>
    <row r="35" spans="1:9" x14ac:dyDescent="0.15">
      <c r="A35" s="2">
        <v>11</v>
      </c>
      <c r="B35" s="1" t="s">
        <v>149</v>
      </c>
      <c r="C35" s="4">
        <v>142</v>
      </c>
      <c r="D35" s="8">
        <v>1.65</v>
      </c>
      <c r="E35" s="4">
        <v>138</v>
      </c>
      <c r="F35" s="8">
        <v>2.89</v>
      </c>
      <c r="G35" s="4">
        <v>4</v>
      </c>
      <c r="H35" s="8">
        <v>0.11</v>
      </c>
      <c r="I35" s="4">
        <v>0</v>
      </c>
    </row>
    <row r="36" spans="1:9" x14ac:dyDescent="0.15">
      <c r="A36" s="2">
        <v>12</v>
      </c>
      <c r="B36" s="1" t="s">
        <v>154</v>
      </c>
      <c r="C36" s="4">
        <v>135</v>
      </c>
      <c r="D36" s="8">
        <v>1.57</v>
      </c>
      <c r="E36" s="4">
        <v>46</v>
      </c>
      <c r="F36" s="8">
        <v>0.96</v>
      </c>
      <c r="G36" s="4">
        <v>89</v>
      </c>
      <c r="H36" s="8">
        <v>2.34</v>
      </c>
      <c r="I36" s="4">
        <v>0</v>
      </c>
    </row>
    <row r="37" spans="1:9" x14ac:dyDescent="0.15">
      <c r="A37" s="2">
        <v>13</v>
      </c>
      <c r="B37" s="1" t="s">
        <v>136</v>
      </c>
      <c r="C37" s="4">
        <v>134</v>
      </c>
      <c r="D37" s="8">
        <v>1.56</v>
      </c>
      <c r="E37" s="4">
        <v>77</v>
      </c>
      <c r="F37" s="8">
        <v>1.61</v>
      </c>
      <c r="G37" s="4">
        <v>57</v>
      </c>
      <c r="H37" s="8">
        <v>1.5</v>
      </c>
      <c r="I37" s="4">
        <v>0</v>
      </c>
    </row>
    <row r="38" spans="1:9" x14ac:dyDescent="0.15">
      <c r="A38" s="2">
        <v>14</v>
      </c>
      <c r="B38" s="1" t="s">
        <v>131</v>
      </c>
      <c r="C38" s="4">
        <v>122</v>
      </c>
      <c r="D38" s="8">
        <v>1.42</v>
      </c>
      <c r="E38" s="4">
        <v>48</v>
      </c>
      <c r="F38" s="8">
        <v>1.01</v>
      </c>
      <c r="G38" s="4">
        <v>74</v>
      </c>
      <c r="H38" s="8">
        <v>1.94</v>
      </c>
      <c r="I38" s="4">
        <v>0</v>
      </c>
    </row>
    <row r="39" spans="1:9" x14ac:dyDescent="0.15">
      <c r="A39" s="2">
        <v>15</v>
      </c>
      <c r="B39" s="1" t="s">
        <v>137</v>
      </c>
      <c r="C39" s="4">
        <v>120</v>
      </c>
      <c r="D39" s="8">
        <v>1.4</v>
      </c>
      <c r="E39" s="4">
        <v>57</v>
      </c>
      <c r="F39" s="8">
        <v>1.19</v>
      </c>
      <c r="G39" s="4">
        <v>63</v>
      </c>
      <c r="H39" s="8">
        <v>1.65</v>
      </c>
      <c r="I39" s="4">
        <v>0</v>
      </c>
    </row>
    <row r="40" spans="1:9" x14ac:dyDescent="0.15">
      <c r="A40" s="2">
        <v>15</v>
      </c>
      <c r="B40" s="1" t="s">
        <v>138</v>
      </c>
      <c r="C40" s="4">
        <v>120</v>
      </c>
      <c r="D40" s="8">
        <v>1.4</v>
      </c>
      <c r="E40" s="4">
        <v>42</v>
      </c>
      <c r="F40" s="8">
        <v>0.88</v>
      </c>
      <c r="G40" s="4">
        <v>77</v>
      </c>
      <c r="H40" s="8">
        <v>2.02</v>
      </c>
      <c r="I40" s="4">
        <v>1</v>
      </c>
    </row>
    <row r="41" spans="1:9" x14ac:dyDescent="0.15">
      <c r="A41" s="2">
        <v>17</v>
      </c>
      <c r="B41" s="1" t="s">
        <v>151</v>
      </c>
      <c r="C41" s="4">
        <v>112</v>
      </c>
      <c r="D41" s="8">
        <v>1.3</v>
      </c>
      <c r="E41" s="4">
        <v>19</v>
      </c>
      <c r="F41" s="8">
        <v>0.4</v>
      </c>
      <c r="G41" s="4">
        <v>93</v>
      </c>
      <c r="H41" s="8">
        <v>2.44</v>
      </c>
      <c r="I41" s="4">
        <v>0</v>
      </c>
    </row>
    <row r="42" spans="1:9" x14ac:dyDescent="0.15">
      <c r="A42" s="2">
        <v>18</v>
      </c>
      <c r="B42" s="1" t="s">
        <v>152</v>
      </c>
      <c r="C42" s="4">
        <v>111</v>
      </c>
      <c r="D42" s="8">
        <v>1.29</v>
      </c>
      <c r="E42" s="4">
        <v>24</v>
      </c>
      <c r="F42" s="8">
        <v>0.5</v>
      </c>
      <c r="G42" s="4">
        <v>87</v>
      </c>
      <c r="H42" s="8">
        <v>2.2799999999999998</v>
      </c>
      <c r="I42" s="4">
        <v>0</v>
      </c>
    </row>
    <row r="43" spans="1:9" x14ac:dyDescent="0.15">
      <c r="A43" s="2">
        <v>19</v>
      </c>
      <c r="B43" s="1" t="s">
        <v>153</v>
      </c>
      <c r="C43" s="4">
        <v>110</v>
      </c>
      <c r="D43" s="8">
        <v>1.28</v>
      </c>
      <c r="E43" s="4">
        <v>55</v>
      </c>
      <c r="F43" s="8">
        <v>1.1499999999999999</v>
      </c>
      <c r="G43" s="4">
        <v>55</v>
      </c>
      <c r="H43" s="8">
        <v>1.44</v>
      </c>
      <c r="I43" s="4">
        <v>0</v>
      </c>
    </row>
    <row r="44" spans="1:9" x14ac:dyDescent="0.15">
      <c r="A44" s="2">
        <v>20</v>
      </c>
      <c r="B44" s="1" t="s">
        <v>132</v>
      </c>
      <c r="C44" s="4">
        <v>109</v>
      </c>
      <c r="D44" s="8">
        <v>1.27</v>
      </c>
      <c r="E44" s="4">
        <v>34</v>
      </c>
      <c r="F44" s="8">
        <v>0.71</v>
      </c>
      <c r="G44" s="4">
        <v>75</v>
      </c>
      <c r="H44" s="8">
        <v>1.97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147</v>
      </c>
      <c r="C47" s="4">
        <v>134</v>
      </c>
      <c r="D47" s="8">
        <v>7.3</v>
      </c>
      <c r="E47" s="4">
        <v>129</v>
      </c>
      <c r="F47" s="8">
        <v>10.36</v>
      </c>
      <c r="G47" s="4">
        <v>5</v>
      </c>
      <c r="H47" s="8">
        <v>0.86</v>
      </c>
      <c r="I47" s="4">
        <v>0</v>
      </c>
    </row>
    <row r="48" spans="1:9" x14ac:dyDescent="0.15">
      <c r="A48" s="2">
        <v>2</v>
      </c>
      <c r="B48" s="1" t="s">
        <v>144</v>
      </c>
      <c r="C48" s="4">
        <v>106</v>
      </c>
      <c r="D48" s="8">
        <v>5.77</v>
      </c>
      <c r="E48" s="4">
        <v>106</v>
      </c>
      <c r="F48" s="8">
        <v>8.51</v>
      </c>
      <c r="G48" s="4">
        <v>0</v>
      </c>
      <c r="H48" s="8">
        <v>0</v>
      </c>
      <c r="I48" s="4">
        <v>0</v>
      </c>
    </row>
    <row r="49" spans="1:9" x14ac:dyDescent="0.15">
      <c r="A49" s="2">
        <v>3</v>
      </c>
      <c r="B49" s="1" t="s">
        <v>146</v>
      </c>
      <c r="C49" s="4">
        <v>87</v>
      </c>
      <c r="D49" s="8">
        <v>4.74</v>
      </c>
      <c r="E49" s="4">
        <v>85</v>
      </c>
      <c r="F49" s="8">
        <v>6.83</v>
      </c>
      <c r="G49" s="4">
        <v>2</v>
      </c>
      <c r="H49" s="8">
        <v>0.34</v>
      </c>
      <c r="I49" s="4">
        <v>0</v>
      </c>
    </row>
    <row r="50" spans="1:9" x14ac:dyDescent="0.15">
      <c r="A50" s="2">
        <v>4</v>
      </c>
      <c r="B50" s="1" t="s">
        <v>143</v>
      </c>
      <c r="C50" s="4">
        <v>77</v>
      </c>
      <c r="D50" s="8">
        <v>4.1900000000000004</v>
      </c>
      <c r="E50" s="4">
        <v>75</v>
      </c>
      <c r="F50" s="8">
        <v>6.02</v>
      </c>
      <c r="G50" s="4">
        <v>2</v>
      </c>
      <c r="H50" s="8">
        <v>0.34</v>
      </c>
      <c r="I50" s="4">
        <v>0</v>
      </c>
    </row>
    <row r="51" spans="1:9" x14ac:dyDescent="0.15">
      <c r="A51" s="2">
        <v>5</v>
      </c>
      <c r="B51" s="1" t="s">
        <v>139</v>
      </c>
      <c r="C51" s="4">
        <v>54</v>
      </c>
      <c r="D51" s="8">
        <v>2.94</v>
      </c>
      <c r="E51" s="4">
        <v>39</v>
      </c>
      <c r="F51" s="8">
        <v>3.13</v>
      </c>
      <c r="G51" s="4">
        <v>15</v>
      </c>
      <c r="H51" s="8">
        <v>2.59</v>
      </c>
      <c r="I51" s="4">
        <v>0</v>
      </c>
    </row>
    <row r="52" spans="1:9" x14ac:dyDescent="0.15">
      <c r="A52" s="2">
        <v>6</v>
      </c>
      <c r="B52" s="1" t="s">
        <v>149</v>
      </c>
      <c r="C52" s="4">
        <v>53</v>
      </c>
      <c r="D52" s="8">
        <v>2.89</v>
      </c>
      <c r="E52" s="4">
        <v>52</v>
      </c>
      <c r="F52" s="8">
        <v>4.18</v>
      </c>
      <c r="G52" s="4">
        <v>1</v>
      </c>
      <c r="H52" s="8">
        <v>0.17</v>
      </c>
      <c r="I52" s="4">
        <v>0</v>
      </c>
    </row>
    <row r="53" spans="1:9" x14ac:dyDescent="0.15">
      <c r="A53" s="2">
        <v>7</v>
      </c>
      <c r="B53" s="1" t="s">
        <v>142</v>
      </c>
      <c r="C53" s="4">
        <v>52</v>
      </c>
      <c r="D53" s="8">
        <v>2.83</v>
      </c>
      <c r="E53" s="4">
        <v>47</v>
      </c>
      <c r="F53" s="8">
        <v>3.78</v>
      </c>
      <c r="G53" s="4">
        <v>5</v>
      </c>
      <c r="H53" s="8">
        <v>0.86</v>
      </c>
      <c r="I53" s="4">
        <v>0</v>
      </c>
    </row>
    <row r="54" spans="1:9" x14ac:dyDescent="0.15">
      <c r="A54" s="2">
        <v>8</v>
      </c>
      <c r="B54" s="1" t="s">
        <v>136</v>
      </c>
      <c r="C54" s="4">
        <v>39</v>
      </c>
      <c r="D54" s="8">
        <v>2.12</v>
      </c>
      <c r="E54" s="4">
        <v>29</v>
      </c>
      <c r="F54" s="8">
        <v>2.33</v>
      </c>
      <c r="G54" s="4">
        <v>10</v>
      </c>
      <c r="H54" s="8">
        <v>1.72</v>
      </c>
      <c r="I54" s="4">
        <v>0</v>
      </c>
    </row>
    <row r="55" spans="1:9" x14ac:dyDescent="0.15">
      <c r="A55" s="2">
        <v>9</v>
      </c>
      <c r="B55" s="1" t="s">
        <v>148</v>
      </c>
      <c r="C55" s="4">
        <v>34</v>
      </c>
      <c r="D55" s="8">
        <v>1.85</v>
      </c>
      <c r="E55" s="4">
        <v>30</v>
      </c>
      <c r="F55" s="8">
        <v>2.41</v>
      </c>
      <c r="G55" s="4">
        <v>4</v>
      </c>
      <c r="H55" s="8">
        <v>0.69</v>
      </c>
      <c r="I55" s="4">
        <v>0</v>
      </c>
    </row>
    <row r="56" spans="1:9" x14ac:dyDescent="0.15">
      <c r="A56" s="2">
        <v>10</v>
      </c>
      <c r="B56" s="1" t="s">
        <v>145</v>
      </c>
      <c r="C56" s="4">
        <v>33</v>
      </c>
      <c r="D56" s="8">
        <v>1.8</v>
      </c>
      <c r="E56" s="4">
        <v>16</v>
      </c>
      <c r="F56" s="8">
        <v>1.29</v>
      </c>
      <c r="G56" s="4">
        <v>17</v>
      </c>
      <c r="H56" s="8">
        <v>2.93</v>
      </c>
      <c r="I56" s="4">
        <v>0</v>
      </c>
    </row>
    <row r="57" spans="1:9" x14ac:dyDescent="0.15">
      <c r="A57" s="2">
        <v>11</v>
      </c>
      <c r="B57" s="1" t="s">
        <v>134</v>
      </c>
      <c r="C57" s="4">
        <v>32</v>
      </c>
      <c r="D57" s="8">
        <v>1.74</v>
      </c>
      <c r="E57" s="4">
        <v>26</v>
      </c>
      <c r="F57" s="8">
        <v>2.09</v>
      </c>
      <c r="G57" s="4">
        <v>6</v>
      </c>
      <c r="H57" s="8">
        <v>1.03</v>
      </c>
      <c r="I57" s="4">
        <v>0</v>
      </c>
    </row>
    <row r="58" spans="1:9" x14ac:dyDescent="0.15">
      <c r="A58" s="2">
        <v>12</v>
      </c>
      <c r="B58" s="1" t="s">
        <v>140</v>
      </c>
      <c r="C58" s="4">
        <v>31</v>
      </c>
      <c r="D58" s="8">
        <v>1.69</v>
      </c>
      <c r="E58" s="4">
        <v>20</v>
      </c>
      <c r="F58" s="8">
        <v>1.61</v>
      </c>
      <c r="G58" s="4">
        <v>11</v>
      </c>
      <c r="H58" s="8">
        <v>1.9</v>
      </c>
      <c r="I58" s="4">
        <v>0</v>
      </c>
    </row>
    <row r="59" spans="1:9" x14ac:dyDescent="0.15">
      <c r="A59" s="2">
        <v>13</v>
      </c>
      <c r="B59" s="1" t="s">
        <v>155</v>
      </c>
      <c r="C59" s="4">
        <v>30</v>
      </c>
      <c r="D59" s="8">
        <v>1.63</v>
      </c>
      <c r="E59" s="4">
        <v>11</v>
      </c>
      <c r="F59" s="8">
        <v>0.88</v>
      </c>
      <c r="G59" s="4">
        <v>19</v>
      </c>
      <c r="H59" s="8">
        <v>3.28</v>
      </c>
      <c r="I59" s="4">
        <v>0</v>
      </c>
    </row>
    <row r="60" spans="1:9" x14ac:dyDescent="0.15">
      <c r="A60" s="2">
        <v>13</v>
      </c>
      <c r="B60" s="1" t="s">
        <v>150</v>
      </c>
      <c r="C60" s="4">
        <v>30</v>
      </c>
      <c r="D60" s="8">
        <v>1.63</v>
      </c>
      <c r="E60" s="4">
        <v>26</v>
      </c>
      <c r="F60" s="8">
        <v>2.09</v>
      </c>
      <c r="G60" s="4">
        <v>3</v>
      </c>
      <c r="H60" s="8">
        <v>0.52</v>
      </c>
      <c r="I60" s="4">
        <v>1</v>
      </c>
    </row>
    <row r="61" spans="1:9" x14ac:dyDescent="0.15">
      <c r="A61" s="2">
        <v>15</v>
      </c>
      <c r="B61" s="1" t="s">
        <v>131</v>
      </c>
      <c r="C61" s="4">
        <v>29</v>
      </c>
      <c r="D61" s="8">
        <v>1.58</v>
      </c>
      <c r="E61" s="4">
        <v>16</v>
      </c>
      <c r="F61" s="8">
        <v>1.29</v>
      </c>
      <c r="G61" s="4">
        <v>13</v>
      </c>
      <c r="H61" s="8">
        <v>2.2400000000000002</v>
      </c>
      <c r="I61" s="4">
        <v>0</v>
      </c>
    </row>
    <row r="62" spans="1:9" x14ac:dyDescent="0.15">
      <c r="A62" s="2">
        <v>15</v>
      </c>
      <c r="B62" s="1" t="s">
        <v>153</v>
      </c>
      <c r="C62" s="4">
        <v>29</v>
      </c>
      <c r="D62" s="8">
        <v>1.58</v>
      </c>
      <c r="E62" s="4">
        <v>17</v>
      </c>
      <c r="F62" s="8">
        <v>1.37</v>
      </c>
      <c r="G62" s="4">
        <v>12</v>
      </c>
      <c r="H62" s="8">
        <v>2.0699999999999998</v>
      </c>
      <c r="I62" s="4">
        <v>0</v>
      </c>
    </row>
    <row r="63" spans="1:9" x14ac:dyDescent="0.15">
      <c r="A63" s="2">
        <v>17</v>
      </c>
      <c r="B63" s="1" t="s">
        <v>141</v>
      </c>
      <c r="C63" s="4">
        <v>28</v>
      </c>
      <c r="D63" s="8">
        <v>1.53</v>
      </c>
      <c r="E63" s="4">
        <v>23</v>
      </c>
      <c r="F63" s="8">
        <v>1.85</v>
      </c>
      <c r="G63" s="4">
        <v>5</v>
      </c>
      <c r="H63" s="8">
        <v>0.86</v>
      </c>
      <c r="I63" s="4">
        <v>0</v>
      </c>
    </row>
    <row r="64" spans="1:9" x14ac:dyDescent="0.15">
      <c r="A64" s="2">
        <v>18</v>
      </c>
      <c r="B64" s="1" t="s">
        <v>137</v>
      </c>
      <c r="C64" s="4">
        <v>27</v>
      </c>
      <c r="D64" s="8">
        <v>1.47</v>
      </c>
      <c r="E64" s="4">
        <v>19</v>
      </c>
      <c r="F64" s="8">
        <v>1.53</v>
      </c>
      <c r="G64" s="4">
        <v>8</v>
      </c>
      <c r="H64" s="8">
        <v>1.38</v>
      </c>
      <c r="I64" s="4">
        <v>0</v>
      </c>
    </row>
    <row r="65" spans="1:9" x14ac:dyDescent="0.15">
      <c r="A65" s="2">
        <v>18</v>
      </c>
      <c r="B65" s="1" t="s">
        <v>138</v>
      </c>
      <c r="C65" s="4">
        <v>27</v>
      </c>
      <c r="D65" s="8">
        <v>1.47</v>
      </c>
      <c r="E65" s="4">
        <v>8</v>
      </c>
      <c r="F65" s="8">
        <v>0.64</v>
      </c>
      <c r="G65" s="4">
        <v>19</v>
      </c>
      <c r="H65" s="8">
        <v>3.28</v>
      </c>
      <c r="I65" s="4">
        <v>0</v>
      </c>
    </row>
    <row r="66" spans="1:9" x14ac:dyDescent="0.15">
      <c r="A66" s="2">
        <v>20</v>
      </c>
      <c r="B66" s="1" t="s">
        <v>135</v>
      </c>
      <c r="C66" s="4">
        <v>24</v>
      </c>
      <c r="D66" s="8">
        <v>1.31</v>
      </c>
      <c r="E66" s="4">
        <v>18</v>
      </c>
      <c r="F66" s="8">
        <v>1.45</v>
      </c>
      <c r="G66" s="4">
        <v>6</v>
      </c>
      <c r="H66" s="8">
        <v>1.03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146</v>
      </c>
      <c r="C69" s="4">
        <v>235</v>
      </c>
      <c r="D69" s="8">
        <v>8.2899999999999991</v>
      </c>
      <c r="E69" s="4">
        <v>235</v>
      </c>
      <c r="F69" s="8">
        <v>11.45</v>
      </c>
      <c r="G69" s="4">
        <v>0</v>
      </c>
      <c r="H69" s="8">
        <v>0</v>
      </c>
      <c r="I69" s="4">
        <v>0</v>
      </c>
    </row>
    <row r="70" spans="1:9" x14ac:dyDescent="0.15">
      <c r="A70" s="2">
        <v>2</v>
      </c>
      <c r="B70" s="1" t="s">
        <v>147</v>
      </c>
      <c r="C70" s="4">
        <v>200</v>
      </c>
      <c r="D70" s="8">
        <v>7.06</v>
      </c>
      <c r="E70" s="4">
        <v>195</v>
      </c>
      <c r="F70" s="8">
        <v>9.5</v>
      </c>
      <c r="G70" s="4">
        <v>5</v>
      </c>
      <c r="H70" s="8">
        <v>0.64</v>
      </c>
      <c r="I70" s="4">
        <v>0</v>
      </c>
    </row>
    <row r="71" spans="1:9" x14ac:dyDescent="0.15">
      <c r="A71" s="2">
        <v>3</v>
      </c>
      <c r="B71" s="1" t="s">
        <v>144</v>
      </c>
      <c r="C71" s="4">
        <v>97</v>
      </c>
      <c r="D71" s="8">
        <v>3.42</v>
      </c>
      <c r="E71" s="4">
        <v>93</v>
      </c>
      <c r="F71" s="8">
        <v>4.53</v>
      </c>
      <c r="G71" s="4">
        <v>4</v>
      </c>
      <c r="H71" s="8">
        <v>0.52</v>
      </c>
      <c r="I71" s="4">
        <v>0</v>
      </c>
    </row>
    <row r="72" spans="1:9" x14ac:dyDescent="0.15">
      <c r="A72" s="2">
        <v>4</v>
      </c>
      <c r="B72" s="1" t="s">
        <v>131</v>
      </c>
      <c r="C72" s="4">
        <v>81</v>
      </c>
      <c r="D72" s="8">
        <v>2.86</v>
      </c>
      <c r="E72" s="4">
        <v>54</v>
      </c>
      <c r="F72" s="8">
        <v>2.63</v>
      </c>
      <c r="G72" s="4">
        <v>27</v>
      </c>
      <c r="H72" s="8">
        <v>3.48</v>
      </c>
      <c r="I72" s="4">
        <v>0</v>
      </c>
    </row>
    <row r="73" spans="1:9" x14ac:dyDescent="0.15">
      <c r="A73" s="2">
        <v>5</v>
      </c>
      <c r="B73" s="1" t="s">
        <v>136</v>
      </c>
      <c r="C73" s="4">
        <v>77</v>
      </c>
      <c r="D73" s="8">
        <v>2.72</v>
      </c>
      <c r="E73" s="4">
        <v>61</v>
      </c>
      <c r="F73" s="8">
        <v>2.97</v>
      </c>
      <c r="G73" s="4">
        <v>16</v>
      </c>
      <c r="H73" s="8">
        <v>2.06</v>
      </c>
      <c r="I73" s="4">
        <v>0</v>
      </c>
    </row>
    <row r="74" spans="1:9" x14ac:dyDescent="0.15">
      <c r="A74" s="2">
        <v>6</v>
      </c>
      <c r="B74" s="1" t="s">
        <v>134</v>
      </c>
      <c r="C74" s="4">
        <v>65</v>
      </c>
      <c r="D74" s="8">
        <v>2.29</v>
      </c>
      <c r="E74" s="4">
        <v>61</v>
      </c>
      <c r="F74" s="8">
        <v>2.97</v>
      </c>
      <c r="G74" s="4">
        <v>4</v>
      </c>
      <c r="H74" s="8">
        <v>0.52</v>
      </c>
      <c r="I74" s="4">
        <v>0</v>
      </c>
    </row>
    <row r="75" spans="1:9" x14ac:dyDescent="0.15">
      <c r="A75" s="2">
        <v>7</v>
      </c>
      <c r="B75" s="1" t="s">
        <v>143</v>
      </c>
      <c r="C75" s="4">
        <v>64</v>
      </c>
      <c r="D75" s="8">
        <v>2.2599999999999998</v>
      </c>
      <c r="E75" s="4">
        <v>55</v>
      </c>
      <c r="F75" s="8">
        <v>2.68</v>
      </c>
      <c r="G75" s="4">
        <v>9</v>
      </c>
      <c r="H75" s="8">
        <v>1.1599999999999999</v>
      </c>
      <c r="I75" s="4">
        <v>0</v>
      </c>
    </row>
    <row r="76" spans="1:9" x14ac:dyDescent="0.15">
      <c r="A76" s="2">
        <v>8</v>
      </c>
      <c r="B76" s="1" t="s">
        <v>142</v>
      </c>
      <c r="C76" s="4">
        <v>61</v>
      </c>
      <c r="D76" s="8">
        <v>2.15</v>
      </c>
      <c r="E76" s="4">
        <v>54</v>
      </c>
      <c r="F76" s="8">
        <v>2.63</v>
      </c>
      <c r="G76" s="4">
        <v>7</v>
      </c>
      <c r="H76" s="8">
        <v>0.9</v>
      </c>
      <c r="I76" s="4">
        <v>0</v>
      </c>
    </row>
    <row r="77" spans="1:9" x14ac:dyDescent="0.15">
      <c r="A77" s="2">
        <v>9</v>
      </c>
      <c r="B77" s="1" t="s">
        <v>139</v>
      </c>
      <c r="C77" s="4">
        <v>60</v>
      </c>
      <c r="D77" s="8">
        <v>2.12</v>
      </c>
      <c r="E77" s="4">
        <v>50</v>
      </c>
      <c r="F77" s="8">
        <v>2.44</v>
      </c>
      <c r="G77" s="4">
        <v>10</v>
      </c>
      <c r="H77" s="8">
        <v>1.29</v>
      </c>
      <c r="I77" s="4">
        <v>0</v>
      </c>
    </row>
    <row r="78" spans="1:9" x14ac:dyDescent="0.15">
      <c r="A78" s="2">
        <v>10</v>
      </c>
      <c r="B78" s="1" t="s">
        <v>145</v>
      </c>
      <c r="C78" s="4">
        <v>54</v>
      </c>
      <c r="D78" s="8">
        <v>1.91</v>
      </c>
      <c r="E78" s="4">
        <v>44</v>
      </c>
      <c r="F78" s="8">
        <v>2.14</v>
      </c>
      <c r="G78" s="4">
        <v>10</v>
      </c>
      <c r="H78" s="8">
        <v>1.29</v>
      </c>
      <c r="I78" s="4">
        <v>0</v>
      </c>
    </row>
    <row r="79" spans="1:9" x14ac:dyDescent="0.15">
      <c r="A79" s="2">
        <v>11</v>
      </c>
      <c r="B79" s="1" t="s">
        <v>141</v>
      </c>
      <c r="C79" s="4">
        <v>51</v>
      </c>
      <c r="D79" s="8">
        <v>1.8</v>
      </c>
      <c r="E79" s="4">
        <v>45</v>
      </c>
      <c r="F79" s="8">
        <v>2.19</v>
      </c>
      <c r="G79" s="4">
        <v>6</v>
      </c>
      <c r="H79" s="8">
        <v>0.77</v>
      </c>
      <c r="I79" s="4">
        <v>0</v>
      </c>
    </row>
    <row r="80" spans="1:9" x14ac:dyDescent="0.15">
      <c r="A80" s="2">
        <v>11</v>
      </c>
      <c r="B80" s="1" t="s">
        <v>149</v>
      </c>
      <c r="C80" s="4">
        <v>51</v>
      </c>
      <c r="D80" s="8">
        <v>1.8</v>
      </c>
      <c r="E80" s="4">
        <v>48</v>
      </c>
      <c r="F80" s="8">
        <v>2.34</v>
      </c>
      <c r="G80" s="4">
        <v>3</v>
      </c>
      <c r="H80" s="8">
        <v>0.39</v>
      </c>
      <c r="I80" s="4">
        <v>0</v>
      </c>
    </row>
    <row r="81" spans="1:9" x14ac:dyDescent="0.15">
      <c r="A81" s="2">
        <v>13</v>
      </c>
      <c r="B81" s="1" t="s">
        <v>133</v>
      </c>
      <c r="C81" s="4">
        <v>49</v>
      </c>
      <c r="D81" s="8">
        <v>1.73</v>
      </c>
      <c r="E81" s="4">
        <v>26</v>
      </c>
      <c r="F81" s="8">
        <v>1.27</v>
      </c>
      <c r="G81" s="4">
        <v>23</v>
      </c>
      <c r="H81" s="8">
        <v>2.96</v>
      </c>
      <c r="I81" s="4">
        <v>0</v>
      </c>
    </row>
    <row r="82" spans="1:9" x14ac:dyDescent="0.15">
      <c r="A82" s="2">
        <v>14</v>
      </c>
      <c r="B82" s="1" t="s">
        <v>156</v>
      </c>
      <c r="C82" s="4">
        <v>48</v>
      </c>
      <c r="D82" s="8">
        <v>1.69</v>
      </c>
      <c r="E82" s="4">
        <v>42</v>
      </c>
      <c r="F82" s="8">
        <v>2.0499999999999998</v>
      </c>
      <c r="G82" s="4">
        <v>6</v>
      </c>
      <c r="H82" s="8">
        <v>0.77</v>
      </c>
      <c r="I82" s="4">
        <v>0</v>
      </c>
    </row>
    <row r="83" spans="1:9" x14ac:dyDescent="0.15">
      <c r="A83" s="2">
        <v>15</v>
      </c>
      <c r="B83" s="1" t="s">
        <v>137</v>
      </c>
      <c r="C83" s="4">
        <v>46</v>
      </c>
      <c r="D83" s="8">
        <v>1.62</v>
      </c>
      <c r="E83" s="4">
        <v>25</v>
      </c>
      <c r="F83" s="8">
        <v>1.22</v>
      </c>
      <c r="G83" s="4">
        <v>21</v>
      </c>
      <c r="H83" s="8">
        <v>2.71</v>
      </c>
      <c r="I83" s="4">
        <v>0</v>
      </c>
    </row>
    <row r="84" spans="1:9" x14ac:dyDescent="0.15">
      <c r="A84" s="2">
        <v>16</v>
      </c>
      <c r="B84" s="1" t="s">
        <v>135</v>
      </c>
      <c r="C84" s="4">
        <v>44</v>
      </c>
      <c r="D84" s="8">
        <v>1.55</v>
      </c>
      <c r="E84" s="4">
        <v>37</v>
      </c>
      <c r="F84" s="8">
        <v>1.8</v>
      </c>
      <c r="G84" s="4">
        <v>7</v>
      </c>
      <c r="H84" s="8">
        <v>0.9</v>
      </c>
      <c r="I84" s="4">
        <v>0</v>
      </c>
    </row>
    <row r="85" spans="1:9" x14ac:dyDescent="0.15">
      <c r="A85" s="2">
        <v>17</v>
      </c>
      <c r="B85" s="1" t="s">
        <v>132</v>
      </c>
      <c r="C85" s="4">
        <v>43</v>
      </c>
      <c r="D85" s="8">
        <v>1.52</v>
      </c>
      <c r="E85" s="4">
        <v>28</v>
      </c>
      <c r="F85" s="8">
        <v>1.36</v>
      </c>
      <c r="G85" s="4">
        <v>15</v>
      </c>
      <c r="H85" s="8">
        <v>1.93</v>
      </c>
      <c r="I85" s="4">
        <v>0</v>
      </c>
    </row>
    <row r="86" spans="1:9" x14ac:dyDescent="0.15">
      <c r="A86" s="2">
        <v>17</v>
      </c>
      <c r="B86" s="1" t="s">
        <v>150</v>
      </c>
      <c r="C86" s="4">
        <v>43</v>
      </c>
      <c r="D86" s="8">
        <v>1.52</v>
      </c>
      <c r="E86" s="4">
        <v>35</v>
      </c>
      <c r="F86" s="8">
        <v>1.71</v>
      </c>
      <c r="G86" s="4">
        <v>8</v>
      </c>
      <c r="H86" s="8">
        <v>1.03</v>
      </c>
      <c r="I86" s="4">
        <v>0</v>
      </c>
    </row>
    <row r="87" spans="1:9" x14ac:dyDescent="0.15">
      <c r="A87" s="2">
        <v>19</v>
      </c>
      <c r="B87" s="1" t="s">
        <v>138</v>
      </c>
      <c r="C87" s="4">
        <v>42</v>
      </c>
      <c r="D87" s="8">
        <v>1.48</v>
      </c>
      <c r="E87" s="4">
        <v>18</v>
      </c>
      <c r="F87" s="8">
        <v>0.88</v>
      </c>
      <c r="G87" s="4">
        <v>24</v>
      </c>
      <c r="H87" s="8">
        <v>3.09</v>
      </c>
      <c r="I87" s="4">
        <v>0</v>
      </c>
    </row>
    <row r="88" spans="1:9" x14ac:dyDescent="0.15">
      <c r="A88" s="2">
        <v>20</v>
      </c>
      <c r="B88" s="1" t="s">
        <v>153</v>
      </c>
      <c r="C88" s="4">
        <v>41</v>
      </c>
      <c r="D88" s="8">
        <v>1.45</v>
      </c>
      <c r="E88" s="4">
        <v>29</v>
      </c>
      <c r="F88" s="8">
        <v>1.41</v>
      </c>
      <c r="G88" s="4">
        <v>12</v>
      </c>
      <c r="H88" s="8">
        <v>1.55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147</v>
      </c>
      <c r="C91" s="4">
        <v>134</v>
      </c>
      <c r="D91" s="8">
        <v>6.58</v>
      </c>
      <c r="E91" s="4">
        <v>126</v>
      </c>
      <c r="F91" s="8">
        <v>9.7899999999999991</v>
      </c>
      <c r="G91" s="4">
        <v>8</v>
      </c>
      <c r="H91" s="8">
        <v>1.08</v>
      </c>
      <c r="I91" s="4">
        <v>0</v>
      </c>
    </row>
    <row r="92" spans="1:9" x14ac:dyDescent="0.15">
      <c r="A92" s="2">
        <v>2</v>
      </c>
      <c r="B92" s="1" t="s">
        <v>146</v>
      </c>
      <c r="C92" s="4">
        <v>114</v>
      </c>
      <c r="D92" s="8">
        <v>5.6</v>
      </c>
      <c r="E92" s="4">
        <v>113</v>
      </c>
      <c r="F92" s="8">
        <v>8.7799999999999994</v>
      </c>
      <c r="G92" s="4">
        <v>1</v>
      </c>
      <c r="H92" s="8">
        <v>0.13</v>
      </c>
      <c r="I92" s="4">
        <v>0</v>
      </c>
    </row>
    <row r="93" spans="1:9" x14ac:dyDescent="0.15">
      <c r="A93" s="2">
        <v>3</v>
      </c>
      <c r="B93" s="1" t="s">
        <v>144</v>
      </c>
      <c r="C93" s="4">
        <v>90</v>
      </c>
      <c r="D93" s="8">
        <v>4.42</v>
      </c>
      <c r="E93" s="4">
        <v>90</v>
      </c>
      <c r="F93" s="8">
        <v>6.99</v>
      </c>
      <c r="G93" s="4">
        <v>0</v>
      </c>
      <c r="H93" s="8">
        <v>0</v>
      </c>
      <c r="I93" s="4">
        <v>0</v>
      </c>
    </row>
    <row r="94" spans="1:9" x14ac:dyDescent="0.15">
      <c r="A94" s="2">
        <v>4</v>
      </c>
      <c r="B94" s="1" t="s">
        <v>140</v>
      </c>
      <c r="C94" s="4">
        <v>69</v>
      </c>
      <c r="D94" s="8">
        <v>3.39</v>
      </c>
      <c r="E94" s="4">
        <v>55</v>
      </c>
      <c r="F94" s="8">
        <v>4.2699999999999996</v>
      </c>
      <c r="G94" s="4">
        <v>14</v>
      </c>
      <c r="H94" s="8">
        <v>1.88</v>
      </c>
      <c r="I94" s="4">
        <v>0</v>
      </c>
    </row>
    <row r="95" spans="1:9" x14ac:dyDescent="0.15">
      <c r="A95" s="2">
        <v>5</v>
      </c>
      <c r="B95" s="1" t="s">
        <v>143</v>
      </c>
      <c r="C95" s="4">
        <v>49</v>
      </c>
      <c r="D95" s="8">
        <v>2.41</v>
      </c>
      <c r="E95" s="4">
        <v>44</v>
      </c>
      <c r="F95" s="8">
        <v>3.42</v>
      </c>
      <c r="G95" s="4">
        <v>5</v>
      </c>
      <c r="H95" s="8">
        <v>0.67</v>
      </c>
      <c r="I95" s="4">
        <v>0</v>
      </c>
    </row>
    <row r="96" spans="1:9" x14ac:dyDescent="0.15">
      <c r="A96" s="2">
        <v>6</v>
      </c>
      <c r="B96" s="1" t="s">
        <v>142</v>
      </c>
      <c r="C96" s="4">
        <v>45</v>
      </c>
      <c r="D96" s="8">
        <v>2.21</v>
      </c>
      <c r="E96" s="4">
        <v>33</v>
      </c>
      <c r="F96" s="8">
        <v>2.56</v>
      </c>
      <c r="G96" s="4">
        <v>12</v>
      </c>
      <c r="H96" s="8">
        <v>1.61</v>
      </c>
      <c r="I96" s="4">
        <v>0</v>
      </c>
    </row>
    <row r="97" spans="1:9" x14ac:dyDescent="0.15">
      <c r="A97" s="2">
        <v>7</v>
      </c>
      <c r="B97" s="1" t="s">
        <v>131</v>
      </c>
      <c r="C97" s="4">
        <v>42</v>
      </c>
      <c r="D97" s="8">
        <v>2.06</v>
      </c>
      <c r="E97" s="4">
        <v>24</v>
      </c>
      <c r="F97" s="8">
        <v>1.86</v>
      </c>
      <c r="G97" s="4">
        <v>18</v>
      </c>
      <c r="H97" s="8">
        <v>2.42</v>
      </c>
      <c r="I97" s="4">
        <v>0</v>
      </c>
    </row>
    <row r="98" spans="1:9" x14ac:dyDescent="0.15">
      <c r="A98" s="2">
        <v>7</v>
      </c>
      <c r="B98" s="1" t="s">
        <v>136</v>
      </c>
      <c r="C98" s="4">
        <v>42</v>
      </c>
      <c r="D98" s="8">
        <v>2.06</v>
      </c>
      <c r="E98" s="4">
        <v>31</v>
      </c>
      <c r="F98" s="8">
        <v>2.41</v>
      </c>
      <c r="G98" s="4">
        <v>11</v>
      </c>
      <c r="H98" s="8">
        <v>1.48</v>
      </c>
      <c r="I98" s="4">
        <v>0</v>
      </c>
    </row>
    <row r="99" spans="1:9" x14ac:dyDescent="0.15">
      <c r="A99" s="2">
        <v>9</v>
      </c>
      <c r="B99" s="1" t="s">
        <v>159</v>
      </c>
      <c r="C99" s="4">
        <v>41</v>
      </c>
      <c r="D99" s="8">
        <v>2.0099999999999998</v>
      </c>
      <c r="E99" s="4">
        <v>24</v>
      </c>
      <c r="F99" s="8">
        <v>1.86</v>
      </c>
      <c r="G99" s="4">
        <v>17</v>
      </c>
      <c r="H99" s="8">
        <v>2.2799999999999998</v>
      </c>
      <c r="I99" s="4">
        <v>0</v>
      </c>
    </row>
    <row r="100" spans="1:9" x14ac:dyDescent="0.15">
      <c r="A100" s="2">
        <v>10</v>
      </c>
      <c r="B100" s="1" t="s">
        <v>139</v>
      </c>
      <c r="C100" s="4">
        <v>38</v>
      </c>
      <c r="D100" s="8">
        <v>1.87</v>
      </c>
      <c r="E100" s="4">
        <v>23</v>
      </c>
      <c r="F100" s="8">
        <v>1.79</v>
      </c>
      <c r="G100" s="4">
        <v>15</v>
      </c>
      <c r="H100" s="8">
        <v>2.02</v>
      </c>
      <c r="I100" s="4">
        <v>0</v>
      </c>
    </row>
    <row r="101" spans="1:9" x14ac:dyDescent="0.15">
      <c r="A101" s="2">
        <v>10</v>
      </c>
      <c r="B101" s="1" t="s">
        <v>150</v>
      </c>
      <c r="C101" s="4">
        <v>38</v>
      </c>
      <c r="D101" s="8">
        <v>1.87</v>
      </c>
      <c r="E101" s="4">
        <v>29</v>
      </c>
      <c r="F101" s="8">
        <v>2.25</v>
      </c>
      <c r="G101" s="4">
        <v>9</v>
      </c>
      <c r="H101" s="8">
        <v>1.21</v>
      </c>
      <c r="I101" s="4">
        <v>0</v>
      </c>
    </row>
    <row r="102" spans="1:9" x14ac:dyDescent="0.15">
      <c r="A102" s="2">
        <v>12</v>
      </c>
      <c r="B102" s="1" t="s">
        <v>153</v>
      </c>
      <c r="C102" s="4">
        <v>37</v>
      </c>
      <c r="D102" s="8">
        <v>1.82</v>
      </c>
      <c r="E102" s="4">
        <v>25</v>
      </c>
      <c r="F102" s="8">
        <v>1.94</v>
      </c>
      <c r="G102" s="4">
        <v>12</v>
      </c>
      <c r="H102" s="8">
        <v>1.61</v>
      </c>
      <c r="I102" s="4">
        <v>0</v>
      </c>
    </row>
    <row r="103" spans="1:9" x14ac:dyDescent="0.15">
      <c r="A103" s="2">
        <v>12</v>
      </c>
      <c r="B103" s="1" t="s">
        <v>157</v>
      </c>
      <c r="C103" s="4">
        <v>37</v>
      </c>
      <c r="D103" s="8">
        <v>1.82</v>
      </c>
      <c r="E103" s="4">
        <v>13</v>
      </c>
      <c r="F103" s="8">
        <v>1.01</v>
      </c>
      <c r="G103" s="4">
        <v>24</v>
      </c>
      <c r="H103" s="8">
        <v>3.23</v>
      </c>
      <c r="I103" s="4">
        <v>0</v>
      </c>
    </row>
    <row r="104" spans="1:9" x14ac:dyDescent="0.15">
      <c r="A104" s="2">
        <v>14</v>
      </c>
      <c r="B104" s="1" t="s">
        <v>149</v>
      </c>
      <c r="C104" s="4">
        <v>36</v>
      </c>
      <c r="D104" s="8">
        <v>1.77</v>
      </c>
      <c r="E104" s="4">
        <v>34</v>
      </c>
      <c r="F104" s="8">
        <v>2.64</v>
      </c>
      <c r="G104" s="4">
        <v>2</v>
      </c>
      <c r="H104" s="8">
        <v>0.27</v>
      </c>
      <c r="I104" s="4">
        <v>0</v>
      </c>
    </row>
    <row r="105" spans="1:9" x14ac:dyDescent="0.15">
      <c r="A105" s="2">
        <v>15</v>
      </c>
      <c r="B105" s="1" t="s">
        <v>138</v>
      </c>
      <c r="C105" s="4">
        <v>35</v>
      </c>
      <c r="D105" s="8">
        <v>1.72</v>
      </c>
      <c r="E105" s="4">
        <v>19</v>
      </c>
      <c r="F105" s="8">
        <v>1.48</v>
      </c>
      <c r="G105" s="4">
        <v>16</v>
      </c>
      <c r="H105" s="8">
        <v>2.15</v>
      </c>
      <c r="I105" s="4">
        <v>0</v>
      </c>
    </row>
    <row r="106" spans="1:9" x14ac:dyDescent="0.15">
      <c r="A106" s="2">
        <v>16</v>
      </c>
      <c r="B106" s="1" t="s">
        <v>148</v>
      </c>
      <c r="C106" s="4">
        <v>34</v>
      </c>
      <c r="D106" s="8">
        <v>1.67</v>
      </c>
      <c r="E106" s="4">
        <v>29</v>
      </c>
      <c r="F106" s="8">
        <v>2.25</v>
      </c>
      <c r="G106" s="4">
        <v>5</v>
      </c>
      <c r="H106" s="8">
        <v>0.67</v>
      </c>
      <c r="I106" s="4">
        <v>0</v>
      </c>
    </row>
    <row r="107" spans="1:9" x14ac:dyDescent="0.15">
      <c r="A107" s="2">
        <v>17</v>
      </c>
      <c r="B107" s="1" t="s">
        <v>145</v>
      </c>
      <c r="C107" s="4">
        <v>32</v>
      </c>
      <c r="D107" s="8">
        <v>1.57</v>
      </c>
      <c r="E107" s="4">
        <v>18</v>
      </c>
      <c r="F107" s="8">
        <v>1.4</v>
      </c>
      <c r="G107" s="4">
        <v>14</v>
      </c>
      <c r="H107" s="8">
        <v>1.88</v>
      </c>
      <c r="I107" s="4">
        <v>0</v>
      </c>
    </row>
    <row r="108" spans="1:9" x14ac:dyDescent="0.15">
      <c r="A108" s="2">
        <v>18</v>
      </c>
      <c r="B108" s="1" t="s">
        <v>134</v>
      </c>
      <c r="C108" s="4">
        <v>31</v>
      </c>
      <c r="D108" s="8">
        <v>1.52</v>
      </c>
      <c r="E108" s="4">
        <v>25</v>
      </c>
      <c r="F108" s="8">
        <v>1.94</v>
      </c>
      <c r="G108" s="4">
        <v>6</v>
      </c>
      <c r="H108" s="8">
        <v>0.81</v>
      </c>
      <c r="I108" s="4">
        <v>0</v>
      </c>
    </row>
    <row r="109" spans="1:9" x14ac:dyDescent="0.15">
      <c r="A109" s="2">
        <v>19</v>
      </c>
      <c r="B109" s="1" t="s">
        <v>135</v>
      </c>
      <c r="C109" s="4">
        <v>29</v>
      </c>
      <c r="D109" s="8">
        <v>1.42</v>
      </c>
      <c r="E109" s="4">
        <v>17</v>
      </c>
      <c r="F109" s="8">
        <v>1.32</v>
      </c>
      <c r="G109" s="4">
        <v>12</v>
      </c>
      <c r="H109" s="8">
        <v>1.61</v>
      </c>
      <c r="I109" s="4">
        <v>0</v>
      </c>
    </row>
    <row r="110" spans="1:9" x14ac:dyDescent="0.15">
      <c r="A110" s="2">
        <v>20</v>
      </c>
      <c r="B110" s="1" t="s">
        <v>158</v>
      </c>
      <c r="C110" s="4">
        <v>26</v>
      </c>
      <c r="D110" s="8">
        <v>1.28</v>
      </c>
      <c r="E110" s="4">
        <v>8</v>
      </c>
      <c r="F110" s="8">
        <v>0.62</v>
      </c>
      <c r="G110" s="4">
        <v>18</v>
      </c>
      <c r="H110" s="8">
        <v>2.42</v>
      </c>
      <c r="I110" s="4">
        <v>0</v>
      </c>
    </row>
    <row r="111" spans="1:9" x14ac:dyDescent="0.15">
      <c r="A111" s="2">
        <v>20</v>
      </c>
      <c r="B111" s="1" t="s">
        <v>141</v>
      </c>
      <c r="C111" s="4">
        <v>26</v>
      </c>
      <c r="D111" s="8">
        <v>1.28</v>
      </c>
      <c r="E111" s="4">
        <v>21</v>
      </c>
      <c r="F111" s="8">
        <v>1.63</v>
      </c>
      <c r="G111" s="4">
        <v>5</v>
      </c>
      <c r="H111" s="8">
        <v>0.67</v>
      </c>
      <c r="I111" s="4">
        <v>0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147</v>
      </c>
      <c r="C114" s="4">
        <v>71</v>
      </c>
      <c r="D114" s="8">
        <v>8.9499999999999993</v>
      </c>
      <c r="E114" s="4">
        <v>66</v>
      </c>
      <c r="F114" s="8">
        <v>11.46</v>
      </c>
      <c r="G114" s="4">
        <v>5</v>
      </c>
      <c r="H114" s="8">
        <v>2.31</v>
      </c>
      <c r="I114" s="4">
        <v>0</v>
      </c>
    </row>
    <row r="115" spans="1:9" x14ac:dyDescent="0.15">
      <c r="A115" s="2">
        <v>2</v>
      </c>
      <c r="B115" s="1" t="s">
        <v>146</v>
      </c>
      <c r="C115" s="4">
        <v>55</v>
      </c>
      <c r="D115" s="8">
        <v>6.94</v>
      </c>
      <c r="E115" s="4">
        <v>55</v>
      </c>
      <c r="F115" s="8">
        <v>9.5500000000000007</v>
      </c>
      <c r="G115" s="4">
        <v>0</v>
      </c>
      <c r="H115" s="8">
        <v>0</v>
      </c>
      <c r="I115" s="4">
        <v>0</v>
      </c>
    </row>
    <row r="116" spans="1:9" x14ac:dyDescent="0.15">
      <c r="A116" s="2">
        <v>3</v>
      </c>
      <c r="B116" s="1" t="s">
        <v>144</v>
      </c>
      <c r="C116" s="4">
        <v>34</v>
      </c>
      <c r="D116" s="8">
        <v>4.29</v>
      </c>
      <c r="E116" s="4">
        <v>33</v>
      </c>
      <c r="F116" s="8">
        <v>5.73</v>
      </c>
      <c r="G116" s="4">
        <v>1</v>
      </c>
      <c r="H116" s="8">
        <v>0.46</v>
      </c>
      <c r="I116" s="4">
        <v>0</v>
      </c>
    </row>
    <row r="117" spans="1:9" x14ac:dyDescent="0.15">
      <c r="A117" s="2">
        <v>4</v>
      </c>
      <c r="B117" s="1" t="s">
        <v>136</v>
      </c>
      <c r="C117" s="4">
        <v>28</v>
      </c>
      <c r="D117" s="8">
        <v>3.53</v>
      </c>
      <c r="E117" s="4">
        <v>24</v>
      </c>
      <c r="F117" s="8">
        <v>4.17</v>
      </c>
      <c r="G117" s="4">
        <v>4</v>
      </c>
      <c r="H117" s="8">
        <v>1.85</v>
      </c>
      <c r="I117" s="4">
        <v>0</v>
      </c>
    </row>
    <row r="118" spans="1:9" x14ac:dyDescent="0.15">
      <c r="A118" s="2">
        <v>5</v>
      </c>
      <c r="B118" s="1" t="s">
        <v>139</v>
      </c>
      <c r="C118" s="4">
        <v>25</v>
      </c>
      <c r="D118" s="8">
        <v>3.15</v>
      </c>
      <c r="E118" s="4">
        <v>21</v>
      </c>
      <c r="F118" s="8">
        <v>3.65</v>
      </c>
      <c r="G118" s="4">
        <v>4</v>
      </c>
      <c r="H118" s="8">
        <v>1.85</v>
      </c>
      <c r="I118" s="4">
        <v>0</v>
      </c>
    </row>
    <row r="119" spans="1:9" x14ac:dyDescent="0.15">
      <c r="A119" s="2">
        <v>6</v>
      </c>
      <c r="B119" s="1" t="s">
        <v>134</v>
      </c>
      <c r="C119" s="4">
        <v>24</v>
      </c>
      <c r="D119" s="8">
        <v>3.03</v>
      </c>
      <c r="E119" s="4">
        <v>21</v>
      </c>
      <c r="F119" s="8">
        <v>3.65</v>
      </c>
      <c r="G119" s="4">
        <v>3</v>
      </c>
      <c r="H119" s="8">
        <v>1.39</v>
      </c>
      <c r="I119" s="4">
        <v>0</v>
      </c>
    </row>
    <row r="120" spans="1:9" x14ac:dyDescent="0.15">
      <c r="A120" s="2">
        <v>7</v>
      </c>
      <c r="B120" s="1" t="s">
        <v>131</v>
      </c>
      <c r="C120" s="4">
        <v>23</v>
      </c>
      <c r="D120" s="8">
        <v>2.9</v>
      </c>
      <c r="E120" s="4">
        <v>17</v>
      </c>
      <c r="F120" s="8">
        <v>2.95</v>
      </c>
      <c r="G120" s="4">
        <v>6</v>
      </c>
      <c r="H120" s="8">
        <v>2.78</v>
      </c>
      <c r="I120" s="4">
        <v>0</v>
      </c>
    </row>
    <row r="121" spans="1:9" x14ac:dyDescent="0.15">
      <c r="A121" s="2">
        <v>8</v>
      </c>
      <c r="B121" s="1" t="s">
        <v>151</v>
      </c>
      <c r="C121" s="4">
        <v>20</v>
      </c>
      <c r="D121" s="8">
        <v>2.52</v>
      </c>
      <c r="E121" s="4">
        <v>9</v>
      </c>
      <c r="F121" s="8">
        <v>1.56</v>
      </c>
      <c r="G121" s="4">
        <v>11</v>
      </c>
      <c r="H121" s="8">
        <v>5.09</v>
      </c>
      <c r="I121" s="4">
        <v>0</v>
      </c>
    </row>
    <row r="122" spans="1:9" x14ac:dyDescent="0.15">
      <c r="A122" s="2">
        <v>9</v>
      </c>
      <c r="B122" s="1" t="s">
        <v>157</v>
      </c>
      <c r="C122" s="4">
        <v>18</v>
      </c>
      <c r="D122" s="8">
        <v>2.27</v>
      </c>
      <c r="E122" s="4">
        <v>5</v>
      </c>
      <c r="F122" s="8">
        <v>0.87</v>
      </c>
      <c r="G122" s="4">
        <v>13</v>
      </c>
      <c r="H122" s="8">
        <v>6.02</v>
      </c>
      <c r="I122" s="4">
        <v>0</v>
      </c>
    </row>
    <row r="123" spans="1:9" x14ac:dyDescent="0.15">
      <c r="A123" s="2">
        <v>10</v>
      </c>
      <c r="B123" s="1" t="s">
        <v>132</v>
      </c>
      <c r="C123" s="4">
        <v>17</v>
      </c>
      <c r="D123" s="8">
        <v>2.14</v>
      </c>
      <c r="E123" s="4">
        <v>8</v>
      </c>
      <c r="F123" s="8">
        <v>1.39</v>
      </c>
      <c r="G123" s="4">
        <v>9</v>
      </c>
      <c r="H123" s="8">
        <v>4.17</v>
      </c>
      <c r="I123" s="4">
        <v>0</v>
      </c>
    </row>
    <row r="124" spans="1:9" x14ac:dyDescent="0.15">
      <c r="A124" s="2">
        <v>11</v>
      </c>
      <c r="B124" s="1" t="s">
        <v>141</v>
      </c>
      <c r="C124" s="4">
        <v>16</v>
      </c>
      <c r="D124" s="8">
        <v>2.02</v>
      </c>
      <c r="E124" s="4">
        <v>14</v>
      </c>
      <c r="F124" s="8">
        <v>2.4300000000000002</v>
      </c>
      <c r="G124" s="4">
        <v>2</v>
      </c>
      <c r="H124" s="8">
        <v>0.93</v>
      </c>
      <c r="I124" s="4">
        <v>0</v>
      </c>
    </row>
    <row r="125" spans="1:9" x14ac:dyDescent="0.15">
      <c r="A125" s="2">
        <v>12</v>
      </c>
      <c r="B125" s="1" t="s">
        <v>143</v>
      </c>
      <c r="C125" s="4">
        <v>15</v>
      </c>
      <c r="D125" s="8">
        <v>1.89</v>
      </c>
      <c r="E125" s="4">
        <v>15</v>
      </c>
      <c r="F125" s="8">
        <v>2.6</v>
      </c>
      <c r="G125" s="4">
        <v>0</v>
      </c>
      <c r="H125" s="8">
        <v>0</v>
      </c>
      <c r="I125" s="4">
        <v>0</v>
      </c>
    </row>
    <row r="126" spans="1:9" x14ac:dyDescent="0.15">
      <c r="A126" s="2">
        <v>13</v>
      </c>
      <c r="B126" s="1" t="s">
        <v>162</v>
      </c>
      <c r="C126" s="4">
        <v>14</v>
      </c>
      <c r="D126" s="8">
        <v>1.77</v>
      </c>
      <c r="E126" s="4">
        <v>7</v>
      </c>
      <c r="F126" s="8">
        <v>1.22</v>
      </c>
      <c r="G126" s="4">
        <v>7</v>
      </c>
      <c r="H126" s="8">
        <v>3.24</v>
      </c>
      <c r="I126" s="4">
        <v>0</v>
      </c>
    </row>
    <row r="127" spans="1:9" x14ac:dyDescent="0.15">
      <c r="A127" s="2">
        <v>14</v>
      </c>
      <c r="B127" s="1" t="s">
        <v>156</v>
      </c>
      <c r="C127" s="4">
        <v>13</v>
      </c>
      <c r="D127" s="8">
        <v>1.64</v>
      </c>
      <c r="E127" s="4">
        <v>11</v>
      </c>
      <c r="F127" s="8">
        <v>1.91</v>
      </c>
      <c r="G127" s="4">
        <v>2</v>
      </c>
      <c r="H127" s="8">
        <v>0.93</v>
      </c>
      <c r="I127" s="4">
        <v>0</v>
      </c>
    </row>
    <row r="128" spans="1:9" x14ac:dyDescent="0.15">
      <c r="A128" s="2">
        <v>14</v>
      </c>
      <c r="B128" s="1" t="s">
        <v>145</v>
      </c>
      <c r="C128" s="4">
        <v>13</v>
      </c>
      <c r="D128" s="8">
        <v>1.64</v>
      </c>
      <c r="E128" s="4">
        <v>9</v>
      </c>
      <c r="F128" s="8">
        <v>1.56</v>
      </c>
      <c r="G128" s="4">
        <v>4</v>
      </c>
      <c r="H128" s="8">
        <v>1.85</v>
      </c>
      <c r="I128" s="4">
        <v>0</v>
      </c>
    </row>
    <row r="129" spans="1:9" x14ac:dyDescent="0.15">
      <c r="A129" s="2">
        <v>14</v>
      </c>
      <c r="B129" s="1" t="s">
        <v>150</v>
      </c>
      <c r="C129" s="4">
        <v>13</v>
      </c>
      <c r="D129" s="8">
        <v>1.64</v>
      </c>
      <c r="E129" s="4">
        <v>11</v>
      </c>
      <c r="F129" s="8">
        <v>1.91</v>
      </c>
      <c r="G129" s="4">
        <v>2</v>
      </c>
      <c r="H129" s="8">
        <v>0.93</v>
      </c>
      <c r="I129" s="4">
        <v>0</v>
      </c>
    </row>
    <row r="130" spans="1:9" x14ac:dyDescent="0.15">
      <c r="A130" s="2">
        <v>17</v>
      </c>
      <c r="B130" s="1" t="s">
        <v>161</v>
      </c>
      <c r="C130" s="4">
        <v>12</v>
      </c>
      <c r="D130" s="8">
        <v>1.51</v>
      </c>
      <c r="E130" s="4">
        <v>10</v>
      </c>
      <c r="F130" s="8">
        <v>1.74</v>
      </c>
      <c r="G130" s="4">
        <v>2</v>
      </c>
      <c r="H130" s="8">
        <v>0.93</v>
      </c>
      <c r="I130" s="4">
        <v>0</v>
      </c>
    </row>
    <row r="131" spans="1:9" x14ac:dyDescent="0.15">
      <c r="A131" s="2">
        <v>17</v>
      </c>
      <c r="B131" s="1" t="s">
        <v>149</v>
      </c>
      <c r="C131" s="4">
        <v>12</v>
      </c>
      <c r="D131" s="8">
        <v>1.51</v>
      </c>
      <c r="E131" s="4">
        <v>12</v>
      </c>
      <c r="F131" s="8">
        <v>2.08</v>
      </c>
      <c r="G131" s="4">
        <v>0</v>
      </c>
      <c r="H131" s="8">
        <v>0</v>
      </c>
      <c r="I131" s="4">
        <v>0</v>
      </c>
    </row>
    <row r="132" spans="1:9" x14ac:dyDescent="0.15">
      <c r="A132" s="2">
        <v>19</v>
      </c>
      <c r="B132" s="1" t="s">
        <v>160</v>
      </c>
      <c r="C132" s="4">
        <v>11</v>
      </c>
      <c r="D132" s="8">
        <v>1.39</v>
      </c>
      <c r="E132" s="4">
        <v>7</v>
      </c>
      <c r="F132" s="8">
        <v>1.22</v>
      </c>
      <c r="G132" s="4">
        <v>4</v>
      </c>
      <c r="H132" s="8">
        <v>1.85</v>
      </c>
      <c r="I132" s="4">
        <v>0</v>
      </c>
    </row>
    <row r="133" spans="1:9" x14ac:dyDescent="0.15">
      <c r="A133" s="2">
        <v>19</v>
      </c>
      <c r="B133" s="1" t="s">
        <v>137</v>
      </c>
      <c r="C133" s="4">
        <v>11</v>
      </c>
      <c r="D133" s="8">
        <v>1.39</v>
      </c>
      <c r="E133" s="4">
        <v>6</v>
      </c>
      <c r="F133" s="8">
        <v>1.04</v>
      </c>
      <c r="G133" s="4">
        <v>5</v>
      </c>
      <c r="H133" s="8">
        <v>2.31</v>
      </c>
      <c r="I133" s="4">
        <v>0</v>
      </c>
    </row>
    <row r="134" spans="1:9" x14ac:dyDescent="0.15">
      <c r="A134" s="2">
        <v>19</v>
      </c>
      <c r="B134" s="1" t="s">
        <v>138</v>
      </c>
      <c r="C134" s="4">
        <v>11</v>
      </c>
      <c r="D134" s="8">
        <v>1.39</v>
      </c>
      <c r="E134" s="4">
        <v>7</v>
      </c>
      <c r="F134" s="8">
        <v>1.22</v>
      </c>
      <c r="G134" s="4">
        <v>4</v>
      </c>
      <c r="H134" s="8">
        <v>1.85</v>
      </c>
      <c r="I134" s="4">
        <v>0</v>
      </c>
    </row>
    <row r="135" spans="1:9" x14ac:dyDescent="0.15">
      <c r="A135" s="1"/>
      <c r="C135" s="4"/>
      <c r="D135" s="8"/>
      <c r="E135" s="4"/>
      <c r="F135" s="8"/>
      <c r="G135" s="4"/>
      <c r="H135" s="8"/>
      <c r="I135" s="4"/>
    </row>
    <row r="136" spans="1:9" x14ac:dyDescent="0.15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15">
      <c r="A137" s="2">
        <v>1</v>
      </c>
      <c r="B137" s="1" t="s">
        <v>147</v>
      </c>
      <c r="C137" s="4">
        <v>115</v>
      </c>
      <c r="D137" s="8">
        <v>6.91</v>
      </c>
      <c r="E137" s="4">
        <v>115</v>
      </c>
      <c r="F137" s="8">
        <v>8.85</v>
      </c>
      <c r="G137" s="4">
        <v>0</v>
      </c>
      <c r="H137" s="8">
        <v>0</v>
      </c>
      <c r="I137" s="4">
        <v>0</v>
      </c>
    </row>
    <row r="138" spans="1:9" x14ac:dyDescent="0.15">
      <c r="A138" s="2">
        <v>2</v>
      </c>
      <c r="B138" s="1" t="s">
        <v>146</v>
      </c>
      <c r="C138" s="4">
        <v>112</v>
      </c>
      <c r="D138" s="8">
        <v>6.73</v>
      </c>
      <c r="E138" s="4">
        <v>110</v>
      </c>
      <c r="F138" s="8">
        <v>8.4600000000000009</v>
      </c>
      <c r="G138" s="4">
        <v>2</v>
      </c>
      <c r="H138" s="8">
        <v>0.56000000000000005</v>
      </c>
      <c r="I138" s="4">
        <v>0</v>
      </c>
    </row>
    <row r="139" spans="1:9" x14ac:dyDescent="0.15">
      <c r="A139" s="2">
        <v>3</v>
      </c>
      <c r="B139" s="1" t="s">
        <v>144</v>
      </c>
      <c r="C139" s="4">
        <v>51</v>
      </c>
      <c r="D139" s="8">
        <v>3.06</v>
      </c>
      <c r="E139" s="4">
        <v>51</v>
      </c>
      <c r="F139" s="8">
        <v>3.92</v>
      </c>
      <c r="G139" s="4">
        <v>0</v>
      </c>
      <c r="H139" s="8">
        <v>0</v>
      </c>
      <c r="I139" s="4">
        <v>0</v>
      </c>
    </row>
    <row r="140" spans="1:9" x14ac:dyDescent="0.15">
      <c r="A140" s="2">
        <v>4</v>
      </c>
      <c r="B140" s="1" t="s">
        <v>140</v>
      </c>
      <c r="C140" s="4">
        <v>48</v>
      </c>
      <c r="D140" s="8">
        <v>2.88</v>
      </c>
      <c r="E140" s="4">
        <v>44</v>
      </c>
      <c r="F140" s="8">
        <v>3.38</v>
      </c>
      <c r="G140" s="4">
        <v>4</v>
      </c>
      <c r="H140" s="8">
        <v>1.1100000000000001</v>
      </c>
      <c r="I140" s="4">
        <v>0</v>
      </c>
    </row>
    <row r="141" spans="1:9" x14ac:dyDescent="0.15">
      <c r="A141" s="2">
        <v>5</v>
      </c>
      <c r="B141" s="1" t="s">
        <v>163</v>
      </c>
      <c r="C141" s="4">
        <v>47</v>
      </c>
      <c r="D141" s="8">
        <v>2.82</v>
      </c>
      <c r="E141" s="4">
        <v>35</v>
      </c>
      <c r="F141" s="8">
        <v>2.69</v>
      </c>
      <c r="G141" s="4">
        <v>12</v>
      </c>
      <c r="H141" s="8">
        <v>3.34</v>
      </c>
      <c r="I141" s="4">
        <v>0</v>
      </c>
    </row>
    <row r="142" spans="1:9" x14ac:dyDescent="0.15">
      <c r="A142" s="2">
        <v>6</v>
      </c>
      <c r="B142" s="1" t="s">
        <v>143</v>
      </c>
      <c r="C142" s="4">
        <v>44</v>
      </c>
      <c r="D142" s="8">
        <v>2.64</v>
      </c>
      <c r="E142" s="4">
        <v>39</v>
      </c>
      <c r="F142" s="8">
        <v>3</v>
      </c>
      <c r="G142" s="4">
        <v>5</v>
      </c>
      <c r="H142" s="8">
        <v>1.39</v>
      </c>
      <c r="I142" s="4">
        <v>0</v>
      </c>
    </row>
    <row r="143" spans="1:9" x14ac:dyDescent="0.15">
      <c r="A143" s="2">
        <v>7</v>
      </c>
      <c r="B143" s="1" t="s">
        <v>164</v>
      </c>
      <c r="C143" s="4">
        <v>43</v>
      </c>
      <c r="D143" s="8">
        <v>2.58</v>
      </c>
      <c r="E143" s="4">
        <v>39</v>
      </c>
      <c r="F143" s="8">
        <v>3</v>
      </c>
      <c r="G143" s="4">
        <v>4</v>
      </c>
      <c r="H143" s="8">
        <v>1.1100000000000001</v>
      </c>
      <c r="I143" s="4">
        <v>0</v>
      </c>
    </row>
    <row r="144" spans="1:9" x14ac:dyDescent="0.15">
      <c r="A144" s="2">
        <v>7</v>
      </c>
      <c r="B144" s="1" t="s">
        <v>134</v>
      </c>
      <c r="C144" s="4">
        <v>43</v>
      </c>
      <c r="D144" s="8">
        <v>2.58</v>
      </c>
      <c r="E144" s="4">
        <v>42</v>
      </c>
      <c r="F144" s="8">
        <v>3.23</v>
      </c>
      <c r="G144" s="4">
        <v>1</v>
      </c>
      <c r="H144" s="8">
        <v>0.28000000000000003</v>
      </c>
      <c r="I144" s="4">
        <v>0</v>
      </c>
    </row>
    <row r="145" spans="1:9" x14ac:dyDescent="0.15">
      <c r="A145" s="2">
        <v>9</v>
      </c>
      <c r="B145" s="1" t="s">
        <v>131</v>
      </c>
      <c r="C145" s="4">
        <v>42</v>
      </c>
      <c r="D145" s="8">
        <v>2.52</v>
      </c>
      <c r="E145" s="4">
        <v>34</v>
      </c>
      <c r="F145" s="8">
        <v>2.62</v>
      </c>
      <c r="G145" s="4">
        <v>8</v>
      </c>
      <c r="H145" s="8">
        <v>2.23</v>
      </c>
      <c r="I145" s="4">
        <v>0</v>
      </c>
    </row>
    <row r="146" spans="1:9" x14ac:dyDescent="0.15">
      <c r="A146" s="2">
        <v>10</v>
      </c>
      <c r="B146" s="1" t="s">
        <v>142</v>
      </c>
      <c r="C146" s="4">
        <v>41</v>
      </c>
      <c r="D146" s="8">
        <v>2.46</v>
      </c>
      <c r="E146" s="4">
        <v>36</v>
      </c>
      <c r="F146" s="8">
        <v>2.77</v>
      </c>
      <c r="G146" s="4">
        <v>5</v>
      </c>
      <c r="H146" s="8">
        <v>1.39</v>
      </c>
      <c r="I146" s="4">
        <v>0</v>
      </c>
    </row>
    <row r="147" spans="1:9" x14ac:dyDescent="0.15">
      <c r="A147" s="2">
        <v>11</v>
      </c>
      <c r="B147" s="1" t="s">
        <v>139</v>
      </c>
      <c r="C147" s="4">
        <v>40</v>
      </c>
      <c r="D147" s="8">
        <v>2.4</v>
      </c>
      <c r="E147" s="4">
        <v>34</v>
      </c>
      <c r="F147" s="8">
        <v>2.62</v>
      </c>
      <c r="G147" s="4">
        <v>6</v>
      </c>
      <c r="H147" s="8">
        <v>1.67</v>
      </c>
      <c r="I147" s="4">
        <v>0</v>
      </c>
    </row>
    <row r="148" spans="1:9" x14ac:dyDescent="0.15">
      <c r="A148" s="2">
        <v>12</v>
      </c>
      <c r="B148" s="1" t="s">
        <v>150</v>
      </c>
      <c r="C148" s="4">
        <v>36</v>
      </c>
      <c r="D148" s="8">
        <v>2.16</v>
      </c>
      <c r="E148" s="4">
        <v>28</v>
      </c>
      <c r="F148" s="8">
        <v>2.15</v>
      </c>
      <c r="G148" s="4">
        <v>8</v>
      </c>
      <c r="H148" s="8">
        <v>2.23</v>
      </c>
      <c r="I148" s="4">
        <v>0</v>
      </c>
    </row>
    <row r="149" spans="1:9" x14ac:dyDescent="0.15">
      <c r="A149" s="2">
        <v>13</v>
      </c>
      <c r="B149" s="1" t="s">
        <v>136</v>
      </c>
      <c r="C149" s="4">
        <v>35</v>
      </c>
      <c r="D149" s="8">
        <v>2.1</v>
      </c>
      <c r="E149" s="4">
        <v>26</v>
      </c>
      <c r="F149" s="8">
        <v>2</v>
      </c>
      <c r="G149" s="4">
        <v>9</v>
      </c>
      <c r="H149" s="8">
        <v>2.5099999999999998</v>
      </c>
      <c r="I149" s="4">
        <v>0</v>
      </c>
    </row>
    <row r="150" spans="1:9" x14ac:dyDescent="0.15">
      <c r="A150" s="2">
        <v>14</v>
      </c>
      <c r="B150" s="1" t="s">
        <v>141</v>
      </c>
      <c r="C150" s="4">
        <v>31</v>
      </c>
      <c r="D150" s="8">
        <v>1.86</v>
      </c>
      <c r="E150" s="4">
        <v>30</v>
      </c>
      <c r="F150" s="8">
        <v>2.31</v>
      </c>
      <c r="G150" s="4">
        <v>1</v>
      </c>
      <c r="H150" s="8">
        <v>0.28000000000000003</v>
      </c>
      <c r="I150" s="4">
        <v>0</v>
      </c>
    </row>
    <row r="151" spans="1:9" x14ac:dyDescent="0.15">
      <c r="A151" s="2">
        <v>15</v>
      </c>
      <c r="B151" s="1" t="s">
        <v>133</v>
      </c>
      <c r="C151" s="4">
        <v>27</v>
      </c>
      <c r="D151" s="8">
        <v>1.62</v>
      </c>
      <c r="E151" s="4">
        <v>20</v>
      </c>
      <c r="F151" s="8">
        <v>1.54</v>
      </c>
      <c r="G151" s="4">
        <v>7</v>
      </c>
      <c r="H151" s="8">
        <v>1.95</v>
      </c>
      <c r="I151" s="4">
        <v>0</v>
      </c>
    </row>
    <row r="152" spans="1:9" x14ac:dyDescent="0.15">
      <c r="A152" s="2">
        <v>16</v>
      </c>
      <c r="B152" s="1" t="s">
        <v>137</v>
      </c>
      <c r="C152" s="4">
        <v>25</v>
      </c>
      <c r="D152" s="8">
        <v>1.5</v>
      </c>
      <c r="E152" s="4">
        <v>17</v>
      </c>
      <c r="F152" s="8">
        <v>1.31</v>
      </c>
      <c r="G152" s="4">
        <v>8</v>
      </c>
      <c r="H152" s="8">
        <v>2.23</v>
      </c>
      <c r="I152" s="4">
        <v>0</v>
      </c>
    </row>
    <row r="153" spans="1:9" x14ac:dyDescent="0.15">
      <c r="A153" s="2">
        <v>17</v>
      </c>
      <c r="B153" s="1" t="s">
        <v>132</v>
      </c>
      <c r="C153" s="4">
        <v>24</v>
      </c>
      <c r="D153" s="8">
        <v>1.44</v>
      </c>
      <c r="E153" s="4">
        <v>16</v>
      </c>
      <c r="F153" s="8">
        <v>1.23</v>
      </c>
      <c r="G153" s="4">
        <v>8</v>
      </c>
      <c r="H153" s="8">
        <v>2.23</v>
      </c>
      <c r="I153" s="4">
        <v>0</v>
      </c>
    </row>
    <row r="154" spans="1:9" x14ac:dyDescent="0.15">
      <c r="A154" s="2">
        <v>18</v>
      </c>
      <c r="B154" s="1" t="s">
        <v>156</v>
      </c>
      <c r="C154" s="4">
        <v>23</v>
      </c>
      <c r="D154" s="8">
        <v>1.38</v>
      </c>
      <c r="E154" s="4">
        <v>21</v>
      </c>
      <c r="F154" s="8">
        <v>1.62</v>
      </c>
      <c r="G154" s="4">
        <v>2</v>
      </c>
      <c r="H154" s="8">
        <v>0.56000000000000005</v>
      </c>
      <c r="I154" s="4">
        <v>0</v>
      </c>
    </row>
    <row r="155" spans="1:9" x14ac:dyDescent="0.15">
      <c r="A155" s="2">
        <v>18</v>
      </c>
      <c r="B155" s="1" t="s">
        <v>135</v>
      </c>
      <c r="C155" s="4">
        <v>23</v>
      </c>
      <c r="D155" s="8">
        <v>1.38</v>
      </c>
      <c r="E155" s="4">
        <v>19</v>
      </c>
      <c r="F155" s="8">
        <v>1.46</v>
      </c>
      <c r="G155" s="4">
        <v>4</v>
      </c>
      <c r="H155" s="8">
        <v>1.1100000000000001</v>
      </c>
      <c r="I155" s="4">
        <v>0</v>
      </c>
    </row>
    <row r="156" spans="1:9" x14ac:dyDescent="0.15">
      <c r="A156" s="2">
        <v>20</v>
      </c>
      <c r="B156" s="1" t="s">
        <v>149</v>
      </c>
      <c r="C156" s="4">
        <v>22</v>
      </c>
      <c r="D156" s="8">
        <v>1.32</v>
      </c>
      <c r="E156" s="4">
        <v>22</v>
      </c>
      <c r="F156" s="8">
        <v>1.69</v>
      </c>
      <c r="G156" s="4">
        <v>0</v>
      </c>
      <c r="H156" s="8">
        <v>0</v>
      </c>
      <c r="I156" s="4">
        <v>0</v>
      </c>
    </row>
    <row r="157" spans="1:9" x14ac:dyDescent="0.15">
      <c r="A157" s="1"/>
      <c r="C157" s="4"/>
      <c r="D157" s="8"/>
      <c r="E157" s="4"/>
      <c r="F157" s="8"/>
      <c r="G157" s="4"/>
      <c r="H157" s="8"/>
      <c r="I157" s="4"/>
    </row>
    <row r="158" spans="1:9" x14ac:dyDescent="0.15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15">
      <c r="A159" s="2">
        <v>1</v>
      </c>
      <c r="B159" s="1" t="s">
        <v>147</v>
      </c>
      <c r="C159" s="4">
        <v>63</v>
      </c>
      <c r="D159" s="8">
        <v>7.05</v>
      </c>
      <c r="E159" s="4">
        <v>61</v>
      </c>
      <c r="F159" s="8">
        <v>10.36</v>
      </c>
      <c r="G159" s="4">
        <v>2</v>
      </c>
      <c r="H159" s="8">
        <v>0.66</v>
      </c>
      <c r="I159" s="4">
        <v>0</v>
      </c>
    </row>
    <row r="160" spans="1:9" x14ac:dyDescent="0.15">
      <c r="A160" s="2">
        <v>2</v>
      </c>
      <c r="B160" s="1" t="s">
        <v>146</v>
      </c>
      <c r="C160" s="4">
        <v>61</v>
      </c>
      <c r="D160" s="8">
        <v>6.83</v>
      </c>
      <c r="E160" s="4">
        <v>57</v>
      </c>
      <c r="F160" s="8">
        <v>9.68</v>
      </c>
      <c r="G160" s="4">
        <v>4</v>
      </c>
      <c r="H160" s="8">
        <v>1.32</v>
      </c>
      <c r="I160" s="4">
        <v>0</v>
      </c>
    </row>
    <row r="161" spans="1:9" x14ac:dyDescent="0.15">
      <c r="A161" s="2">
        <v>3</v>
      </c>
      <c r="B161" s="1" t="s">
        <v>144</v>
      </c>
      <c r="C161" s="4">
        <v>31</v>
      </c>
      <c r="D161" s="8">
        <v>3.47</v>
      </c>
      <c r="E161" s="4">
        <v>31</v>
      </c>
      <c r="F161" s="8">
        <v>5.26</v>
      </c>
      <c r="G161" s="4">
        <v>0</v>
      </c>
      <c r="H161" s="8">
        <v>0</v>
      </c>
      <c r="I161" s="4">
        <v>0</v>
      </c>
    </row>
    <row r="162" spans="1:9" x14ac:dyDescent="0.15">
      <c r="A162" s="2">
        <v>4</v>
      </c>
      <c r="B162" s="1" t="s">
        <v>140</v>
      </c>
      <c r="C162" s="4">
        <v>30</v>
      </c>
      <c r="D162" s="8">
        <v>3.36</v>
      </c>
      <c r="E162" s="4">
        <v>28</v>
      </c>
      <c r="F162" s="8">
        <v>4.75</v>
      </c>
      <c r="G162" s="4">
        <v>2</v>
      </c>
      <c r="H162" s="8">
        <v>0.66</v>
      </c>
      <c r="I162" s="4">
        <v>0</v>
      </c>
    </row>
    <row r="163" spans="1:9" x14ac:dyDescent="0.15">
      <c r="A163" s="2">
        <v>5</v>
      </c>
      <c r="B163" s="1" t="s">
        <v>136</v>
      </c>
      <c r="C163" s="4">
        <v>28</v>
      </c>
      <c r="D163" s="8">
        <v>3.14</v>
      </c>
      <c r="E163" s="4">
        <v>23</v>
      </c>
      <c r="F163" s="8">
        <v>3.9</v>
      </c>
      <c r="G163" s="4">
        <v>4</v>
      </c>
      <c r="H163" s="8">
        <v>1.32</v>
      </c>
      <c r="I163" s="4">
        <v>1</v>
      </c>
    </row>
    <row r="164" spans="1:9" x14ac:dyDescent="0.15">
      <c r="A164" s="2">
        <v>6</v>
      </c>
      <c r="B164" s="1" t="s">
        <v>131</v>
      </c>
      <c r="C164" s="4">
        <v>22</v>
      </c>
      <c r="D164" s="8">
        <v>2.46</v>
      </c>
      <c r="E164" s="4">
        <v>16</v>
      </c>
      <c r="F164" s="8">
        <v>2.72</v>
      </c>
      <c r="G164" s="4">
        <v>6</v>
      </c>
      <c r="H164" s="8">
        <v>1.99</v>
      </c>
      <c r="I164" s="4">
        <v>0</v>
      </c>
    </row>
    <row r="165" spans="1:9" x14ac:dyDescent="0.15">
      <c r="A165" s="2">
        <v>6</v>
      </c>
      <c r="B165" s="1" t="s">
        <v>133</v>
      </c>
      <c r="C165" s="4">
        <v>22</v>
      </c>
      <c r="D165" s="8">
        <v>2.46</v>
      </c>
      <c r="E165" s="4">
        <v>13</v>
      </c>
      <c r="F165" s="8">
        <v>2.21</v>
      </c>
      <c r="G165" s="4">
        <v>9</v>
      </c>
      <c r="H165" s="8">
        <v>2.98</v>
      </c>
      <c r="I165" s="4">
        <v>0</v>
      </c>
    </row>
    <row r="166" spans="1:9" x14ac:dyDescent="0.15">
      <c r="A166" s="2">
        <v>8</v>
      </c>
      <c r="B166" s="1" t="s">
        <v>139</v>
      </c>
      <c r="C166" s="4">
        <v>19</v>
      </c>
      <c r="D166" s="8">
        <v>2.13</v>
      </c>
      <c r="E166" s="4">
        <v>11</v>
      </c>
      <c r="F166" s="8">
        <v>1.87</v>
      </c>
      <c r="G166" s="4">
        <v>8</v>
      </c>
      <c r="H166" s="8">
        <v>2.65</v>
      </c>
      <c r="I166" s="4">
        <v>0</v>
      </c>
    </row>
    <row r="167" spans="1:9" x14ac:dyDescent="0.15">
      <c r="A167" s="2">
        <v>9</v>
      </c>
      <c r="B167" s="1" t="s">
        <v>149</v>
      </c>
      <c r="C167" s="4">
        <v>18</v>
      </c>
      <c r="D167" s="8">
        <v>2.02</v>
      </c>
      <c r="E167" s="4">
        <v>17</v>
      </c>
      <c r="F167" s="8">
        <v>2.89</v>
      </c>
      <c r="G167" s="4">
        <v>1</v>
      </c>
      <c r="H167" s="8">
        <v>0.33</v>
      </c>
      <c r="I167" s="4">
        <v>0</v>
      </c>
    </row>
    <row r="168" spans="1:9" x14ac:dyDescent="0.15">
      <c r="A168" s="2">
        <v>10</v>
      </c>
      <c r="B168" s="1" t="s">
        <v>135</v>
      </c>
      <c r="C168" s="4">
        <v>16</v>
      </c>
      <c r="D168" s="8">
        <v>1.79</v>
      </c>
      <c r="E168" s="4">
        <v>12</v>
      </c>
      <c r="F168" s="8">
        <v>2.04</v>
      </c>
      <c r="G168" s="4">
        <v>4</v>
      </c>
      <c r="H168" s="8">
        <v>1.32</v>
      </c>
      <c r="I168" s="4">
        <v>0</v>
      </c>
    </row>
    <row r="169" spans="1:9" x14ac:dyDescent="0.15">
      <c r="A169" s="2">
        <v>10</v>
      </c>
      <c r="B169" s="1" t="s">
        <v>141</v>
      </c>
      <c r="C169" s="4">
        <v>16</v>
      </c>
      <c r="D169" s="8">
        <v>1.79</v>
      </c>
      <c r="E169" s="4">
        <v>11</v>
      </c>
      <c r="F169" s="8">
        <v>1.87</v>
      </c>
      <c r="G169" s="4">
        <v>5</v>
      </c>
      <c r="H169" s="8">
        <v>1.66</v>
      </c>
      <c r="I169" s="4">
        <v>0</v>
      </c>
    </row>
    <row r="170" spans="1:9" x14ac:dyDescent="0.15">
      <c r="A170" s="2">
        <v>10</v>
      </c>
      <c r="B170" s="1" t="s">
        <v>143</v>
      </c>
      <c r="C170" s="4">
        <v>16</v>
      </c>
      <c r="D170" s="8">
        <v>1.79</v>
      </c>
      <c r="E170" s="4">
        <v>16</v>
      </c>
      <c r="F170" s="8">
        <v>2.72</v>
      </c>
      <c r="G170" s="4">
        <v>0</v>
      </c>
      <c r="H170" s="8">
        <v>0</v>
      </c>
      <c r="I170" s="4">
        <v>0</v>
      </c>
    </row>
    <row r="171" spans="1:9" x14ac:dyDescent="0.15">
      <c r="A171" s="2">
        <v>13</v>
      </c>
      <c r="B171" s="1" t="s">
        <v>134</v>
      </c>
      <c r="C171" s="4">
        <v>15</v>
      </c>
      <c r="D171" s="8">
        <v>1.68</v>
      </c>
      <c r="E171" s="4">
        <v>12</v>
      </c>
      <c r="F171" s="8">
        <v>2.04</v>
      </c>
      <c r="G171" s="4">
        <v>3</v>
      </c>
      <c r="H171" s="8">
        <v>0.99</v>
      </c>
      <c r="I171" s="4">
        <v>0</v>
      </c>
    </row>
    <row r="172" spans="1:9" x14ac:dyDescent="0.15">
      <c r="A172" s="2">
        <v>13</v>
      </c>
      <c r="B172" s="1" t="s">
        <v>138</v>
      </c>
      <c r="C172" s="4">
        <v>15</v>
      </c>
      <c r="D172" s="8">
        <v>1.68</v>
      </c>
      <c r="E172" s="4">
        <v>7</v>
      </c>
      <c r="F172" s="8">
        <v>1.19</v>
      </c>
      <c r="G172" s="4">
        <v>8</v>
      </c>
      <c r="H172" s="8">
        <v>2.65</v>
      </c>
      <c r="I172" s="4">
        <v>0</v>
      </c>
    </row>
    <row r="173" spans="1:9" x14ac:dyDescent="0.15">
      <c r="A173" s="2">
        <v>13</v>
      </c>
      <c r="B173" s="1" t="s">
        <v>142</v>
      </c>
      <c r="C173" s="4">
        <v>15</v>
      </c>
      <c r="D173" s="8">
        <v>1.68</v>
      </c>
      <c r="E173" s="4">
        <v>15</v>
      </c>
      <c r="F173" s="8">
        <v>2.5499999999999998</v>
      </c>
      <c r="G173" s="4">
        <v>0</v>
      </c>
      <c r="H173" s="8">
        <v>0</v>
      </c>
      <c r="I173" s="4">
        <v>0</v>
      </c>
    </row>
    <row r="174" spans="1:9" x14ac:dyDescent="0.15">
      <c r="A174" s="2">
        <v>16</v>
      </c>
      <c r="B174" s="1" t="s">
        <v>137</v>
      </c>
      <c r="C174" s="4">
        <v>14</v>
      </c>
      <c r="D174" s="8">
        <v>1.57</v>
      </c>
      <c r="E174" s="4">
        <v>8</v>
      </c>
      <c r="F174" s="8">
        <v>1.36</v>
      </c>
      <c r="G174" s="4">
        <v>6</v>
      </c>
      <c r="H174" s="8">
        <v>1.99</v>
      </c>
      <c r="I174" s="4">
        <v>0</v>
      </c>
    </row>
    <row r="175" spans="1:9" x14ac:dyDescent="0.15">
      <c r="A175" s="2">
        <v>16</v>
      </c>
      <c r="B175" s="1" t="s">
        <v>148</v>
      </c>
      <c r="C175" s="4">
        <v>14</v>
      </c>
      <c r="D175" s="8">
        <v>1.57</v>
      </c>
      <c r="E175" s="4">
        <v>9</v>
      </c>
      <c r="F175" s="8">
        <v>1.53</v>
      </c>
      <c r="G175" s="4">
        <v>5</v>
      </c>
      <c r="H175" s="8">
        <v>1.66</v>
      </c>
      <c r="I175" s="4">
        <v>0</v>
      </c>
    </row>
    <row r="176" spans="1:9" x14ac:dyDescent="0.15">
      <c r="A176" s="2">
        <v>18</v>
      </c>
      <c r="B176" s="1" t="s">
        <v>145</v>
      </c>
      <c r="C176" s="4">
        <v>13</v>
      </c>
      <c r="D176" s="8">
        <v>1.46</v>
      </c>
      <c r="E176" s="4">
        <v>5</v>
      </c>
      <c r="F176" s="8">
        <v>0.85</v>
      </c>
      <c r="G176" s="4">
        <v>8</v>
      </c>
      <c r="H176" s="8">
        <v>2.65</v>
      </c>
      <c r="I176" s="4">
        <v>0</v>
      </c>
    </row>
    <row r="177" spans="1:9" x14ac:dyDescent="0.15">
      <c r="A177" s="2">
        <v>19</v>
      </c>
      <c r="B177" s="1" t="s">
        <v>151</v>
      </c>
      <c r="C177" s="4">
        <v>12</v>
      </c>
      <c r="D177" s="8">
        <v>1.34</v>
      </c>
      <c r="E177" s="4">
        <v>4</v>
      </c>
      <c r="F177" s="8">
        <v>0.68</v>
      </c>
      <c r="G177" s="4">
        <v>8</v>
      </c>
      <c r="H177" s="8">
        <v>2.65</v>
      </c>
      <c r="I177" s="4">
        <v>0</v>
      </c>
    </row>
    <row r="178" spans="1:9" x14ac:dyDescent="0.15">
      <c r="A178" s="2">
        <v>19</v>
      </c>
      <c r="B178" s="1" t="s">
        <v>159</v>
      </c>
      <c r="C178" s="4">
        <v>12</v>
      </c>
      <c r="D178" s="8">
        <v>1.34</v>
      </c>
      <c r="E178" s="4">
        <v>10</v>
      </c>
      <c r="F178" s="8">
        <v>1.7</v>
      </c>
      <c r="G178" s="4">
        <v>2</v>
      </c>
      <c r="H178" s="8">
        <v>0.66</v>
      </c>
      <c r="I178" s="4">
        <v>0</v>
      </c>
    </row>
    <row r="179" spans="1:9" x14ac:dyDescent="0.15">
      <c r="A179" s="2">
        <v>19</v>
      </c>
      <c r="B179" s="1" t="s">
        <v>150</v>
      </c>
      <c r="C179" s="4">
        <v>12</v>
      </c>
      <c r="D179" s="8">
        <v>1.34</v>
      </c>
      <c r="E179" s="4">
        <v>8</v>
      </c>
      <c r="F179" s="8">
        <v>1.36</v>
      </c>
      <c r="G179" s="4">
        <v>4</v>
      </c>
      <c r="H179" s="8">
        <v>1.32</v>
      </c>
      <c r="I179" s="4">
        <v>0</v>
      </c>
    </row>
    <row r="180" spans="1:9" x14ac:dyDescent="0.15">
      <c r="A180" s="1"/>
      <c r="C180" s="4"/>
      <c r="D180" s="8"/>
      <c r="E180" s="4"/>
      <c r="F180" s="8"/>
      <c r="G180" s="4"/>
      <c r="H180" s="8"/>
      <c r="I180" s="4"/>
    </row>
    <row r="181" spans="1:9" x14ac:dyDescent="0.15">
      <c r="A181" s="1" t="s">
        <v>8</v>
      </c>
      <c r="C181" s="4"/>
      <c r="D181" s="8"/>
      <c r="E181" s="4"/>
      <c r="F181" s="8"/>
      <c r="G181" s="4"/>
      <c r="H181" s="8"/>
      <c r="I181" s="4"/>
    </row>
    <row r="182" spans="1:9" x14ac:dyDescent="0.15">
      <c r="A182" s="2">
        <v>1</v>
      </c>
      <c r="B182" s="1" t="s">
        <v>147</v>
      </c>
      <c r="C182" s="4">
        <v>173</v>
      </c>
      <c r="D182" s="8">
        <v>7.23</v>
      </c>
      <c r="E182" s="4">
        <v>168</v>
      </c>
      <c r="F182" s="8">
        <v>9.81</v>
      </c>
      <c r="G182" s="4">
        <v>5</v>
      </c>
      <c r="H182" s="8">
        <v>0.74</v>
      </c>
      <c r="I182" s="4">
        <v>0</v>
      </c>
    </row>
    <row r="183" spans="1:9" x14ac:dyDescent="0.15">
      <c r="A183" s="2">
        <v>2</v>
      </c>
      <c r="B183" s="1" t="s">
        <v>146</v>
      </c>
      <c r="C183" s="4">
        <v>153</v>
      </c>
      <c r="D183" s="8">
        <v>6.4</v>
      </c>
      <c r="E183" s="4">
        <v>150</v>
      </c>
      <c r="F183" s="8">
        <v>8.76</v>
      </c>
      <c r="G183" s="4">
        <v>3</v>
      </c>
      <c r="H183" s="8">
        <v>0.44</v>
      </c>
      <c r="I183" s="4">
        <v>0</v>
      </c>
    </row>
    <row r="184" spans="1:9" x14ac:dyDescent="0.15">
      <c r="A184" s="2">
        <v>3</v>
      </c>
      <c r="B184" s="1" t="s">
        <v>143</v>
      </c>
      <c r="C184" s="4">
        <v>78</v>
      </c>
      <c r="D184" s="8">
        <v>3.26</v>
      </c>
      <c r="E184" s="4">
        <v>77</v>
      </c>
      <c r="F184" s="8">
        <v>4.5</v>
      </c>
      <c r="G184" s="4">
        <v>1</v>
      </c>
      <c r="H184" s="8">
        <v>0.15</v>
      </c>
      <c r="I184" s="4">
        <v>0</v>
      </c>
    </row>
    <row r="185" spans="1:9" x14ac:dyDescent="0.15">
      <c r="A185" s="2">
        <v>4</v>
      </c>
      <c r="B185" s="1" t="s">
        <v>144</v>
      </c>
      <c r="C185" s="4">
        <v>74</v>
      </c>
      <c r="D185" s="8">
        <v>3.09</v>
      </c>
      <c r="E185" s="4">
        <v>71</v>
      </c>
      <c r="F185" s="8">
        <v>4.1399999999999997</v>
      </c>
      <c r="G185" s="4">
        <v>3</v>
      </c>
      <c r="H185" s="8">
        <v>0.44</v>
      </c>
      <c r="I185" s="4">
        <v>0</v>
      </c>
    </row>
    <row r="186" spans="1:9" x14ac:dyDescent="0.15">
      <c r="A186" s="2">
        <v>5</v>
      </c>
      <c r="B186" s="1" t="s">
        <v>131</v>
      </c>
      <c r="C186" s="4">
        <v>73</v>
      </c>
      <c r="D186" s="8">
        <v>3.05</v>
      </c>
      <c r="E186" s="4">
        <v>49</v>
      </c>
      <c r="F186" s="8">
        <v>2.86</v>
      </c>
      <c r="G186" s="4">
        <v>24</v>
      </c>
      <c r="H186" s="8">
        <v>3.55</v>
      </c>
      <c r="I186" s="4">
        <v>0</v>
      </c>
    </row>
    <row r="187" spans="1:9" x14ac:dyDescent="0.15">
      <c r="A187" s="2">
        <v>6</v>
      </c>
      <c r="B187" s="1" t="s">
        <v>150</v>
      </c>
      <c r="C187" s="4">
        <v>58</v>
      </c>
      <c r="D187" s="8">
        <v>2.42</v>
      </c>
      <c r="E187" s="4">
        <v>40</v>
      </c>
      <c r="F187" s="8">
        <v>2.34</v>
      </c>
      <c r="G187" s="4">
        <v>18</v>
      </c>
      <c r="H187" s="8">
        <v>2.66</v>
      </c>
      <c r="I187" s="4">
        <v>0</v>
      </c>
    </row>
    <row r="188" spans="1:9" x14ac:dyDescent="0.15">
      <c r="A188" s="2">
        <v>7</v>
      </c>
      <c r="B188" s="1" t="s">
        <v>148</v>
      </c>
      <c r="C188" s="4">
        <v>55</v>
      </c>
      <c r="D188" s="8">
        <v>2.2999999999999998</v>
      </c>
      <c r="E188" s="4">
        <v>52</v>
      </c>
      <c r="F188" s="8">
        <v>3.04</v>
      </c>
      <c r="G188" s="4">
        <v>3</v>
      </c>
      <c r="H188" s="8">
        <v>0.44</v>
      </c>
      <c r="I188" s="4">
        <v>0</v>
      </c>
    </row>
    <row r="189" spans="1:9" x14ac:dyDescent="0.15">
      <c r="A189" s="2">
        <v>8</v>
      </c>
      <c r="B189" s="1" t="s">
        <v>134</v>
      </c>
      <c r="C189" s="4">
        <v>53</v>
      </c>
      <c r="D189" s="8">
        <v>2.2200000000000002</v>
      </c>
      <c r="E189" s="4">
        <v>47</v>
      </c>
      <c r="F189" s="8">
        <v>2.74</v>
      </c>
      <c r="G189" s="4">
        <v>6</v>
      </c>
      <c r="H189" s="8">
        <v>0.89</v>
      </c>
      <c r="I189" s="4">
        <v>0</v>
      </c>
    </row>
    <row r="190" spans="1:9" x14ac:dyDescent="0.15">
      <c r="A190" s="2">
        <v>8</v>
      </c>
      <c r="B190" s="1" t="s">
        <v>139</v>
      </c>
      <c r="C190" s="4">
        <v>53</v>
      </c>
      <c r="D190" s="8">
        <v>2.2200000000000002</v>
      </c>
      <c r="E190" s="4">
        <v>37</v>
      </c>
      <c r="F190" s="8">
        <v>2.16</v>
      </c>
      <c r="G190" s="4">
        <v>16</v>
      </c>
      <c r="H190" s="8">
        <v>2.37</v>
      </c>
      <c r="I190" s="4">
        <v>0</v>
      </c>
    </row>
    <row r="191" spans="1:9" x14ac:dyDescent="0.15">
      <c r="A191" s="2">
        <v>10</v>
      </c>
      <c r="B191" s="1" t="s">
        <v>138</v>
      </c>
      <c r="C191" s="4">
        <v>52</v>
      </c>
      <c r="D191" s="8">
        <v>2.17</v>
      </c>
      <c r="E191" s="4">
        <v>20</v>
      </c>
      <c r="F191" s="8">
        <v>1.17</v>
      </c>
      <c r="G191" s="4">
        <v>32</v>
      </c>
      <c r="H191" s="8">
        <v>4.7300000000000004</v>
      </c>
      <c r="I191" s="4">
        <v>0</v>
      </c>
    </row>
    <row r="192" spans="1:9" x14ac:dyDescent="0.15">
      <c r="A192" s="2">
        <v>11</v>
      </c>
      <c r="B192" s="1" t="s">
        <v>141</v>
      </c>
      <c r="C192" s="4">
        <v>46</v>
      </c>
      <c r="D192" s="8">
        <v>1.92</v>
      </c>
      <c r="E192" s="4">
        <v>44</v>
      </c>
      <c r="F192" s="8">
        <v>2.57</v>
      </c>
      <c r="G192" s="4">
        <v>2</v>
      </c>
      <c r="H192" s="8">
        <v>0.3</v>
      </c>
      <c r="I192" s="4">
        <v>0</v>
      </c>
    </row>
    <row r="193" spans="1:9" x14ac:dyDescent="0.15">
      <c r="A193" s="2">
        <v>12</v>
      </c>
      <c r="B193" s="1" t="s">
        <v>142</v>
      </c>
      <c r="C193" s="4">
        <v>45</v>
      </c>
      <c r="D193" s="8">
        <v>1.88</v>
      </c>
      <c r="E193" s="4">
        <v>41</v>
      </c>
      <c r="F193" s="8">
        <v>2.39</v>
      </c>
      <c r="G193" s="4">
        <v>4</v>
      </c>
      <c r="H193" s="8">
        <v>0.59</v>
      </c>
      <c r="I193" s="4">
        <v>0</v>
      </c>
    </row>
    <row r="194" spans="1:9" x14ac:dyDescent="0.15">
      <c r="A194" s="2">
        <v>13</v>
      </c>
      <c r="B194" s="1" t="s">
        <v>160</v>
      </c>
      <c r="C194" s="4">
        <v>44</v>
      </c>
      <c r="D194" s="8">
        <v>1.84</v>
      </c>
      <c r="E194" s="4">
        <v>43</v>
      </c>
      <c r="F194" s="8">
        <v>2.5099999999999998</v>
      </c>
      <c r="G194" s="4">
        <v>1</v>
      </c>
      <c r="H194" s="8">
        <v>0.15</v>
      </c>
      <c r="I194" s="4">
        <v>0</v>
      </c>
    </row>
    <row r="195" spans="1:9" x14ac:dyDescent="0.15">
      <c r="A195" s="2">
        <v>14</v>
      </c>
      <c r="B195" s="1" t="s">
        <v>136</v>
      </c>
      <c r="C195" s="4">
        <v>43</v>
      </c>
      <c r="D195" s="8">
        <v>1.8</v>
      </c>
      <c r="E195" s="4">
        <v>35</v>
      </c>
      <c r="F195" s="8">
        <v>2.04</v>
      </c>
      <c r="G195" s="4">
        <v>8</v>
      </c>
      <c r="H195" s="8">
        <v>1.18</v>
      </c>
      <c r="I195" s="4">
        <v>0</v>
      </c>
    </row>
    <row r="196" spans="1:9" x14ac:dyDescent="0.15">
      <c r="A196" s="2">
        <v>15</v>
      </c>
      <c r="B196" s="1" t="s">
        <v>132</v>
      </c>
      <c r="C196" s="4">
        <v>42</v>
      </c>
      <c r="D196" s="8">
        <v>1.76</v>
      </c>
      <c r="E196" s="4">
        <v>21</v>
      </c>
      <c r="F196" s="8">
        <v>1.23</v>
      </c>
      <c r="G196" s="4">
        <v>21</v>
      </c>
      <c r="H196" s="8">
        <v>3.11</v>
      </c>
      <c r="I196" s="4">
        <v>0</v>
      </c>
    </row>
    <row r="197" spans="1:9" x14ac:dyDescent="0.15">
      <c r="A197" s="2">
        <v>16</v>
      </c>
      <c r="B197" s="1" t="s">
        <v>135</v>
      </c>
      <c r="C197" s="4">
        <v>40</v>
      </c>
      <c r="D197" s="8">
        <v>1.67</v>
      </c>
      <c r="E197" s="4">
        <v>36</v>
      </c>
      <c r="F197" s="8">
        <v>2.1</v>
      </c>
      <c r="G197" s="4">
        <v>4</v>
      </c>
      <c r="H197" s="8">
        <v>0.59</v>
      </c>
      <c r="I197" s="4">
        <v>0</v>
      </c>
    </row>
    <row r="198" spans="1:9" x14ac:dyDescent="0.15">
      <c r="A198" s="2">
        <v>17</v>
      </c>
      <c r="B198" s="1" t="s">
        <v>140</v>
      </c>
      <c r="C198" s="4">
        <v>37</v>
      </c>
      <c r="D198" s="8">
        <v>1.55</v>
      </c>
      <c r="E198" s="4">
        <v>28</v>
      </c>
      <c r="F198" s="8">
        <v>1.63</v>
      </c>
      <c r="G198" s="4">
        <v>9</v>
      </c>
      <c r="H198" s="8">
        <v>1.33</v>
      </c>
      <c r="I198" s="4">
        <v>0</v>
      </c>
    </row>
    <row r="199" spans="1:9" x14ac:dyDescent="0.15">
      <c r="A199" s="2">
        <v>18</v>
      </c>
      <c r="B199" s="1" t="s">
        <v>161</v>
      </c>
      <c r="C199" s="4">
        <v>35</v>
      </c>
      <c r="D199" s="8">
        <v>1.46</v>
      </c>
      <c r="E199" s="4">
        <v>31</v>
      </c>
      <c r="F199" s="8">
        <v>1.81</v>
      </c>
      <c r="G199" s="4">
        <v>4</v>
      </c>
      <c r="H199" s="8">
        <v>0.59</v>
      </c>
      <c r="I199" s="4">
        <v>0</v>
      </c>
    </row>
    <row r="200" spans="1:9" x14ac:dyDescent="0.15">
      <c r="A200" s="2">
        <v>18</v>
      </c>
      <c r="B200" s="1" t="s">
        <v>149</v>
      </c>
      <c r="C200" s="4">
        <v>35</v>
      </c>
      <c r="D200" s="8">
        <v>1.46</v>
      </c>
      <c r="E200" s="4">
        <v>34</v>
      </c>
      <c r="F200" s="8">
        <v>1.98</v>
      </c>
      <c r="G200" s="4">
        <v>1</v>
      </c>
      <c r="H200" s="8">
        <v>0.15</v>
      </c>
      <c r="I200" s="4">
        <v>0</v>
      </c>
    </row>
    <row r="201" spans="1:9" x14ac:dyDescent="0.15">
      <c r="A201" s="2">
        <v>20</v>
      </c>
      <c r="B201" s="1" t="s">
        <v>157</v>
      </c>
      <c r="C201" s="4">
        <v>32</v>
      </c>
      <c r="D201" s="8">
        <v>1.34</v>
      </c>
      <c r="E201" s="4">
        <v>10</v>
      </c>
      <c r="F201" s="8">
        <v>0.57999999999999996</v>
      </c>
      <c r="G201" s="4">
        <v>22</v>
      </c>
      <c r="H201" s="8">
        <v>3.25</v>
      </c>
      <c r="I201" s="4">
        <v>0</v>
      </c>
    </row>
    <row r="202" spans="1:9" x14ac:dyDescent="0.15">
      <c r="A202" s="1"/>
      <c r="C202" s="4"/>
      <c r="D202" s="8"/>
      <c r="E202" s="4"/>
      <c r="F202" s="8"/>
      <c r="G202" s="4"/>
      <c r="H202" s="8"/>
      <c r="I202" s="4"/>
    </row>
    <row r="203" spans="1:9" x14ac:dyDescent="0.15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15">
      <c r="A204" s="2">
        <v>1</v>
      </c>
      <c r="B204" s="1" t="s">
        <v>147</v>
      </c>
      <c r="C204" s="4">
        <v>67</v>
      </c>
      <c r="D204" s="8">
        <v>8.9</v>
      </c>
      <c r="E204" s="4">
        <v>67</v>
      </c>
      <c r="F204" s="8">
        <v>12.25</v>
      </c>
      <c r="G204" s="4">
        <v>0</v>
      </c>
      <c r="H204" s="8">
        <v>0</v>
      </c>
      <c r="I204" s="4">
        <v>0</v>
      </c>
    </row>
    <row r="205" spans="1:9" x14ac:dyDescent="0.15">
      <c r="A205" s="2">
        <v>2</v>
      </c>
      <c r="B205" s="1" t="s">
        <v>146</v>
      </c>
      <c r="C205" s="4">
        <v>52</v>
      </c>
      <c r="D205" s="8">
        <v>6.91</v>
      </c>
      <c r="E205" s="4">
        <v>52</v>
      </c>
      <c r="F205" s="8">
        <v>9.51</v>
      </c>
      <c r="G205" s="4">
        <v>0</v>
      </c>
      <c r="H205" s="8">
        <v>0</v>
      </c>
      <c r="I205" s="4">
        <v>0</v>
      </c>
    </row>
    <row r="206" spans="1:9" x14ac:dyDescent="0.15">
      <c r="A206" s="2">
        <v>3</v>
      </c>
      <c r="B206" s="1" t="s">
        <v>131</v>
      </c>
      <c r="C206" s="4">
        <v>31</v>
      </c>
      <c r="D206" s="8">
        <v>4.12</v>
      </c>
      <c r="E206" s="4">
        <v>19</v>
      </c>
      <c r="F206" s="8">
        <v>3.47</v>
      </c>
      <c r="G206" s="4">
        <v>12</v>
      </c>
      <c r="H206" s="8">
        <v>5.83</v>
      </c>
      <c r="I206" s="4">
        <v>0</v>
      </c>
    </row>
    <row r="207" spans="1:9" x14ac:dyDescent="0.15">
      <c r="A207" s="2">
        <v>4</v>
      </c>
      <c r="B207" s="1" t="s">
        <v>149</v>
      </c>
      <c r="C207" s="4">
        <v>23</v>
      </c>
      <c r="D207" s="8">
        <v>3.05</v>
      </c>
      <c r="E207" s="4">
        <v>23</v>
      </c>
      <c r="F207" s="8">
        <v>4.2</v>
      </c>
      <c r="G207" s="4">
        <v>0</v>
      </c>
      <c r="H207" s="8">
        <v>0</v>
      </c>
      <c r="I207" s="4">
        <v>0</v>
      </c>
    </row>
    <row r="208" spans="1:9" x14ac:dyDescent="0.15">
      <c r="A208" s="2">
        <v>5</v>
      </c>
      <c r="B208" s="1" t="s">
        <v>151</v>
      </c>
      <c r="C208" s="4">
        <v>21</v>
      </c>
      <c r="D208" s="8">
        <v>2.79</v>
      </c>
      <c r="E208" s="4">
        <v>2</v>
      </c>
      <c r="F208" s="8">
        <v>0.37</v>
      </c>
      <c r="G208" s="4">
        <v>19</v>
      </c>
      <c r="H208" s="8">
        <v>9.2200000000000006</v>
      </c>
      <c r="I208" s="4">
        <v>0</v>
      </c>
    </row>
    <row r="209" spans="1:9" x14ac:dyDescent="0.15">
      <c r="A209" s="2">
        <v>5</v>
      </c>
      <c r="B209" s="1" t="s">
        <v>148</v>
      </c>
      <c r="C209" s="4">
        <v>21</v>
      </c>
      <c r="D209" s="8">
        <v>2.79</v>
      </c>
      <c r="E209" s="4">
        <v>20</v>
      </c>
      <c r="F209" s="8">
        <v>3.66</v>
      </c>
      <c r="G209" s="4">
        <v>1</v>
      </c>
      <c r="H209" s="8">
        <v>0.49</v>
      </c>
      <c r="I209" s="4">
        <v>0</v>
      </c>
    </row>
    <row r="210" spans="1:9" x14ac:dyDescent="0.15">
      <c r="A210" s="2">
        <v>7</v>
      </c>
      <c r="B210" s="1" t="s">
        <v>143</v>
      </c>
      <c r="C210" s="4">
        <v>20</v>
      </c>
      <c r="D210" s="8">
        <v>2.66</v>
      </c>
      <c r="E210" s="4">
        <v>20</v>
      </c>
      <c r="F210" s="8">
        <v>3.66</v>
      </c>
      <c r="G210" s="4">
        <v>0</v>
      </c>
      <c r="H210" s="8">
        <v>0</v>
      </c>
      <c r="I210" s="4">
        <v>0</v>
      </c>
    </row>
    <row r="211" spans="1:9" x14ac:dyDescent="0.15">
      <c r="A211" s="2">
        <v>8</v>
      </c>
      <c r="B211" s="1" t="s">
        <v>132</v>
      </c>
      <c r="C211" s="4">
        <v>19</v>
      </c>
      <c r="D211" s="8">
        <v>2.52</v>
      </c>
      <c r="E211" s="4">
        <v>9</v>
      </c>
      <c r="F211" s="8">
        <v>1.65</v>
      </c>
      <c r="G211" s="4">
        <v>10</v>
      </c>
      <c r="H211" s="8">
        <v>4.8499999999999996</v>
      </c>
      <c r="I211" s="4">
        <v>0</v>
      </c>
    </row>
    <row r="212" spans="1:9" x14ac:dyDescent="0.15">
      <c r="A212" s="2">
        <v>9</v>
      </c>
      <c r="B212" s="1" t="s">
        <v>134</v>
      </c>
      <c r="C212" s="4">
        <v>18</v>
      </c>
      <c r="D212" s="8">
        <v>2.39</v>
      </c>
      <c r="E212" s="4">
        <v>18</v>
      </c>
      <c r="F212" s="8">
        <v>3.29</v>
      </c>
      <c r="G212" s="4">
        <v>0</v>
      </c>
      <c r="H212" s="8">
        <v>0</v>
      </c>
      <c r="I212" s="4">
        <v>0</v>
      </c>
    </row>
    <row r="213" spans="1:9" x14ac:dyDescent="0.15">
      <c r="A213" s="2">
        <v>9</v>
      </c>
      <c r="B213" s="1" t="s">
        <v>136</v>
      </c>
      <c r="C213" s="4">
        <v>18</v>
      </c>
      <c r="D213" s="8">
        <v>2.39</v>
      </c>
      <c r="E213" s="4">
        <v>18</v>
      </c>
      <c r="F213" s="8">
        <v>3.29</v>
      </c>
      <c r="G213" s="4">
        <v>0</v>
      </c>
      <c r="H213" s="8">
        <v>0</v>
      </c>
      <c r="I213" s="4">
        <v>0</v>
      </c>
    </row>
    <row r="214" spans="1:9" x14ac:dyDescent="0.15">
      <c r="A214" s="2">
        <v>9</v>
      </c>
      <c r="B214" s="1" t="s">
        <v>139</v>
      </c>
      <c r="C214" s="4">
        <v>18</v>
      </c>
      <c r="D214" s="8">
        <v>2.39</v>
      </c>
      <c r="E214" s="4">
        <v>14</v>
      </c>
      <c r="F214" s="8">
        <v>2.56</v>
      </c>
      <c r="G214" s="4">
        <v>4</v>
      </c>
      <c r="H214" s="8">
        <v>1.94</v>
      </c>
      <c r="I214" s="4">
        <v>0</v>
      </c>
    </row>
    <row r="215" spans="1:9" x14ac:dyDescent="0.15">
      <c r="A215" s="2">
        <v>12</v>
      </c>
      <c r="B215" s="1" t="s">
        <v>140</v>
      </c>
      <c r="C215" s="4">
        <v>17</v>
      </c>
      <c r="D215" s="8">
        <v>2.2599999999999998</v>
      </c>
      <c r="E215" s="4">
        <v>16</v>
      </c>
      <c r="F215" s="8">
        <v>2.93</v>
      </c>
      <c r="G215" s="4">
        <v>1</v>
      </c>
      <c r="H215" s="8">
        <v>0.49</v>
      </c>
      <c r="I215" s="4">
        <v>0</v>
      </c>
    </row>
    <row r="216" spans="1:9" x14ac:dyDescent="0.15">
      <c r="A216" s="2">
        <v>13</v>
      </c>
      <c r="B216" s="1" t="s">
        <v>135</v>
      </c>
      <c r="C216" s="4">
        <v>15</v>
      </c>
      <c r="D216" s="8">
        <v>1.99</v>
      </c>
      <c r="E216" s="4">
        <v>11</v>
      </c>
      <c r="F216" s="8">
        <v>2.0099999999999998</v>
      </c>
      <c r="G216" s="4">
        <v>4</v>
      </c>
      <c r="H216" s="8">
        <v>1.94</v>
      </c>
      <c r="I216" s="4">
        <v>0</v>
      </c>
    </row>
    <row r="217" spans="1:9" x14ac:dyDescent="0.15">
      <c r="A217" s="2">
        <v>14</v>
      </c>
      <c r="B217" s="1" t="s">
        <v>157</v>
      </c>
      <c r="C217" s="4">
        <v>14</v>
      </c>
      <c r="D217" s="8">
        <v>1.86</v>
      </c>
      <c r="E217" s="4">
        <v>4</v>
      </c>
      <c r="F217" s="8">
        <v>0.73</v>
      </c>
      <c r="G217" s="4">
        <v>10</v>
      </c>
      <c r="H217" s="8">
        <v>4.8499999999999996</v>
      </c>
      <c r="I217" s="4">
        <v>0</v>
      </c>
    </row>
    <row r="218" spans="1:9" x14ac:dyDescent="0.15">
      <c r="A218" s="2">
        <v>14</v>
      </c>
      <c r="B218" s="1" t="s">
        <v>145</v>
      </c>
      <c r="C218" s="4">
        <v>14</v>
      </c>
      <c r="D218" s="8">
        <v>1.86</v>
      </c>
      <c r="E218" s="4">
        <v>10</v>
      </c>
      <c r="F218" s="8">
        <v>1.83</v>
      </c>
      <c r="G218" s="4">
        <v>4</v>
      </c>
      <c r="H218" s="8">
        <v>1.94</v>
      </c>
      <c r="I218" s="4">
        <v>0</v>
      </c>
    </row>
    <row r="219" spans="1:9" x14ac:dyDescent="0.15">
      <c r="A219" s="2">
        <v>16</v>
      </c>
      <c r="B219" s="1" t="s">
        <v>144</v>
      </c>
      <c r="C219" s="4">
        <v>13</v>
      </c>
      <c r="D219" s="8">
        <v>1.73</v>
      </c>
      <c r="E219" s="4">
        <v>13</v>
      </c>
      <c r="F219" s="8">
        <v>2.38</v>
      </c>
      <c r="G219" s="4">
        <v>0</v>
      </c>
      <c r="H219" s="8">
        <v>0</v>
      </c>
      <c r="I219" s="4">
        <v>0</v>
      </c>
    </row>
    <row r="220" spans="1:9" x14ac:dyDescent="0.15">
      <c r="A220" s="2">
        <v>17</v>
      </c>
      <c r="B220" s="1" t="s">
        <v>165</v>
      </c>
      <c r="C220" s="4">
        <v>12</v>
      </c>
      <c r="D220" s="8">
        <v>1.59</v>
      </c>
      <c r="E220" s="4">
        <v>6</v>
      </c>
      <c r="F220" s="8">
        <v>1.1000000000000001</v>
      </c>
      <c r="G220" s="4">
        <v>6</v>
      </c>
      <c r="H220" s="8">
        <v>2.91</v>
      </c>
      <c r="I220" s="4">
        <v>0</v>
      </c>
    </row>
    <row r="221" spans="1:9" x14ac:dyDescent="0.15">
      <c r="A221" s="2">
        <v>17</v>
      </c>
      <c r="B221" s="1" t="s">
        <v>156</v>
      </c>
      <c r="C221" s="4">
        <v>12</v>
      </c>
      <c r="D221" s="8">
        <v>1.59</v>
      </c>
      <c r="E221" s="4">
        <v>10</v>
      </c>
      <c r="F221" s="8">
        <v>1.83</v>
      </c>
      <c r="G221" s="4">
        <v>2</v>
      </c>
      <c r="H221" s="8">
        <v>0.97</v>
      </c>
      <c r="I221" s="4">
        <v>0</v>
      </c>
    </row>
    <row r="222" spans="1:9" x14ac:dyDescent="0.15">
      <c r="A222" s="2">
        <v>17</v>
      </c>
      <c r="B222" s="1" t="s">
        <v>161</v>
      </c>
      <c r="C222" s="4">
        <v>12</v>
      </c>
      <c r="D222" s="8">
        <v>1.59</v>
      </c>
      <c r="E222" s="4">
        <v>8</v>
      </c>
      <c r="F222" s="8">
        <v>1.46</v>
      </c>
      <c r="G222" s="4">
        <v>4</v>
      </c>
      <c r="H222" s="8">
        <v>1.94</v>
      </c>
      <c r="I222" s="4">
        <v>0</v>
      </c>
    </row>
    <row r="223" spans="1:9" x14ac:dyDescent="0.15">
      <c r="A223" s="2">
        <v>20</v>
      </c>
      <c r="B223" s="1" t="s">
        <v>162</v>
      </c>
      <c r="C223" s="4">
        <v>11</v>
      </c>
      <c r="D223" s="8">
        <v>1.46</v>
      </c>
      <c r="E223" s="4">
        <v>3</v>
      </c>
      <c r="F223" s="8">
        <v>0.55000000000000004</v>
      </c>
      <c r="G223" s="4">
        <v>8</v>
      </c>
      <c r="H223" s="8">
        <v>3.88</v>
      </c>
      <c r="I223" s="4">
        <v>0</v>
      </c>
    </row>
    <row r="224" spans="1:9" x14ac:dyDescent="0.15">
      <c r="A224" s="2">
        <v>20</v>
      </c>
      <c r="B224" s="1" t="s">
        <v>166</v>
      </c>
      <c r="C224" s="4">
        <v>11</v>
      </c>
      <c r="D224" s="8">
        <v>1.46</v>
      </c>
      <c r="E224" s="4">
        <v>11</v>
      </c>
      <c r="F224" s="8">
        <v>2.0099999999999998</v>
      </c>
      <c r="G224" s="4">
        <v>0</v>
      </c>
      <c r="H224" s="8">
        <v>0</v>
      </c>
      <c r="I224" s="4">
        <v>0</v>
      </c>
    </row>
    <row r="225" spans="1:9" x14ac:dyDescent="0.15">
      <c r="A225" s="1"/>
      <c r="C225" s="4"/>
      <c r="D225" s="8"/>
      <c r="E225" s="4"/>
      <c r="F225" s="8"/>
      <c r="G225" s="4"/>
      <c r="H225" s="8"/>
      <c r="I225" s="4"/>
    </row>
    <row r="226" spans="1:9" x14ac:dyDescent="0.15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15">
      <c r="A227" s="2">
        <v>1</v>
      </c>
      <c r="B227" s="1" t="s">
        <v>146</v>
      </c>
      <c r="C227" s="4">
        <v>215</v>
      </c>
      <c r="D227" s="8">
        <v>8.33</v>
      </c>
      <c r="E227" s="4">
        <v>215</v>
      </c>
      <c r="F227" s="8">
        <v>11.73</v>
      </c>
      <c r="G227" s="4">
        <v>0</v>
      </c>
      <c r="H227" s="8">
        <v>0</v>
      </c>
      <c r="I227" s="4">
        <v>0</v>
      </c>
    </row>
    <row r="228" spans="1:9" x14ac:dyDescent="0.15">
      <c r="A228" s="2">
        <v>2</v>
      </c>
      <c r="B228" s="1" t="s">
        <v>147</v>
      </c>
      <c r="C228" s="4">
        <v>203</v>
      </c>
      <c r="D228" s="8">
        <v>7.87</v>
      </c>
      <c r="E228" s="4">
        <v>196</v>
      </c>
      <c r="F228" s="8">
        <v>10.69</v>
      </c>
      <c r="G228" s="4">
        <v>7</v>
      </c>
      <c r="H228" s="8">
        <v>0.94</v>
      </c>
      <c r="I228" s="4">
        <v>0</v>
      </c>
    </row>
    <row r="229" spans="1:9" x14ac:dyDescent="0.15">
      <c r="A229" s="2">
        <v>3</v>
      </c>
      <c r="B229" s="1" t="s">
        <v>144</v>
      </c>
      <c r="C229" s="4">
        <v>90</v>
      </c>
      <c r="D229" s="8">
        <v>3.49</v>
      </c>
      <c r="E229" s="4">
        <v>88</v>
      </c>
      <c r="F229" s="8">
        <v>4.8</v>
      </c>
      <c r="G229" s="4">
        <v>2</v>
      </c>
      <c r="H229" s="8">
        <v>0.27</v>
      </c>
      <c r="I229" s="4">
        <v>0</v>
      </c>
    </row>
    <row r="230" spans="1:9" x14ac:dyDescent="0.15">
      <c r="A230" s="2">
        <v>4</v>
      </c>
      <c r="B230" s="1" t="s">
        <v>131</v>
      </c>
      <c r="C230" s="4">
        <v>67</v>
      </c>
      <c r="D230" s="8">
        <v>2.6</v>
      </c>
      <c r="E230" s="4">
        <v>45</v>
      </c>
      <c r="F230" s="8">
        <v>2.4500000000000002</v>
      </c>
      <c r="G230" s="4">
        <v>22</v>
      </c>
      <c r="H230" s="8">
        <v>2.96</v>
      </c>
      <c r="I230" s="4">
        <v>0</v>
      </c>
    </row>
    <row r="231" spans="1:9" x14ac:dyDescent="0.15">
      <c r="A231" s="2">
        <v>4</v>
      </c>
      <c r="B231" s="1" t="s">
        <v>143</v>
      </c>
      <c r="C231" s="4">
        <v>67</v>
      </c>
      <c r="D231" s="8">
        <v>2.6</v>
      </c>
      <c r="E231" s="4">
        <v>63</v>
      </c>
      <c r="F231" s="8">
        <v>3.44</v>
      </c>
      <c r="G231" s="4">
        <v>4</v>
      </c>
      <c r="H231" s="8">
        <v>0.54</v>
      </c>
      <c r="I231" s="4">
        <v>0</v>
      </c>
    </row>
    <row r="232" spans="1:9" x14ac:dyDescent="0.15">
      <c r="A232" s="2">
        <v>6</v>
      </c>
      <c r="B232" s="1" t="s">
        <v>134</v>
      </c>
      <c r="C232" s="4">
        <v>65</v>
      </c>
      <c r="D232" s="8">
        <v>2.52</v>
      </c>
      <c r="E232" s="4">
        <v>56</v>
      </c>
      <c r="F232" s="8">
        <v>3.06</v>
      </c>
      <c r="G232" s="4">
        <v>9</v>
      </c>
      <c r="H232" s="8">
        <v>1.21</v>
      </c>
      <c r="I232" s="4">
        <v>0</v>
      </c>
    </row>
    <row r="233" spans="1:9" x14ac:dyDescent="0.15">
      <c r="A233" s="2">
        <v>6</v>
      </c>
      <c r="B233" s="1" t="s">
        <v>150</v>
      </c>
      <c r="C233" s="4">
        <v>65</v>
      </c>
      <c r="D233" s="8">
        <v>2.52</v>
      </c>
      <c r="E233" s="4">
        <v>54</v>
      </c>
      <c r="F233" s="8">
        <v>2.95</v>
      </c>
      <c r="G233" s="4">
        <v>11</v>
      </c>
      <c r="H233" s="8">
        <v>1.48</v>
      </c>
      <c r="I233" s="4">
        <v>0</v>
      </c>
    </row>
    <row r="234" spans="1:9" x14ac:dyDescent="0.15">
      <c r="A234" s="2">
        <v>8</v>
      </c>
      <c r="B234" s="1" t="s">
        <v>136</v>
      </c>
      <c r="C234" s="4">
        <v>64</v>
      </c>
      <c r="D234" s="8">
        <v>2.48</v>
      </c>
      <c r="E234" s="4">
        <v>53</v>
      </c>
      <c r="F234" s="8">
        <v>2.89</v>
      </c>
      <c r="G234" s="4">
        <v>11</v>
      </c>
      <c r="H234" s="8">
        <v>1.48</v>
      </c>
      <c r="I234" s="4">
        <v>0</v>
      </c>
    </row>
    <row r="235" spans="1:9" x14ac:dyDescent="0.15">
      <c r="A235" s="2">
        <v>9</v>
      </c>
      <c r="B235" s="1" t="s">
        <v>149</v>
      </c>
      <c r="C235" s="4">
        <v>61</v>
      </c>
      <c r="D235" s="8">
        <v>2.36</v>
      </c>
      <c r="E235" s="4">
        <v>52</v>
      </c>
      <c r="F235" s="8">
        <v>2.84</v>
      </c>
      <c r="G235" s="4">
        <v>9</v>
      </c>
      <c r="H235" s="8">
        <v>1.21</v>
      </c>
      <c r="I235" s="4">
        <v>0</v>
      </c>
    </row>
    <row r="236" spans="1:9" x14ac:dyDescent="0.15">
      <c r="A236" s="2">
        <v>10</v>
      </c>
      <c r="B236" s="1" t="s">
        <v>133</v>
      </c>
      <c r="C236" s="4">
        <v>55</v>
      </c>
      <c r="D236" s="8">
        <v>2.13</v>
      </c>
      <c r="E236" s="4">
        <v>33</v>
      </c>
      <c r="F236" s="8">
        <v>1.8</v>
      </c>
      <c r="G236" s="4">
        <v>22</v>
      </c>
      <c r="H236" s="8">
        <v>2.96</v>
      </c>
      <c r="I236" s="4">
        <v>0</v>
      </c>
    </row>
    <row r="237" spans="1:9" x14ac:dyDescent="0.15">
      <c r="A237" s="2">
        <v>11</v>
      </c>
      <c r="B237" s="1" t="s">
        <v>139</v>
      </c>
      <c r="C237" s="4">
        <v>47</v>
      </c>
      <c r="D237" s="8">
        <v>1.82</v>
      </c>
      <c r="E237" s="4">
        <v>29</v>
      </c>
      <c r="F237" s="8">
        <v>1.58</v>
      </c>
      <c r="G237" s="4">
        <v>18</v>
      </c>
      <c r="H237" s="8">
        <v>2.4300000000000002</v>
      </c>
      <c r="I237" s="4">
        <v>0</v>
      </c>
    </row>
    <row r="238" spans="1:9" x14ac:dyDescent="0.15">
      <c r="A238" s="2">
        <v>11</v>
      </c>
      <c r="B238" s="1" t="s">
        <v>142</v>
      </c>
      <c r="C238" s="4">
        <v>47</v>
      </c>
      <c r="D238" s="8">
        <v>1.82</v>
      </c>
      <c r="E238" s="4">
        <v>39</v>
      </c>
      <c r="F238" s="8">
        <v>2.13</v>
      </c>
      <c r="G238" s="4">
        <v>8</v>
      </c>
      <c r="H238" s="8">
        <v>1.08</v>
      </c>
      <c r="I238" s="4">
        <v>0</v>
      </c>
    </row>
    <row r="239" spans="1:9" x14ac:dyDescent="0.15">
      <c r="A239" s="2">
        <v>13</v>
      </c>
      <c r="B239" s="1" t="s">
        <v>135</v>
      </c>
      <c r="C239" s="4">
        <v>45</v>
      </c>
      <c r="D239" s="8">
        <v>1.74</v>
      </c>
      <c r="E239" s="4">
        <v>34</v>
      </c>
      <c r="F239" s="8">
        <v>1.85</v>
      </c>
      <c r="G239" s="4">
        <v>10</v>
      </c>
      <c r="H239" s="8">
        <v>1.35</v>
      </c>
      <c r="I239" s="4">
        <v>1</v>
      </c>
    </row>
    <row r="240" spans="1:9" x14ac:dyDescent="0.15">
      <c r="A240" s="2">
        <v>14</v>
      </c>
      <c r="B240" s="1" t="s">
        <v>137</v>
      </c>
      <c r="C240" s="4">
        <v>43</v>
      </c>
      <c r="D240" s="8">
        <v>1.67</v>
      </c>
      <c r="E240" s="4">
        <v>25</v>
      </c>
      <c r="F240" s="8">
        <v>1.36</v>
      </c>
      <c r="G240" s="4">
        <v>18</v>
      </c>
      <c r="H240" s="8">
        <v>2.4300000000000002</v>
      </c>
      <c r="I240" s="4">
        <v>0</v>
      </c>
    </row>
    <row r="241" spans="1:9" x14ac:dyDescent="0.15">
      <c r="A241" s="2">
        <v>15</v>
      </c>
      <c r="B241" s="1" t="s">
        <v>138</v>
      </c>
      <c r="C241" s="4">
        <v>42</v>
      </c>
      <c r="D241" s="8">
        <v>1.63</v>
      </c>
      <c r="E241" s="4">
        <v>17</v>
      </c>
      <c r="F241" s="8">
        <v>0.93</v>
      </c>
      <c r="G241" s="4">
        <v>25</v>
      </c>
      <c r="H241" s="8">
        <v>3.37</v>
      </c>
      <c r="I241" s="4">
        <v>0</v>
      </c>
    </row>
    <row r="242" spans="1:9" x14ac:dyDescent="0.15">
      <c r="A242" s="2">
        <v>16</v>
      </c>
      <c r="B242" s="1" t="s">
        <v>145</v>
      </c>
      <c r="C242" s="4">
        <v>39</v>
      </c>
      <c r="D242" s="8">
        <v>1.51</v>
      </c>
      <c r="E242" s="4">
        <v>28</v>
      </c>
      <c r="F242" s="8">
        <v>1.53</v>
      </c>
      <c r="G242" s="4">
        <v>11</v>
      </c>
      <c r="H242" s="8">
        <v>1.48</v>
      </c>
      <c r="I242" s="4">
        <v>0</v>
      </c>
    </row>
    <row r="243" spans="1:9" x14ac:dyDescent="0.15">
      <c r="A243" s="2">
        <v>17</v>
      </c>
      <c r="B243" s="1" t="s">
        <v>132</v>
      </c>
      <c r="C243" s="4">
        <v>38</v>
      </c>
      <c r="D243" s="8">
        <v>1.47</v>
      </c>
      <c r="E243" s="4">
        <v>17</v>
      </c>
      <c r="F243" s="8">
        <v>0.93</v>
      </c>
      <c r="G243" s="4">
        <v>21</v>
      </c>
      <c r="H243" s="8">
        <v>2.83</v>
      </c>
      <c r="I243" s="4">
        <v>0</v>
      </c>
    </row>
    <row r="244" spans="1:9" x14ac:dyDescent="0.15">
      <c r="A244" s="2">
        <v>18</v>
      </c>
      <c r="B244" s="1" t="s">
        <v>157</v>
      </c>
      <c r="C244" s="4">
        <v>37</v>
      </c>
      <c r="D244" s="8">
        <v>1.43</v>
      </c>
      <c r="E244" s="4">
        <v>17</v>
      </c>
      <c r="F244" s="8">
        <v>0.93</v>
      </c>
      <c r="G244" s="4">
        <v>20</v>
      </c>
      <c r="H244" s="8">
        <v>2.7</v>
      </c>
      <c r="I244" s="4">
        <v>0</v>
      </c>
    </row>
    <row r="245" spans="1:9" x14ac:dyDescent="0.15">
      <c r="A245" s="2">
        <v>19</v>
      </c>
      <c r="B245" s="1" t="s">
        <v>153</v>
      </c>
      <c r="C245" s="4">
        <v>34</v>
      </c>
      <c r="D245" s="8">
        <v>1.32</v>
      </c>
      <c r="E245" s="4">
        <v>21</v>
      </c>
      <c r="F245" s="8">
        <v>1.1499999999999999</v>
      </c>
      <c r="G245" s="4">
        <v>13</v>
      </c>
      <c r="H245" s="8">
        <v>1.75</v>
      </c>
      <c r="I245" s="4">
        <v>0</v>
      </c>
    </row>
    <row r="246" spans="1:9" x14ac:dyDescent="0.15">
      <c r="A246" s="2">
        <v>20</v>
      </c>
      <c r="B246" s="1" t="s">
        <v>156</v>
      </c>
      <c r="C246" s="4">
        <v>33</v>
      </c>
      <c r="D246" s="8">
        <v>1.28</v>
      </c>
      <c r="E246" s="4">
        <v>31</v>
      </c>
      <c r="F246" s="8">
        <v>1.69</v>
      </c>
      <c r="G246" s="4">
        <v>2</v>
      </c>
      <c r="H246" s="8">
        <v>0.27</v>
      </c>
      <c r="I246" s="4">
        <v>0</v>
      </c>
    </row>
    <row r="247" spans="1:9" x14ac:dyDescent="0.15">
      <c r="A247" s="2">
        <v>20</v>
      </c>
      <c r="B247" s="1" t="s">
        <v>152</v>
      </c>
      <c r="C247" s="4">
        <v>33</v>
      </c>
      <c r="D247" s="8">
        <v>1.28</v>
      </c>
      <c r="E247" s="4">
        <v>17</v>
      </c>
      <c r="F247" s="8">
        <v>0.93</v>
      </c>
      <c r="G247" s="4">
        <v>16</v>
      </c>
      <c r="H247" s="8">
        <v>2.16</v>
      </c>
      <c r="I247" s="4">
        <v>0</v>
      </c>
    </row>
    <row r="248" spans="1:9" x14ac:dyDescent="0.15">
      <c r="A248" s="1"/>
      <c r="C248" s="4"/>
      <c r="D248" s="8"/>
      <c r="E248" s="4"/>
      <c r="F248" s="8"/>
      <c r="G248" s="4"/>
      <c r="H248" s="8"/>
      <c r="I248" s="4"/>
    </row>
    <row r="249" spans="1:9" x14ac:dyDescent="0.15">
      <c r="A249" s="1" t="s">
        <v>11</v>
      </c>
      <c r="C249" s="4"/>
      <c r="D249" s="8"/>
      <c r="E249" s="4"/>
      <c r="F249" s="8"/>
      <c r="G249" s="4"/>
      <c r="H249" s="8"/>
      <c r="I249" s="4"/>
    </row>
    <row r="250" spans="1:9" x14ac:dyDescent="0.15">
      <c r="A250" s="2">
        <v>1</v>
      </c>
      <c r="B250" s="1" t="s">
        <v>147</v>
      </c>
      <c r="C250" s="4">
        <v>86</v>
      </c>
      <c r="D250" s="8">
        <v>8.23</v>
      </c>
      <c r="E250" s="4">
        <v>85</v>
      </c>
      <c r="F250" s="8">
        <v>11.58</v>
      </c>
      <c r="G250" s="4">
        <v>1</v>
      </c>
      <c r="H250" s="8">
        <v>0.32</v>
      </c>
      <c r="I250" s="4">
        <v>0</v>
      </c>
    </row>
    <row r="251" spans="1:9" x14ac:dyDescent="0.15">
      <c r="A251" s="2">
        <v>2</v>
      </c>
      <c r="B251" s="1" t="s">
        <v>146</v>
      </c>
      <c r="C251" s="4">
        <v>75</v>
      </c>
      <c r="D251" s="8">
        <v>7.18</v>
      </c>
      <c r="E251" s="4">
        <v>74</v>
      </c>
      <c r="F251" s="8">
        <v>10.08</v>
      </c>
      <c r="G251" s="4">
        <v>1</v>
      </c>
      <c r="H251" s="8">
        <v>0.32</v>
      </c>
      <c r="I251" s="4">
        <v>0</v>
      </c>
    </row>
    <row r="252" spans="1:9" x14ac:dyDescent="0.15">
      <c r="A252" s="2">
        <v>3</v>
      </c>
      <c r="B252" s="1" t="s">
        <v>143</v>
      </c>
      <c r="C252" s="4">
        <v>38</v>
      </c>
      <c r="D252" s="8">
        <v>3.64</v>
      </c>
      <c r="E252" s="4">
        <v>34</v>
      </c>
      <c r="F252" s="8">
        <v>4.63</v>
      </c>
      <c r="G252" s="4">
        <v>4</v>
      </c>
      <c r="H252" s="8">
        <v>1.3</v>
      </c>
      <c r="I252" s="4">
        <v>0</v>
      </c>
    </row>
    <row r="253" spans="1:9" x14ac:dyDescent="0.15">
      <c r="A253" s="2">
        <v>4</v>
      </c>
      <c r="B253" s="1" t="s">
        <v>144</v>
      </c>
      <c r="C253" s="4">
        <v>35</v>
      </c>
      <c r="D253" s="8">
        <v>3.35</v>
      </c>
      <c r="E253" s="4">
        <v>35</v>
      </c>
      <c r="F253" s="8">
        <v>4.7699999999999996</v>
      </c>
      <c r="G253" s="4">
        <v>0</v>
      </c>
      <c r="H253" s="8">
        <v>0</v>
      </c>
      <c r="I253" s="4">
        <v>0</v>
      </c>
    </row>
    <row r="254" spans="1:9" x14ac:dyDescent="0.15">
      <c r="A254" s="2">
        <v>5</v>
      </c>
      <c r="B254" s="1" t="s">
        <v>168</v>
      </c>
      <c r="C254" s="4">
        <v>31</v>
      </c>
      <c r="D254" s="8">
        <v>2.97</v>
      </c>
      <c r="E254" s="4">
        <v>27</v>
      </c>
      <c r="F254" s="8">
        <v>3.68</v>
      </c>
      <c r="G254" s="4">
        <v>4</v>
      </c>
      <c r="H254" s="8">
        <v>1.3</v>
      </c>
      <c r="I254" s="4">
        <v>0</v>
      </c>
    </row>
    <row r="255" spans="1:9" x14ac:dyDescent="0.15">
      <c r="A255" s="2">
        <v>6</v>
      </c>
      <c r="B255" s="1" t="s">
        <v>139</v>
      </c>
      <c r="C255" s="4">
        <v>26</v>
      </c>
      <c r="D255" s="8">
        <v>2.4900000000000002</v>
      </c>
      <c r="E255" s="4">
        <v>17</v>
      </c>
      <c r="F255" s="8">
        <v>2.3199999999999998</v>
      </c>
      <c r="G255" s="4">
        <v>9</v>
      </c>
      <c r="H255" s="8">
        <v>2.92</v>
      </c>
      <c r="I255" s="4">
        <v>0</v>
      </c>
    </row>
    <row r="256" spans="1:9" x14ac:dyDescent="0.15">
      <c r="A256" s="2">
        <v>6</v>
      </c>
      <c r="B256" s="1" t="s">
        <v>149</v>
      </c>
      <c r="C256" s="4">
        <v>26</v>
      </c>
      <c r="D256" s="8">
        <v>2.4900000000000002</v>
      </c>
      <c r="E256" s="4">
        <v>25</v>
      </c>
      <c r="F256" s="8">
        <v>3.41</v>
      </c>
      <c r="G256" s="4">
        <v>1</v>
      </c>
      <c r="H256" s="8">
        <v>0.32</v>
      </c>
      <c r="I256" s="4">
        <v>0</v>
      </c>
    </row>
    <row r="257" spans="1:9" x14ac:dyDescent="0.15">
      <c r="A257" s="2">
        <v>8</v>
      </c>
      <c r="B257" s="1" t="s">
        <v>131</v>
      </c>
      <c r="C257" s="4">
        <v>24</v>
      </c>
      <c r="D257" s="8">
        <v>2.2999999999999998</v>
      </c>
      <c r="E257" s="4">
        <v>12</v>
      </c>
      <c r="F257" s="8">
        <v>1.63</v>
      </c>
      <c r="G257" s="4">
        <v>12</v>
      </c>
      <c r="H257" s="8">
        <v>3.9</v>
      </c>
      <c r="I257" s="4">
        <v>0</v>
      </c>
    </row>
    <row r="258" spans="1:9" x14ac:dyDescent="0.15">
      <c r="A258" s="2">
        <v>9</v>
      </c>
      <c r="B258" s="1" t="s">
        <v>136</v>
      </c>
      <c r="C258" s="4">
        <v>22</v>
      </c>
      <c r="D258" s="8">
        <v>2.11</v>
      </c>
      <c r="E258" s="4">
        <v>17</v>
      </c>
      <c r="F258" s="8">
        <v>2.3199999999999998</v>
      </c>
      <c r="G258" s="4">
        <v>5</v>
      </c>
      <c r="H258" s="8">
        <v>1.62</v>
      </c>
      <c r="I258" s="4">
        <v>0</v>
      </c>
    </row>
    <row r="259" spans="1:9" x14ac:dyDescent="0.15">
      <c r="A259" s="2">
        <v>10</v>
      </c>
      <c r="B259" s="1" t="s">
        <v>132</v>
      </c>
      <c r="C259" s="4">
        <v>21</v>
      </c>
      <c r="D259" s="8">
        <v>2.0099999999999998</v>
      </c>
      <c r="E259" s="4">
        <v>9</v>
      </c>
      <c r="F259" s="8">
        <v>1.23</v>
      </c>
      <c r="G259" s="4">
        <v>12</v>
      </c>
      <c r="H259" s="8">
        <v>3.9</v>
      </c>
      <c r="I259" s="4">
        <v>0</v>
      </c>
    </row>
    <row r="260" spans="1:9" x14ac:dyDescent="0.15">
      <c r="A260" s="2">
        <v>11</v>
      </c>
      <c r="B260" s="1" t="s">
        <v>134</v>
      </c>
      <c r="C260" s="4">
        <v>20</v>
      </c>
      <c r="D260" s="8">
        <v>1.91</v>
      </c>
      <c r="E260" s="4">
        <v>17</v>
      </c>
      <c r="F260" s="8">
        <v>2.3199999999999998</v>
      </c>
      <c r="G260" s="4">
        <v>3</v>
      </c>
      <c r="H260" s="8">
        <v>0.97</v>
      </c>
      <c r="I260" s="4">
        <v>0</v>
      </c>
    </row>
    <row r="261" spans="1:9" x14ac:dyDescent="0.15">
      <c r="A261" s="2">
        <v>12</v>
      </c>
      <c r="B261" s="1" t="s">
        <v>140</v>
      </c>
      <c r="C261" s="4">
        <v>19</v>
      </c>
      <c r="D261" s="8">
        <v>1.82</v>
      </c>
      <c r="E261" s="4">
        <v>16</v>
      </c>
      <c r="F261" s="8">
        <v>2.1800000000000002</v>
      </c>
      <c r="G261" s="4">
        <v>3</v>
      </c>
      <c r="H261" s="8">
        <v>0.97</v>
      </c>
      <c r="I261" s="4">
        <v>0</v>
      </c>
    </row>
    <row r="262" spans="1:9" x14ac:dyDescent="0.15">
      <c r="A262" s="2">
        <v>13</v>
      </c>
      <c r="B262" s="1" t="s">
        <v>153</v>
      </c>
      <c r="C262" s="4">
        <v>18</v>
      </c>
      <c r="D262" s="8">
        <v>1.72</v>
      </c>
      <c r="E262" s="4">
        <v>13</v>
      </c>
      <c r="F262" s="8">
        <v>1.77</v>
      </c>
      <c r="G262" s="4">
        <v>5</v>
      </c>
      <c r="H262" s="8">
        <v>1.62</v>
      </c>
      <c r="I262" s="4">
        <v>0</v>
      </c>
    </row>
    <row r="263" spans="1:9" x14ac:dyDescent="0.15">
      <c r="A263" s="2">
        <v>14</v>
      </c>
      <c r="B263" s="1" t="s">
        <v>161</v>
      </c>
      <c r="C263" s="4">
        <v>17</v>
      </c>
      <c r="D263" s="8">
        <v>1.63</v>
      </c>
      <c r="E263" s="4">
        <v>12</v>
      </c>
      <c r="F263" s="8">
        <v>1.63</v>
      </c>
      <c r="G263" s="4">
        <v>5</v>
      </c>
      <c r="H263" s="8">
        <v>1.62</v>
      </c>
      <c r="I263" s="4">
        <v>0</v>
      </c>
    </row>
    <row r="264" spans="1:9" x14ac:dyDescent="0.15">
      <c r="A264" s="2">
        <v>14</v>
      </c>
      <c r="B264" s="1" t="s">
        <v>141</v>
      </c>
      <c r="C264" s="4">
        <v>17</v>
      </c>
      <c r="D264" s="8">
        <v>1.63</v>
      </c>
      <c r="E264" s="4">
        <v>13</v>
      </c>
      <c r="F264" s="8">
        <v>1.77</v>
      </c>
      <c r="G264" s="4">
        <v>3</v>
      </c>
      <c r="H264" s="8">
        <v>0.97</v>
      </c>
      <c r="I264" s="4">
        <v>1</v>
      </c>
    </row>
    <row r="265" spans="1:9" x14ac:dyDescent="0.15">
      <c r="A265" s="2">
        <v>16</v>
      </c>
      <c r="B265" s="1" t="s">
        <v>133</v>
      </c>
      <c r="C265" s="4">
        <v>16</v>
      </c>
      <c r="D265" s="8">
        <v>1.53</v>
      </c>
      <c r="E265" s="4">
        <v>11</v>
      </c>
      <c r="F265" s="8">
        <v>1.5</v>
      </c>
      <c r="G265" s="4">
        <v>5</v>
      </c>
      <c r="H265" s="8">
        <v>1.62</v>
      </c>
      <c r="I265" s="4">
        <v>0</v>
      </c>
    </row>
    <row r="266" spans="1:9" x14ac:dyDescent="0.15">
      <c r="A266" s="2">
        <v>16</v>
      </c>
      <c r="B266" s="1" t="s">
        <v>142</v>
      </c>
      <c r="C266" s="4">
        <v>16</v>
      </c>
      <c r="D266" s="8">
        <v>1.53</v>
      </c>
      <c r="E266" s="4">
        <v>12</v>
      </c>
      <c r="F266" s="8">
        <v>1.63</v>
      </c>
      <c r="G266" s="4">
        <v>4</v>
      </c>
      <c r="H266" s="8">
        <v>1.3</v>
      </c>
      <c r="I266" s="4">
        <v>0</v>
      </c>
    </row>
    <row r="267" spans="1:9" x14ac:dyDescent="0.15">
      <c r="A267" s="2">
        <v>18</v>
      </c>
      <c r="B267" s="1" t="s">
        <v>167</v>
      </c>
      <c r="C267" s="4">
        <v>14</v>
      </c>
      <c r="D267" s="8">
        <v>1.34</v>
      </c>
      <c r="E267" s="4">
        <v>8</v>
      </c>
      <c r="F267" s="8">
        <v>1.0900000000000001</v>
      </c>
      <c r="G267" s="4">
        <v>6</v>
      </c>
      <c r="H267" s="8">
        <v>1.95</v>
      </c>
      <c r="I267" s="4">
        <v>0</v>
      </c>
    </row>
    <row r="268" spans="1:9" x14ac:dyDescent="0.15">
      <c r="A268" s="2">
        <v>18</v>
      </c>
      <c r="B268" s="1" t="s">
        <v>138</v>
      </c>
      <c r="C268" s="4">
        <v>14</v>
      </c>
      <c r="D268" s="8">
        <v>1.34</v>
      </c>
      <c r="E268" s="4">
        <v>6</v>
      </c>
      <c r="F268" s="8">
        <v>0.82</v>
      </c>
      <c r="G268" s="4">
        <v>8</v>
      </c>
      <c r="H268" s="8">
        <v>2.6</v>
      </c>
      <c r="I268" s="4">
        <v>0</v>
      </c>
    </row>
    <row r="269" spans="1:9" x14ac:dyDescent="0.15">
      <c r="A269" s="2">
        <v>18</v>
      </c>
      <c r="B269" s="1" t="s">
        <v>159</v>
      </c>
      <c r="C269" s="4">
        <v>14</v>
      </c>
      <c r="D269" s="8">
        <v>1.34</v>
      </c>
      <c r="E269" s="4">
        <v>11</v>
      </c>
      <c r="F269" s="8">
        <v>1.5</v>
      </c>
      <c r="G269" s="4">
        <v>3</v>
      </c>
      <c r="H269" s="8">
        <v>0.97</v>
      </c>
      <c r="I269" s="4">
        <v>0</v>
      </c>
    </row>
    <row r="270" spans="1:9" x14ac:dyDescent="0.15">
      <c r="A270" s="1"/>
      <c r="C270" s="4"/>
      <c r="D270" s="8"/>
      <c r="E270" s="4"/>
      <c r="F270" s="8"/>
      <c r="G270" s="4"/>
      <c r="H270" s="8"/>
      <c r="I270" s="4"/>
    </row>
    <row r="271" spans="1:9" x14ac:dyDescent="0.15">
      <c r="A271" s="1" t="s">
        <v>12</v>
      </c>
      <c r="C271" s="4"/>
      <c r="D271" s="8"/>
      <c r="E271" s="4"/>
      <c r="F271" s="8"/>
      <c r="G271" s="4"/>
      <c r="H271" s="8"/>
      <c r="I271" s="4"/>
    </row>
    <row r="272" spans="1:9" x14ac:dyDescent="0.15">
      <c r="A272" s="2">
        <v>1</v>
      </c>
      <c r="B272" s="1" t="s">
        <v>146</v>
      </c>
      <c r="C272" s="4">
        <v>52</v>
      </c>
      <c r="D272" s="8">
        <v>6.53</v>
      </c>
      <c r="E272" s="4">
        <v>52</v>
      </c>
      <c r="F272" s="8">
        <v>8.6999999999999993</v>
      </c>
      <c r="G272" s="4">
        <v>0</v>
      </c>
      <c r="H272" s="8">
        <v>0</v>
      </c>
      <c r="I272" s="4">
        <v>0</v>
      </c>
    </row>
    <row r="273" spans="1:9" x14ac:dyDescent="0.15">
      <c r="A273" s="2">
        <v>2</v>
      </c>
      <c r="B273" s="1" t="s">
        <v>147</v>
      </c>
      <c r="C273" s="4">
        <v>49</v>
      </c>
      <c r="D273" s="8">
        <v>6.16</v>
      </c>
      <c r="E273" s="4">
        <v>49</v>
      </c>
      <c r="F273" s="8">
        <v>8.19</v>
      </c>
      <c r="G273" s="4">
        <v>0</v>
      </c>
      <c r="H273" s="8">
        <v>0</v>
      </c>
      <c r="I273" s="4">
        <v>0</v>
      </c>
    </row>
    <row r="274" spans="1:9" x14ac:dyDescent="0.15">
      <c r="A274" s="2">
        <v>3</v>
      </c>
      <c r="B274" s="1" t="s">
        <v>143</v>
      </c>
      <c r="C274" s="4">
        <v>26</v>
      </c>
      <c r="D274" s="8">
        <v>3.27</v>
      </c>
      <c r="E274" s="4">
        <v>24</v>
      </c>
      <c r="F274" s="8">
        <v>4.01</v>
      </c>
      <c r="G274" s="4">
        <v>2</v>
      </c>
      <c r="H274" s="8">
        <v>1.02</v>
      </c>
      <c r="I274" s="4">
        <v>0</v>
      </c>
    </row>
    <row r="275" spans="1:9" x14ac:dyDescent="0.15">
      <c r="A275" s="2">
        <v>4</v>
      </c>
      <c r="B275" s="1" t="s">
        <v>134</v>
      </c>
      <c r="C275" s="4">
        <v>23</v>
      </c>
      <c r="D275" s="8">
        <v>2.89</v>
      </c>
      <c r="E275" s="4">
        <v>18</v>
      </c>
      <c r="F275" s="8">
        <v>3.01</v>
      </c>
      <c r="G275" s="4">
        <v>5</v>
      </c>
      <c r="H275" s="8">
        <v>2.5499999999999998</v>
      </c>
      <c r="I275" s="4">
        <v>0</v>
      </c>
    </row>
    <row r="276" spans="1:9" x14ac:dyDescent="0.15">
      <c r="A276" s="2">
        <v>5</v>
      </c>
      <c r="B276" s="1" t="s">
        <v>142</v>
      </c>
      <c r="C276" s="4">
        <v>21</v>
      </c>
      <c r="D276" s="8">
        <v>2.64</v>
      </c>
      <c r="E276" s="4">
        <v>19</v>
      </c>
      <c r="F276" s="8">
        <v>3.18</v>
      </c>
      <c r="G276" s="4">
        <v>2</v>
      </c>
      <c r="H276" s="8">
        <v>1.02</v>
      </c>
      <c r="I276" s="4">
        <v>0</v>
      </c>
    </row>
    <row r="277" spans="1:9" x14ac:dyDescent="0.15">
      <c r="A277" s="2">
        <v>6</v>
      </c>
      <c r="B277" s="1" t="s">
        <v>169</v>
      </c>
      <c r="C277" s="4">
        <v>20</v>
      </c>
      <c r="D277" s="8">
        <v>2.5099999999999998</v>
      </c>
      <c r="E277" s="4">
        <v>11</v>
      </c>
      <c r="F277" s="8">
        <v>1.84</v>
      </c>
      <c r="G277" s="4">
        <v>9</v>
      </c>
      <c r="H277" s="8">
        <v>4.59</v>
      </c>
      <c r="I277" s="4">
        <v>0</v>
      </c>
    </row>
    <row r="278" spans="1:9" x14ac:dyDescent="0.15">
      <c r="A278" s="2">
        <v>7</v>
      </c>
      <c r="B278" s="1" t="s">
        <v>131</v>
      </c>
      <c r="C278" s="4">
        <v>19</v>
      </c>
      <c r="D278" s="8">
        <v>2.39</v>
      </c>
      <c r="E278" s="4">
        <v>14</v>
      </c>
      <c r="F278" s="8">
        <v>2.34</v>
      </c>
      <c r="G278" s="4">
        <v>5</v>
      </c>
      <c r="H278" s="8">
        <v>2.5499999999999998</v>
      </c>
      <c r="I278" s="4">
        <v>0</v>
      </c>
    </row>
    <row r="279" spans="1:9" x14ac:dyDescent="0.15">
      <c r="A279" s="2">
        <v>7</v>
      </c>
      <c r="B279" s="1" t="s">
        <v>160</v>
      </c>
      <c r="C279" s="4">
        <v>19</v>
      </c>
      <c r="D279" s="8">
        <v>2.39</v>
      </c>
      <c r="E279" s="4">
        <v>18</v>
      </c>
      <c r="F279" s="8">
        <v>3.01</v>
      </c>
      <c r="G279" s="4">
        <v>1</v>
      </c>
      <c r="H279" s="8">
        <v>0.51</v>
      </c>
      <c r="I279" s="4">
        <v>0</v>
      </c>
    </row>
    <row r="280" spans="1:9" x14ac:dyDescent="0.15">
      <c r="A280" s="2">
        <v>9</v>
      </c>
      <c r="B280" s="1" t="s">
        <v>139</v>
      </c>
      <c r="C280" s="4">
        <v>17</v>
      </c>
      <c r="D280" s="8">
        <v>2.14</v>
      </c>
      <c r="E280" s="4">
        <v>9</v>
      </c>
      <c r="F280" s="8">
        <v>1.51</v>
      </c>
      <c r="G280" s="4">
        <v>8</v>
      </c>
      <c r="H280" s="8">
        <v>4.08</v>
      </c>
      <c r="I280" s="4">
        <v>0</v>
      </c>
    </row>
    <row r="281" spans="1:9" x14ac:dyDescent="0.15">
      <c r="A281" s="2">
        <v>9</v>
      </c>
      <c r="B281" s="1" t="s">
        <v>140</v>
      </c>
      <c r="C281" s="4">
        <v>17</v>
      </c>
      <c r="D281" s="8">
        <v>2.14</v>
      </c>
      <c r="E281" s="4">
        <v>16</v>
      </c>
      <c r="F281" s="8">
        <v>2.68</v>
      </c>
      <c r="G281" s="4">
        <v>1</v>
      </c>
      <c r="H281" s="8">
        <v>0.51</v>
      </c>
      <c r="I281" s="4">
        <v>0</v>
      </c>
    </row>
    <row r="282" spans="1:9" x14ac:dyDescent="0.15">
      <c r="A282" s="2">
        <v>11</v>
      </c>
      <c r="B282" s="1" t="s">
        <v>132</v>
      </c>
      <c r="C282" s="4">
        <v>15</v>
      </c>
      <c r="D282" s="8">
        <v>1.88</v>
      </c>
      <c r="E282" s="4">
        <v>13</v>
      </c>
      <c r="F282" s="8">
        <v>2.17</v>
      </c>
      <c r="G282" s="4">
        <v>2</v>
      </c>
      <c r="H282" s="8">
        <v>1.02</v>
      </c>
      <c r="I282" s="4">
        <v>0</v>
      </c>
    </row>
    <row r="283" spans="1:9" x14ac:dyDescent="0.15">
      <c r="A283" s="2">
        <v>11</v>
      </c>
      <c r="B283" s="1" t="s">
        <v>148</v>
      </c>
      <c r="C283" s="4">
        <v>15</v>
      </c>
      <c r="D283" s="8">
        <v>1.88</v>
      </c>
      <c r="E283" s="4">
        <v>13</v>
      </c>
      <c r="F283" s="8">
        <v>2.17</v>
      </c>
      <c r="G283" s="4">
        <v>2</v>
      </c>
      <c r="H283" s="8">
        <v>1.02</v>
      </c>
      <c r="I283" s="4">
        <v>0</v>
      </c>
    </row>
    <row r="284" spans="1:9" x14ac:dyDescent="0.15">
      <c r="A284" s="2">
        <v>13</v>
      </c>
      <c r="B284" s="1" t="s">
        <v>152</v>
      </c>
      <c r="C284" s="4">
        <v>13</v>
      </c>
      <c r="D284" s="8">
        <v>1.63</v>
      </c>
      <c r="E284" s="4">
        <v>8</v>
      </c>
      <c r="F284" s="8">
        <v>1.34</v>
      </c>
      <c r="G284" s="4">
        <v>5</v>
      </c>
      <c r="H284" s="8">
        <v>2.5499999999999998</v>
      </c>
      <c r="I284" s="4">
        <v>0</v>
      </c>
    </row>
    <row r="285" spans="1:9" x14ac:dyDescent="0.15">
      <c r="A285" s="2">
        <v>13</v>
      </c>
      <c r="B285" s="1" t="s">
        <v>144</v>
      </c>
      <c r="C285" s="4">
        <v>13</v>
      </c>
      <c r="D285" s="8">
        <v>1.63</v>
      </c>
      <c r="E285" s="4">
        <v>13</v>
      </c>
      <c r="F285" s="8">
        <v>2.17</v>
      </c>
      <c r="G285" s="4">
        <v>0</v>
      </c>
      <c r="H285" s="8">
        <v>0</v>
      </c>
      <c r="I285" s="4">
        <v>0</v>
      </c>
    </row>
    <row r="286" spans="1:9" x14ac:dyDescent="0.15">
      <c r="A286" s="2">
        <v>13</v>
      </c>
      <c r="B286" s="1" t="s">
        <v>149</v>
      </c>
      <c r="C286" s="4">
        <v>13</v>
      </c>
      <c r="D286" s="8">
        <v>1.63</v>
      </c>
      <c r="E286" s="4">
        <v>13</v>
      </c>
      <c r="F286" s="8">
        <v>2.17</v>
      </c>
      <c r="G286" s="4">
        <v>0</v>
      </c>
      <c r="H286" s="8">
        <v>0</v>
      </c>
      <c r="I286" s="4">
        <v>0</v>
      </c>
    </row>
    <row r="287" spans="1:9" x14ac:dyDescent="0.15">
      <c r="A287" s="2">
        <v>16</v>
      </c>
      <c r="B287" s="1" t="s">
        <v>161</v>
      </c>
      <c r="C287" s="4">
        <v>12</v>
      </c>
      <c r="D287" s="8">
        <v>1.51</v>
      </c>
      <c r="E287" s="4">
        <v>12</v>
      </c>
      <c r="F287" s="8">
        <v>2.0099999999999998</v>
      </c>
      <c r="G287" s="4">
        <v>0</v>
      </c>
      <c r="H287" s="8">
        <v>0</v>
      </c>
      <c r="I287" s="4">
        <v>0</v>
      </c>
    </row>
    <row r="288" spans="1:9" x14ac:dyDescent="0.15">
      <c r="A288" s="2">
        <v>16</v>
      </c>
      <c r="B288" s="1" t="s">
        <v>153</v>
      </c>
      <c r="C288" s="4">
        <v>12</v>
      </c>
      <c r="D288" s="8">
        <v>1.51</v>
      </c>
      <c r="E288" s="4">
        <v>9</v>
      </c>
      <c r="F288" s="8">
        <v>1.51</v>
      </c>
      <c r="G288" s="4">
        <v>3</v>
      </c>
      <c r="H288" s="8">
        <v>1.53</v>
      </c>
      <c r="I288" s="4">
        <v>0</v>
      </c>
    </row>
    <row r="289" spans="1:9" x14ac:dyDescent="0.15">
      <c r="A289" s="2">
        <v>16</v>
      </c>
      <c r="B289" s="1" t="s">
        <v>141</v>
      </c>
      <c r="C289" s="4">
        <v>12</v>
      </c>
      <c r="D289" s="8">
        <v>1.51</v>
      </c>
      <c r="E289" s="4">
        <v>12</v>
      </c>
      <c r="F289" s="8">
        <v>2.0099999999999998</v>
      </c>
      <c r="G289" s="4">
        <v>0</v>
      </c>
      <c r="H289" s="8">
        <v>0</v>
      </c>
      <c r="I289" s="4">
        <v>0</v>
      </c>
    </row>
    <row r="290" spans="1:9" x14ac:dyDescent="0.15">
      <c r="A290" s="2">
        <v>16</v>
      </c>
      <c r="B290" s="1" t="s">
        <v>145</v>
      </c>
      <c r="C290" s="4">
        <v>12</v>
      </c>
      <c r="D290" s="8">
        <v>1.51</v>
      </c>
      <c r="E290" s="4">
        <v>8</v>
      </c>
      <c r="F290" s="8">
        <v>1.34</v>
      </c>
      <c r="G290" s="4">
        <v>4</v>
      </c>
      <c r="H290" s="8">
        <v>2.04</v>
      </c>
      <c r="I290" s="4">
        <v>0</v>
      </c>
    </row>
    <row r="291" spans="1:9" x14ac:dyDescent="0.15">
      <c r="A291" s="2">
        <v>20</v>
      </c>
      <c r="B291" s="1" t="s">
        <v>156</v>
      </c>
      <c r="C291" s="4">
        <v>11</v>
      </c>
      <c r="D291" s="8">
        <v>1.38</v>
      </c>
      <c r="E291" s="4">
        <v>11</v>
      </c>
      <c r="F291" s="8">
        <v>1.84</v>
      </c>
      <c r="G291" s="4">
        <v>0</v>
      </c>
      <c r="H291" s="8">
        <v>0</v>
      </c>
      <c r="I291" s="4">
        <v>0</v>
      </c>
    </row>
    <row r="292" spans="1:9" x14ac:dyDescent="0.15">
      <c r="A292" s="2">
        <v>20</v>
      </c>
      <c r="B292" s="1" t="s">
        <v>170</v>
      </c>
      <c r="C292" s="4">
        <v>11</v>
      </c>
      <c r="D292" s="8">
        <v>1.38</v>
      </c>
      <c r="E292" s="4">
        <v>5</v>
      </c>
      <c r="F292" s="8">
        <v>0.84</v>
      </c>
      <c r="G292" s="4">
        <v>6</v>
      </c>
      <c r="H292" s="8">
        <v>3.06</v>
      </c>
      <c r="I292" s="4">
        <v>0</v>
      </c>
    </row>
    <row r="293" spans="1:9" x14ac:dyDescent="0.15">
      <c r="A293" s="2">
        <v>20</v>
      </c>
      <c r="B293" s="1" t="s">
        <v>171</v>
      </c>
      <c r="C293" s="4">
        <v>11</v>
      </c>
      <c r="D293" s="8">
        <v>1.38</v>
      </c>
      <c r="E293" s="4">
        <v>8</v>
      </c>
      <c r="F293" s="8">
        <v>1.34</v>
      </c>
      <c r="G293" s="4">
        <v>3</v>
      </c>
      <c r="H293" s="8">
        <v>1.53</v>
      </c>
      <c r="I293" s="4">
        <v>0</v>
      </c>
    </row>
    <row r="294" spans="1:9" x14ac:dyDescent="0.15">
      <c r="A294" s="2">
        <v>20</v>
      </c>
      <c r="B294" s="1" t="s">
        <v>137</v>
      </c>
      <c r="C294" s="4">
        <v>11</v>
      </c>
      <c r="D294" s="8">
        <v>1.38</v>
      </c>
      <c r="E294" s="4">
        <v>8</v>
      </c>
      <c r="F294" s="8">
        <v>1.34</v>
      </c>
      <c r="G294" s="4">
        <v>3</v>
      </c>
      <c r="H294" s="8">
        <v>1.53</v>
      </c>
      <c r="I294" s="4">
        <v>0</v>
      </c>
    </row>
    <row r="295" spans="1:9" x14ac:dyDescent="0.15">
      <c r="A295" s="2">
        <v>20</v>
      </c>
      <c r="B295" s="1" t="s">
        <v>138</v>
      </c>
      <c r="C295" s="4">
        <v>11</v>
      </c>
      <c r="D295" s="8">
        <v>1.38</v>
      </c>
      <c r="E295" s="4">
        <v>5</v>
      </c>
      <c r="F295" s="8">
        <v>0.84</v>
      </c>
      <c r="G295" s="4">
        <v>6</v>
      </c>
      <c r="H295" s="8">
        <v>3.06</v>
      </c>
      <c r="I295" s="4">
        <v>0</v>
      </c>
    </row>
    <row r="296" spans="1:9" x14ac:dyDescent="0.15">
      <c r="A296" s="1"/>
      <c r="C296" s="4"/>
      <c r="D296" s="8"/>
      <c r="E296" s="4"/>
      <c r="F296" s="8"/>
      <c r="G296" s="4"/>
      <c r="H296" s="8"/>
      <c r="I296" s="4"/>
    </row>
    <row r="297" spans="1:9" x14ac:dyDescent="0.15">
      <c r="A297" s="1" t="s">
        <v>13</v>
      </c>
      <c r="C297" s="4"/>
      <c r="D297" s="8"/>
      <c r="E297" s="4"/>
      <c r="F297" s="8"/>
      <c r="G297" s="4"/>
      <c r="H297" s="8"/>
      <c r="I297" s="4"/>
    </row>
    <row r="298" spans="1:9" x14ac:dyDescent="0.15">
      <c r="A298" s="2">
        <v>1</v>
      </c>
      <c r="B298" s="1" t="s">
        <v>146</v>
      </c>
      <c r="C298" s="4">
        <v>88</v>
      </c>
      <c r="D298" s="8">
        <v>9.0399999999999991</v>
      </c>
      <c r="E298" s="4">
        <v>87</v>
      </c>
      <c r="F298" s="8">
        <v>12.32</v>
      </c>
      <c r="G298" s="4">
        <v>1</v>
      </c>
      <c r="H298" s="8">
        <v>0.38</v>
      </c>
      <c r="I298" s="4">
        <v>0</v>
      </c>
    </row>
    <row r="299" spans="1:9" x14ac:dyDescent="0.15">
      <c r="A299" s="2">
        <v>2</v>
      </c>
      <c r="B299" s="1" t="s">
        <v>147</v>
      </c>
      <c r="C299" s="4">
        <v>71</v>
      </c>
      <c r="D299" s="8">
        <v>7.3</v>
      </c>
      <c r="E299" s="4">
        <v>71</v>
      </c>
      <c r="F299" s="8">
        <v>10.06</v>
      </c>
      <c r="G299" s="4">
        <v>0</v>
      </c>
      <c r="H299" s="8">
        <v>0</v>
      </c>
      <c r="I299" s="4">
        <v>0</v>
      </c>
    </row>
    <row r="300" spans="1:9" x14ac:dyDescent="0.15">
      <c r="A300" s="2">
        <v>3</v>
      </c>
      <c r="B300" s="1" t="s">
        <v>144</v>
      </c>
      <c r="C300" s="4">
        <v>38</v>
      </c>
      <c r="D300" s="8">
        <v>3.91</v>
      </c>
      <c r="E300" s="4">
        <v>38</v>
      </c>
      <c r="F300" s="8">
        <v>5.38</v>
      </c>
      <c r="G300" s="4">
        <v>0</v>
      </c>
      <c r="H300" s="8">
        <v>0</v>
      </c>
      <c r="I300" s="4">
        <v>0</v>
      </c>
    </row>
    <row r="301" spans="1:9" x14ac:dyDescent="0.15">
      <c r="A301" s="2">
        <v>4</v>
      </c>
      <c r="B301" s="1" t="s">
        <v>173</v>
      </c>
      <c r="C301" s="4">
        <v>31</v>
      </c>
      <c r="D301" s="8">
        <v>3.19</v>
      </c>
      <c r="E301" s="4">
        <v>23</v>
      </c>
      <c r="F301" s="8">
        <v>3.26</v>
      </c>
      <c r="G301" s="4">
        <v>8</v>
      </c>
      <c r="H301" s="8">
        <v>3.05</v>
      </c>
      <c r="I301" s="4">
        <v>0</v>
      </c>
    </row>
    <row r="302" spans="1:9" x14ac:dyDescent="0.15">
      <c r="A302" s="2">
        <v>5</v>
      </c>
      <c r="B302" s="1" t="s">
        <v>135</v>
      </c>
      <c r="C302" s="4">
        <v>27</v>
      </c>
      <c r="D302" s="8">
        <v>2.77</v>
      </c>
      <c r="E302" s="4">
        <v>14</v>
      </c>
      <c r="F302" s="8">
        <v>1.98</v>
      </c>
      <c r="G302" s="4">
        <v>13</v>
      </c>
      <c r="H302" s="8">
        <v>4.96</v>
      </c>
      <c r="I302" s="4">
        <v>0</v>
      </c>
    </row>
    <row r="303" spans="1:9" x14ac:dyDescent="0.15">
      <c r="A303" s="2">
        <v>5</v>
      </c>
      <c r="B303" s="1" t="s">
        <v>139</v>
      </c>
      <c r="C303" s="4">
        <v>27</v>
      </c>
      <c r="D303" s="8">
        <v>2.77</v>
      </c>
      <c r="E303" s="4">
        <v>17</v>
      </c>
      <c r="F303" s="8">
        <v>2.41</v>
      </c>
      <c r="G303" s="4">
        <v>10</v>
      </c>
      <c r="H303" s="8">
        <v>3.82</v>
      </c>
      <c r="I303" s="4">
        <v>0</v>
      </c>
    </row>
    <row r="304" spans="1:9" x14ac:dyDescent="0.15">
      <c r="A304" s="2">
        <v>5</v>
      </c>
      <c r="B304" s="1" t="s">
        <v>142</v>
      </c>
      <c r="C304" s="4">
        <v>27</v>
      </c>
      <c r="D304" s="8">
        <v>2.77</v>
      </c>
      <c r="E304" s="4">
        <v>25</v>
      </c>
      <c r="F304" s="8">
        <v>3.54</v>
      </c>
      <c r="G304" s="4">
        <v>2</v>
      </c>
      <c r="H304" s="8">
        <v>0.76</v>
      </c>
      <c r="I304" s="4">
        <v>0</v>
      </c>
    </row>
    <row r="305" spans="1:9" x14ac:dyDescent="0.15">
      <c r="A305" s="2">
        <v>8</v>
      </c>
      <c r="B305" s="1" t="s">
        <v>136</v>
      </c>
      <c r="C305" s="4">
        <v>24</v>
      </c>
      <c r="D305" s="8">
        <v>2.4700000000000002</v>
      </c>
      <c r="E305" s="4">
        <v>13</v>
      </c>
      <c r="F305" s="8">
        <v>1.84</v>
      </c>
      <c r="G305" s="4">
        <v>11</v>
      </c>
      <c r="H305" s="8">
        <v>4.2</v>
      </c>
      <c r="I305" s="4">
        <v>0</v>
      </c>
    </row>
    <row r="306" spans="1:9" x14ac:dyDescent="0.15">
      <c r="A306" s="2">
        <v>9</v>
      </c>
      <c r="B306" s="1" t="s">
        <v>141</v>
      </c>
      <c r="C306" s="4">
        <v>23</v>
      </c>
      <c r="D306" s="8">
        <v>2.36</v>
      </c>
      <c r="E306" s="4">
        <v>20</v>
      </c>
      <c r="F306" s="8">
        <v>2.83</v>
      </c>
      <c r="G306" s="4">
        <v>3</v>
      </c>
      <c r="H306" s="8">
        <v>1.1499999999999999</v>
      </c>
      <c r="I306" s="4">
        <v>0</v>
      </c>
    </row>
    <row r="307" spans="1:9" x14ac:dyDescent="0.15">
      <c r="A307" s="2">
        <v>10</v>
      </c>
      <c r="B307" s="1" t="s">
        <v>131</v>
      </c>
      <c r="C307" s="4">
        <v>22</v>
      </c>
      <c r="D307" s="8">
        <v>2.2599999999999998</v>
      </c>
      <c r="E307" s="4">
        <v>15</v>
      </c>
      <c r="F307" s="8">
        <v>2.12</v>
      </c>
      <c r="G307" s="4">
        <v>7</v>
      </c>
      <c r="H307" s="8">
        <v>2.67</v>
      </c>
      <c r="I307" s="4">
        <v>0</v>
      </c>
    </row>
    <row r="308" spans="1:9" x14ac:dyDescent="0.15">
      <c r="A308" s="2">
        <v>10</v>
      </c>
      <c r="B308" s="1" t="s">
        <v>143</v>
      </c>
      <c r="C308" s="4">
        <v>22</v>
      </c>
      <c r="D308" s="8">
        <v>2.2599999999999998</v>
      </c>
      <c r="E308" s="4">
        <v>21</v>
      </c>
      <c r="F308" s="8">
        <v>2.97</v>
      </c>
      <c r="G308" s="4">
        <v>1</v>
      </c>
      <c r="H308" s="8">
        <v>0.38</v>
      </c>
      <c r="I308" s="4">
        <v>0</v>
      </c>
    </row>
    <row r="309" spans="1:9" x14ac:dyDescent="0.15">
      <c r="A309" s="2">
        <v>12</v>
      </c>
      <c r="B309" s="1" t="s">
        <v>172</v>
      </c>
      <c r="C309" s="4">
        <v>19</v>
      </c>
      <c r="D309" s="8">
        <v>1.95</v>
      </c>
      <c r="E309" s="4">
        <v>14</v>
      </c>
      <c r="F309" s="8">
        <v>1.98</v>
      </c>
      <c r="G309" s="4">
        <v>5</v>
      </c>
      <c r="H309" s="8">
        <v>1.91</v>
      </c>
      <c r="I309" s="4">
        <v>0</v>
      </c>
    </row>
    <row r="310" spans="1:9" x14ac:dyDescent="0.15">
      <c r="A310" s="2">
        <v>13</v>
      </c>
      <c r="B310" s="1" t="s">
        <v>133</v>
      </c>
      <c r="C310" s="4">
        <v>18</v>
      </c>
      <c r="D310" s="8">
        <v>1.85</v>
      </c>
      <c r="E310" s="4">
        <v>12</v>
      </c>
      <c r="F310" s="8">
        <v>1.7</v>
      </c>
      <c r="G310" s="4">
        <v>6</v>
      </c>
      <c r="H310" s="8">
        <v>2.29</v>
      </c>
      <c r="I310" s="4">
        <v>0</v>
      </c>
    </row>
    <row r="311" spans="1:9" x14ac:dyDescent="0.15">
      <c r="A311" s="2">
        <v>13</v>
      </c>
      <c r="B311" s="1" t="s">
        <v>134</v>
      </c>
      <c r="C311" s="4">
        <v>18</v>
      </c>
      <c r="D311" s="8">
        <v>1.85</v>
      </c>
      <c r="E311" s="4">
        <v>14</v>
      </c>
      <c r="F311" s="8">
        <v>1.98</v>
      </c>
      <c r="G311" s="4">
        <v>4</v>
      </c>
      <c r="H311" s="8">
        <v>1.53</v>
      </c>
      <c r="I311" s="4">
        <v>0</v>
      </c>
    </row>
    <row r="312" spans="1:9" x14ac:dyDescent="0.15">
      <c r="A312" s="2">
        <v>13</v>
      </c>
      <c r="B312" s="1" t="s">
        <v>157</v>
      </c>
      <c r="C312" s="4">
        <v>18</v>
      </c>
      <c r="D312" s="8">
        <v>1.85</v>
      </c>
      <c r="E312" s="4">
        <v>4</v>
      </c>
      <c r="F312" s="8">
        <v>0.56999999999999995</v>
      </c>
      <c r="G312" s="4">
        <v>14</v>
      </c>
      <c r="H312" s="8">
        <v>5.34</v>
      </c>
      <c r="I312" s="4">
        <v>0</v>
      </c>
    </row>
    <row r="313" spans="1:9" x14ac:dyDescent="0.15">
      <c r="A313" s="2">
        <v>16</v>
      </c>
      <c r="B313" s="1" t="s">
        <v>156</v>
      </c>
      <c r="C313" s="4">
        <v>16</v>
      </c>
      <c r="D313" s="8">
        <v>1.64</v>
      </c>
      <c r="E313" s="4">
        <v>15</v>
      </c>
      <c r="F313" s="8">
        <v>2.12</v>
      </c>
      <c r="G313" s="4">
        <v>1</v>
      </c>
      <c r="H313" s="8">
        <v>0.38</v>
      </c>
      <c r="I313" s="4">
        <v>0</v>
      </c>
    </row>
    <row r="314" spans="1:9" x14ac:dyDescent="0.15">
      <c r="A314" s="2">
        <v>16</v>
      </c>
      <c r="B314" s="1" t="s">
        <v>150</v>
      </c>
      <c r="C314" s="4">
        <v>16</v>
      </c>
      <c r="D314" s="8">
        <v>1.64</v>
      </c>
      <c r="E314" s="4">
        <v>13</v>
      </c>
      <c r="F314" s="8">
        <v>1.84</v>
      </c>
      <c r="G314" s="4">
        <v>3</v>
      </c>
      <c r="H314" s="8">
        <v>1.1499999999999999</v>
      </c>
      <c r="I314" s="4">
        <v>0</v>
      </c>
    </row>
    <row r="315" spans="1:9" x14ac:dyDescent="0.15">
      <c r="A315" s="2">
        <v>18</v>
      </c>
      <c r="B315" s="1" t="s">
        <v>140</v>
      </c>
      <c r="C315" s="4">
        <v>15</v>
      </c>
      <c r="D315" s="8">
        <v>1.54</v>
      </c>
      <c r="E315" s="4">
        <v>11</v>
      </c>
      <c r="F315" s="8">
        <v>1.56</v>
      </c>
      <c r="G315" s="4">
        <v>4</v>
      </c>
      <c r="H315" s="8">
        <v>1.53</v>
      </c>
      <c r="I315" s="4">
        <v>0</v>
      </c>
    </row>
    <row r="316" spans="1:9" x14ac:dyDescent="0.15">
      <c r="A316" s="2">
        <v>18</v>
      </c>
      <c r="B316" s="1" t="s">
        <v>145</v>
      </c>
      <c r="C316" s="4">
        <v>15</v>
      </c>
      <c r="D316" s="8">
        <v>1.54</v>
      </c>
      <c r="E316" s="4">
        <v>11</v>
      </c>
      <c r="F316" s="8">
        <v>1.56</v>
      </c>
      <c r="G316" s="4">
        <v>4</v>
      </c>
      <c r="H316" s="8">
        <v>1.53</v>
      </c>
      <c r="I316" s="4">
        <v>0</v>
      </c>
    </row>
    <row r="317" spans="1:9" x14ac:dyDescent="0.15">
      <c r="A317" s="2">
        <v>18</v>
      </c>
      <c r="B317" s="1" t="s">
        <v>149</v>
      </c>
      <c r="C317" s="4">
        <v>15</v>
      </c>
      <c r="D317" s="8">
        <v>1.54</v>
      </c>
      <c r="E317" s="4">
        <v>12</v>
      </c>
      <c r="F317" s="8">
        <v>1.7</v>
      </c>
      <c r="G317" s="4">
        <v>3</v>
      </c>
      <c r="H317" s="8">
        <v>1.1499999999999999</v>
      </c>
      <c r="I317" s="4">
        <v>0</v>
      </c>
    </row>
    <row r="318" spans="1:9" x14ac:dyDescent="0.15">
      <c r="A318" s="1"/>
      <c r="C318" s="4"/>
      <c r="D318" s="8"/>
      <c r="E318" s="4"/>
      <c r="F318" s="8"/>
      <c r="G318" s="4"/>
      <c r="H318" s="8"/>
      <c r="I318" s="4"/>
    </row>
    <row r="319" spans="1:9" x14ac:dyDescent="0.15">
      <c r="A319" s="1" t="s">
        <v>14</v>
      </c>
      <c r="C319" s="4"/>
      <c r="D319" s="8"/>
      <c r="E319" s="4"/>
      <c r="F319" s="8"/>
      <c r="G319" s="4"/>
      <c r="H319" s="8"/>
      <c r="I319" s="4"/>
    </row>
    <row r="320" spans="1:9" x14ac:dyDescent="0.15">
      <c r="A320" s="2">
        <v>1</v>
      </c>
      <c r="B320" s="1" t="s">
        <v>147</v>
      </c>
      <c r="C320" s="4">
        <v>13</v>
      </c>
      <c r="D320" s="8">
        <v>8.7799999999999994</v>
      </c>
      <c r="E320" s="4">
        <v>13</v>
      </c>
      <c r="F320" s="8">
        <v>13.27</v>
      </c>
      <c r="G320" s="4">
        <v>0</v>
      </c>
      <c r="H320" s="8">
        <v>0</v>
      </c>
      <c r="I320" s="4">
        <v>0</v>
      </c>
    </row>
    <row r="321" spans="1:9" x14ac:dyDescent="0.15">
      <c r="A321" s="2">
        <v>2</v>
      </c>
      <c r="B321" s="1" t="s">
        <v>146</v>
      </c>
      <c r="C321" s="4">
        <v>12</v>
      </c>
      <c r="D321" s="8">
        <v>8.11</v>
      </c>
      <c r="E321" s="4">
        <v>12</v>
      </c>
      <c r="F321" s="8">
        <v>12.24</v>
      </c>
      <c r="G321" s="4">
        <v>0</v>
      </c>
      <c r="H321" s="8">
        <v>0</v>
      </c>
      <c r="I321" s="4">
        <v>0</v>
      </c>
    </row>
    <row r="322" spans="1:9" x14ac:dyDescent="0.15">
      <c r="A322" s="2">
        <v>3</v>
      </c>
      <c r="B322" s="1" t="s">
        <v>153</v>
      </c>
      <c r="C322" s="4">
        <v>7</v>
      </c>
      <c r="D322" s="8">
        <v>4.7300000000000004</v>
      </c>
      <c r="E322" s="4">
        <v>7</v>
      </c>
      <c r="F322" s="8">
        <v>7.14</v>
      </c>
      <c r="G322" s="4">
        <v>0</v>
      </c>
      <c r="H322" s="8">
        <v>0</v>
      </c>
      <c r="I322" s="4">
        <v>0</v>
      </c>
    </row>
    <row r="323" spans="1:9" x14ac:dyDescent="0.15">
      <c r="A323" s="2">
        <v>4</v>
      </c>
      <c r="B323" s="1" t="s">
        <v>136</v>
      </c>
      <c r="C323" s="4">
        <v>6</v>
      </c>
      <c r="D323" s="8">
        <v>4.05</v>
      </c>
      <c r="E323" s="4">
        <v>3</v>
      </c>
      <c r="F323" s="8">
        <v>3.06</v>
      </c>
      <c r="G323" s="4">
        <v>2</v>
      </c>
      <c r="H323" s="8">
        <v>4.08</v>
      </c>
      <c r="I323" s="4">
        <v>1</v>
      </c>
    </row>
    <row r="324" spans="1:9" x14ac:dyDescent="0.15">
      <c r="A324" s="2">
        <v>5</v>
      </c>
      <c r="B324" s="1" t="s">
        <v>152</v>
      </c>
      <c r="C324" s="4">
        <v>5</v>
      </c>
      <c r="D324" s="8">
        <v>3.38</v>
      </c>
      <c r="E324" s="4">
        <v>1</v>
      </c>
      <c r="F324" s="8">
        <v>1.02</v>
      </c>
      <c r="G324" s="4">
        <v>4</v>
      </c>
      <c r="H324" s="8">
        <v>8.16</v>
      </c>
      <c r="I324" s="4">
        <v>0</v>
      </c>
    </row>
    <row r="325" spans="1:9" x14ac:dyDescent="0.15">
      <c r="A325" s="2">
        <v>5</v>
      </c>
      <c r="B325" s="1" t="s">
        <v>139</v>
      </c>
      <c r="C325" s="4">
        <v>5</v>
      </c>
      <c r="D325" s="8">
        <v>3.38</v>
      </c>
      <c r="E325" s="4">
        <v>3</v>
      </c>
      <c r="F325" s="8">
        <v>3.06</v>
      </c>
      <c r="G325" s="4">
        <v>2</v>
      </c>
      <c r="H325" s="8">
        <v>4.08</v>
      </c>
      <c r="I325" s="4">
        <v>0</v>
      </c>
    </row>
    <row r="326" spans="1:9" x14ac:dyDescent="0.15">
      <c r="A326" s="2">
        <v>5</v>
      </c>
      <c r="B326" s="1" t="s">
        <v>140</v>
      </c>
      <c r="C326" s="4">
        <v>5</v>
      </c>
      <c r="D326" s="8">
        <v>3.38</v>
      </c>
      <c r="E326" s="4">
        <v>5</v>
      </c>
      <c r="F326" s="8">
        <v>5.0999999999999996</v>
      </c>
      <c r="G326" s="4">
        <v>0</v>
      </c>
      <c r="H326" s="8">
        <v>0</v>
      </c>
      <c r="I326" s="4">
        <v>0</v>
      </c>
    </row>
    <row r="327" spans="1:9" x14ac:dyDescent="0.15">
      <c r="A327" s="2">
        <v>5</v>
      </c>
      <c r="B327" s="1" t="s">
        <v>173</v>
      </c>
      <c r="C327" s="4">
        <v>5</v>
      </c>
      <c r="D327" s="8">
        <v>3.38</v>
      </c>
      <c r="E327" s="4">
        <v>5</v>
      </c>
      <c r="F327" s="8">
        <v>5.0999999999999996</v>
      </c>
      <c r="G327" s="4">
        <v>0</v>
      </c>
      <c r="H327" s="8">
        <v>0</v>
      </c>
      <c r="I327" s="4">
        <v>0</v>
      </c>
    </row>
    <row r="328" spans="1:9" x14ac:dyDescent="0.15">
      <c r="A328" s="2">
        <v>5</v>
      </c>
      <c r="B328" s="1" t="s">
        <v>144</v>
      </c>
      <c r="C328" s="4">
        <v>5</v>
      </c>
      <c r="D328" s="8">
        <v>3.38</v>
      </c>
      <c r="E328" s="4">
        <v>5</v>
      </c>
      <c r="F328" s="8">
        <v>5.0999999999999996</v>
      </c>
      <c r="G328" s="4">
        <v>0</v>
      </c>
      <c r="H328" s="8">
        <v>0</v>
      </c>
      <c r="I328" s="4">
        <v>0</v>
      </c>
    </row>
    <row r="329" spans="1:9" x14ac:dyDescent="0.15">
      <c r="A329" s="2">
        <v>10</v>
      </c>
      <c r="B329" s="1" t="s">
        <v>174</v>
      </c>
      <c r="C329" s="4">
        <v>4</v>
      </c>
      <c r="D329" s="8">
        <v>2.7</v>
      </c>
      <c r="E329" s="4">
        <v>4</v>
      </c>
      <c r="F329" s="8">
        <v>4.08</v>
      </c>
      <c r="G329" s="4">
        <v>0</v>
      </c>
      <c r="H329" s="8">
        <v>0</v>
      </c>
      <c r="I329" s="4">
        <v>0</v>
      </c>
    </row>
    <row r="330" spans="1:9" x14ac:dyDescent="0.15">
      <c r="A330" s="2">
        <v>10</v>
      </c>
      <c r="B330" s="1" t="s">
        <v>134</v>
      </c>
      <c r="C330" s="4">
        <v>4</v>
      </c>
      <c r="D330" s="8">
        <v>2.7</v>
      </c>
      <c r="E330" s="4">
        <v>4</v>
      </c>
      <c r="F330" s="8">
        <v>4.08</v>
      </c>
      <c r="G330" s="4">
        <v>0</v>
      </c>
      <c r="H330" s="8">
        <v>0</v>
      </c>
      <c r="I330" s="4">
        <v>0</v>
      </c>
    </row>
    <row r="331" spans="1:9" x14ac:dyDescent="0.15">
      <c r="A331" s="2">
        <v>10</v>
      </c>
      <c r="B331" s="1" t="s">
        <v>135</v>
      </c>
      <c r="C331" s="4">
        <v>4</v>
      </c>
      <c r="D331" s="8">
        <v>2.7</v>
      </c>
      <c r="E331" s="4">
        <v>4</v>
      </c>
      <c r="F331" s="8">
        <v>4.08</v>
      </c>
      <c r="G331" s="4">
        <v>0</v>
      </c>
      <c r="H331" s="8">
        <v>0</v>
      </c>
      <c r="I331" s="4">
        <v>0</v>
      </c>
    </row>
    <row r="332" spans="1:9" x14ac:dyDescent="0.15">
      <c r="A332" s="2">
        <v>10</v>
      </c>
      <c r="B332" s="1" t="s">
        <v>142</v>
      </c>
      <c r="C332" s="4">
        <v>4</v>
      </c>
      <c r="D332" s="8">
        <v>2.7</v>
      </c>
      <c r="E332" s="4">
        <v>2</v>
      </c>
      <c r="F332" s="8">
        <v>2.04</v>
      </c>
      <c r="G332" s="4">
        <v>2</v>
      </c>
      <c r="H332" s="8">
        <v>4.08</v>
      </c>
      <c r="I332" s="4">
        <v>0</v>
      </c>
    </row>
    <row r="333" spans="1:9" x14ac:dyDescent="0.15">
      <c r="A333" s="2">
        <v>14</v>
      </c>
      <c r="B333" s="1" t="s">
        <v>176</v>
      </c>
      <c r="C333" s="4">
        <v>3</v>
      </c>
      <c r="D333" s="8">
        <v>2.0299999999999998</v>
      </c>
      <c r="E333" s="4">
        <v>1</v>
      </c>
      <c r="F333" s="8">
        <v>1.02</v>
      </c>
      <c r="G333" s="4">
        <v>2</v>
      </c>
      <c r="H333" s="8">
        <v>4.08</v>
      </c>
      <c r="I333" s="4">
        <v>0</v>
      </c>
    </row>
    <row r="334" spans="1:9" x14ac:dyDescent="0.15">
      <c r="A334" s="2">
        <v>14</v>
      </c>
      <c r="B334" s="1" t="s">
        <v>157</v>
      </c>
      <c r="C334" s="4">
        <v>3</v>
      </c>
      <c r="D334" s="8">
        <v>2.0299999999999998</v>
      </c>
      <c r="E334" s="4">
        <v>0</v>
      </c>
      <c r="F334" s="8">
        <v>0</v>
      </c>
      <c r="G334" s="4">
        <v>3</v>
      </c>
      <c r="H334" s="8">
        <v>6.12</v>
      </c>
      <c r="I334" s="4">
        <v>0</v>
      </c>
    </row>
    <row r="335" spans="1:9" x14ac:dyDescent="0.15">
      <c r="A335" s="2">
        <v>14</v>
      </c>
      <c r="B335" s="1" t="s">
        <v>177</v>
      </c>
      <c r="C335" s="4">
        <v>3</v>
      </c>
      <c r="D335" s="8">
        <v>2.0299999999999998</v>
      </c>
      <c r="E335" s="4">
        <v>0</v>
      </c>
      <c r="F335" s="8">
        <v>0</v>
      </c>
      <c r="G335" s="4">
        <v>3</v>
      </c>
      <c r="H335" s="8">
        <v>6.12</v>
      </c>
      <c r="I335" s="4">
        <v>0</v>
      </c>
    </row>
    <row r="336" spans="1:9" x14ac:dyDescent="0.15">
      <c r="A336" s="2">
        <v>17</v>
      </c>
      <c r="B336" s="1" t="s">
        <v>175</v>
      </c>
      <c r="C336" s="4">
        <v>2</v>
      </c>
      <c r="D336" s="8">
        <v>1.35</v>
      </c>
      <c r="E336" s="4">
        <v>1</v>
      </c>
      <c r="F336" s="8">
        <v>1.02</v>
      </c>
      <c r="G336" s="4">
        <v>1</v>
      </c>
      <c r="H336" s="8">
        <v>2.04</v>
      </c>
      <c r="I336" s="4">
        <v>0</v>
      </c>
    </row>
    <row r="337" spans="1:9" x14ac:dyDescent="0.15">
      <c r="A337" s="2">
        <v>17</v>
      </c>
      <c r="B337" s="1" t="s">
        <v>137</v>
      </c>
      <c r="C337" s="4">
        <v>2</v>
      </c>
      <c r="D337" s="8">
        <v>1.35</v>
      </c>
      <c r="E337" s="4">
        <v>1</v>
      </c>
      <c r="F337" s="8">
        <v>1.02</v>
      </c>
      <c r="G337" s="4">
        <v>1</v>
      </c>
      <c r="H337" s="8">
        <v>2.04</v>
      </c>
      <c r="I337" s="4">
        <v>0</v>
      </c>
    </row>
    <row r="338" spans="1:9" x14ac:dyDescent="0.15">
      <c r="A338" s="2">
        <v>17</v>
      </c>
      <c r="B338" s="1" t="s">
        <v>158</v>
      </c>
      <c r="C338" s="4">
        <v>2</v>
      </c>
      <c r="D338" s="8">
        <v>1.35</v>
      </c>
      <c r="E338" s="4">
        <v>1</v>
      </c>
      <c r="F338" s="8">
        <v>1.02</v>
      </c>
      <c r="G338" s="4">
        <v>1</v>
      </c>
      <c r="H338" s="8">
        <v>2.04</v>
      </c>
      <c r="I338" s="4">
        <v>0</v>
      </c>
    </row>
    <row r="339" spans="1:9" x14ac:dyDescent="0.15">
      <c r="A339" s="2">
        <v>17</v>
      </c>
      <c r="B339" s="1" t="s">
        <v>143</v>
      </c>
      <c r="C339" s="4">
        <v>2</v>
      </c>
      <c r="D339" s="8">
        <v>1.35</v>
      </c>
      <c r="E339" s="4">
        <v>2</v>
      </c>
      <c r="F339" s="8">
        <v>2.04</v>
      </c>
      <c r="G339" s="4">
        <v>0</v>
      </c>
      <c r="H339" s="8">
        <v>0</v>
      </c>
      <c r="I339" s="4">
        <v>0</v>
      </c>
    </row>
    <row r="340" spans="1:9" x14ac:dyDescent="0.15">
      <c r="A340" s="2">
        <v>17</v>
      </c>
      <c r="B340" s="1" t="s">
        <v>162</v>
      </c>
      <c r="C340" s="4">
        <v>2</v>
      </c>
      <c r="D340" s="8">
        <v>1.35</v>
      </c>
      <c r="E340" s="4">
        <v>2</v>
      </c>
      <c r="F340" s="8">
        <v>2.04</v>
      </c>
      <c r="G340" s="4">
        <v>0</v>
      </c>
      <c r="H340" s="8">
        <v>0</v>
      </c>
      <c r="I340" s="4">
        <v>0</v>
      </c>
    </row>
    <row r="341" spans="1:9" x14ac:dyDescent="0.15">
      <c r="A341" s="2">
        <v>17</v>
      </c>
      <c r="B341" s="1" t="s">
        <v>166</v>
      </c>
      <c r="C341" s="4">
        <v>2</v>
      </c>
      <c r="D341" s="8">
        <v>1.35</v>
      </c>
      <c r="E341" s="4">
        <v>2</v>
      </c>
      <c r="F341" s="8">
        <v>2.04</v>
      </c>
      <c r="G341" s="4">
        <v>0</v>
      </c>
      <c r="H341" s="8">
        <v>0</v>
      </c>
      <c r="I341" s="4">
        <v>0</v>
      </c>
    </row>
    <row r="342" spans="1:9" x14ac:dyDescent="0.15">
      <c r="A342" s="2">
        <v>17</v>
      </c>
      <c r="B342" s="1" t="s">
        <v>148</v>
      </c>
      <c r="C342" s="4">
        <v>2</v>
      </c>
      <c r="D342" s="8">
        <v>1.35</v>
      </c>
      <c r="E342" s="4">
        <v>2</v>
      </c>
      <c r="F342" s="8">
        <v>2.04</v>
      </c>
      <c r="G342" s="4">
        <v>0</v>
      </c>
      <c r="H342" s="8">
        <v>0</v>
      </c>
      <c r="I342" s="4">
        <v>0</v>
      </c>
    </row>
    <row r="343" spans="1:9" x14ac:dyDescent="0.15">
      <c r="A343" s="2">
        <v>17</v>
      </c>
      <c r="B343" s="1" t="s">
        <v>150</v>
      </c>
      <c r="C343" s="4">
        <v>2</v>
      </c>
      <c r="D343" s="8">
        <v>1.35</v>
      </c>
      <c r="E343" s="4">
        <v>0</v>
      </c>
      <c r="F343" s="8">
        <v>0</v>
      </c>
      <c r="G343" s="4">
        <v>2</v>
      </c>
      <c r="H343" s="8">
        <v>4.08</v>
      </c>
      <c r="I343" s="4">
        <v>0</v>
      </c>
    </row>
    <row r="344" spans="1:9" x14ac:dyDescent="0.15">
      <c r="A344" s="1"/>
      <c r="C344" s="4"/>
      <c r="D344" s="8"/>
      <c r="E344" s="4"/>
      <c r="F344" s="8"/>
      <c r="G344" s="4"/>
      <c r="H344" s="8"/>
      <c r="I344" s="4"/>
    </row>
    <row r="345" spans="1:9" x14ac:dyDescent="0.15">
      <c r="A345" s="1" t="s">
        <v>15</v>
      </c>
      <c r="C345" s="4"/>
      <c r="D345" s="8"/>
      <c r="E345" s="4"/>
      <c r="F345" s="8"/>
      <c r="G345" s="4"/>
      <c r="H345" s="8"/>
      <c r="I345" s="4"/>
    </row>
    <row r="346" spans="1:9" x14ac:dyDescent="0.15">
      <c r="A346" s="2">
        <v>1</v>
      </c>
      <c r="B346" s="1" t="s">
        <v>179</v>
      </c>
      <c r="C346" s="4">
        <v>5</v>
      </c>
      <c r="D346" s="8">
        <v>7.94</v>
      </c>
      <c r="E346" s="4">
        <v>4</v>
      </c>
      <c r="F346" s="8">
        <v>8.89</v>
      </c>
      <c r="G346" s="4">
        <v>1</v>
      </c>
      <c r="H346" s="8">
        <v>5.88</v>
      </c>
      <c r="I346" s="4">
        <v>0</v>
      </c>
    </row>
    <row r="347" spans="1:9" x14ac:dyDescent="0.15">
      <c r="A347" s="2">
        <v>1</v>
      </c>
      <c r="B347" s="1" t="s">
        <v>146</v>
      </c>
      <c r="C347" s="4">
        <v>5</v>
      </c>
      <c r="D347" s="8">
        <v>7.94</v>
      </c>
      <c r="E347" s="4">
        <v>5</v>
      </c>
      <c r="F347" s="8">
        <v>11.11</v>
      </c>
      <c r="G347" s="4">
        <v>0</v>
      </c>
      <c r="H347" s="8">
        <v>0</v>
      </c>
      <c r="I347" s="4">
        <v>0</v>
      </c>
    </row>
    <row r="348" spans="1:9" x14ac:dyDescent="0.15">
      <c r="A348" s="2">
        <v>1</v>
      </c>
      <c r="B348" s="1" t="s">
        <v>147</v>
      </c>
      <c r="C348" s="4">
        <v>5</v>
      </c>
      <c r="D348" s="8">
        <v>7.94</v>
      </c>
      <c r="E348" s="4">
        <v>5</v>
      </c>
      <c r="F348" s="8">
        <v>11.11</v>
      </c>
      <c r="G348" s="4">
        <v>0</v>
      </c>
      <c r="H348" s="8">
        <v>0</v>
      </c>
      <c r="I348" s="4">
        <v>0</v>
      </c>
    </row>
    <row r="349" spans="1:9" x14ac:dyDescent="0.15">
      <c r="A349" s="2">
        <v>4</v>
      </c>
      <c r="B349" s="1" t="s">
        <v>160</v>
      </c>
      <c r="C349" s="4">
        <v>3</v>
      </c>
      <c r="D349" s="8">
        <v>4.76</v>
      </c>
      <c r="E349" s="4">
        <v>3</v>
      </c>
      <c r="F349" s="8">
        <v>6.67</v>
      </c>
      <c r="G349" s="4">
        <v>0</v>
      </c>
      <c r="H349" s="8">
        <v>0</v>
      </c>
      <c r="I349" s="4">
        <v>0</v>
      </c>
    </row>
    <row r="350" spans="1:9" x14ac:dyDescent="0.15">
      <c r="A350" s="2">
        <v>4</v>
      </c>
      <c r="B350" s="1" t="s">
        <v>136</v>
      </c>
      <c r="C350" s="4">
        <v>3</v>
      </c>
      <c r="D350" s="8">
        <v>4.76</v>
      </c>
      <c r="E350" s="4">
        <v>3</v>
      </c>
      <c r="F350" s="8">
        <v>6.67</v>
      </c>
      <c r="G350" s="4">
        <v>0</v>
      </c>
      <c r="H350" s="8">
        <v>0</v>
      </c>
      <c r="I350" s="4">
        <v>0</v>
      </c>
    </row>
    <row r="351" spans="1:9" x14ac:dyDescent="0.15">
      <c r="A351" s="2">
        <v>4</v>
      </c>
      <c r="B351" s="1" t="s">
        <v>157</v>
      </c>
      <c r="C351" s="4">
        <v>3</v>
      </c>
      <c r="D351" s="8">
        <v>4.76</v>
      </c>
      <c r="E351" s="4">
        <v>0</v>
      </c>
      <c r="F351" s="8">
        <v>0</v>
      </c>
      <c r="G351" s="4">
        <v>3</v>
      </c>
      <c r="H351" s="8">
        <v>17.649999999999999</v>
      </c>
      <c r="I351" s="4">
        <v>0</v>
      </c>
    </row>
    <row r="352" spans="1:9" x14ac:dyDescent="0.15">
      <c r="A352" s="2">
        <v>7</v>
      </c>
      <c r="B352" s="1" t="s">
        <v>151</v>
      </c>
      <c r="C352" s="4">
        <v>2</v>
      </c>
      <c r="D352" s="8">
        <v>3.17</v>
      </c>
      <c r="E352" s="4">
        <v>0</v>
      </c>
      <c r="F352" s="8">
        <v>0</v>
      </c>
      <c r="G352" s="4">
        <v>2</v>
      </c>
      <c r="H352" s="8">
        <v>11.76</v>
      </c>
      <c r="I352" s="4">
        <v>0</v>
      </c>
    </row>
    <row r="353" spans="1:9" x14ac:dyDescent="0.15">
      <c r="A353" s="2">
        <v>7</v>
      </c>
      <c r="B353" s="1" t="s">
        <v>165</v>
      </c>
      <c r="C353" s="4">
        <v>2</v>
      </c>
      <c r="D353" s="8">
        <v>3.17</v>
      </c>
      <c r="E353" s="4">
        <v>2</v>
      </c>
      <c r="F353" s="8">
        <v>4.4400000000000004</v>
      </c>
      <c r="G353" s="4">
        <v>0</v>
      </c>
      <c r="H353" s="8">
        <v>0</v>
      </c>
      <c r="I353" s="4">
        <v>0</v>
      </c>
    </row>
    <row r="354" spans="1:9" x14ac:dyDescent="0.15">
      <c r="A354" s="2">
        <v>7</v>
      </c>
      <c r="B354" s="1" t="s">
        <v>131</v>
      </c>
      <c r="C354" s="4">
        <v>2</v>
      </c>
      <c r="D354" s="8">
        <v>3.17</v>
      </c>
      <c r="E354" s="4">
        <v>1</v>
      </c>
      <c r="F354" s="8">
        <v>2.2200000000000002</v>
      </c>
      <c r="G354" s="4">
        <v>1</v>
      </c>
      <c r="H354" s="8">
        <v>5.88</v>
      </c>
      <c r="I354" s="4">
        <v>0</v>
      </c>
    </row>
    <row r="355" spans="1:9" x14ac:dyDescent="0.15">
      <c r="A355" s="2">
        <v>7</v>
      </c>
      <c r="B355" s="1" t="s">
        <v>156</v>
      </c>
      <c r="C355" s="4">
        <v>2</v>
      </c>
      <c r="D355" s="8">
        <v>3.17</v>
      </c>
      <c r="E355" s="4">
        <v>2</v>
      </c>
      <c r="F355" s="8">
        <v>4.4400000000000004</v>
      </c>
      <c r="G355" s="4">
        <v>0</v>
      </c>
      <c r="H355" s="8">
        <v>0</v>
      </c>
      <c r="I355" s="4">
        <v>0</v>
      </c>
    </row>
    <row r="356" spans="1:9" x14ac:dyDescent="0.15">
      <c r="A356" s="2">
        <v>7</v>
      </c>
      <c r="B356" s="1" t="s">
        <v>161</v>
      </c>
      <c r="C356" s="4">
        <v>2</v>
      </c>
      <c r="D356" s="8">
        <v>3.17</v>
      </c>
      <c r="E356" s="4">
        <v>1</v>
      </c>
      <c r="F356" s="8">
        <v>2.2200000000000002</v>
      </c>
      <c r="G356" s="4">
        <v>1</v>
      </c>
      <c r="H356" s="8">
        <v>5.88</v>
      </c>
      <c r="I356" s="4">
        <v>0</v>
      </c>
    </row>
    <row r="357" spans="1:9" x14ac:dyDescent="0.15">
      <c r="A357" s="2">
        <v>7</v>
      </c>
      <c r="B357" s="1" t="s">
        <v>186</v>
      </c>
      <c r="C357" s="4">
        <v>2</v>
      </c>
      <c r="D357" s="8">
        <v>3.17</v>
      </c>
      <c r="E357" s="4">
        <v>1</v>
      </c>
      <c r="F357" s="8">
        <v>2.2200000000000002</v>
      </c>
      <c r="G357" s="4">
        <v>1</v>
      </c>
      <c r="H357" s="8">
        <v>5.88</v>
      </c>
      <c r="I357" s="4">
        <v>0</v>
      </c>
    </row>
    <row r="358" spans="1:9" x14ac:dyDescent="0.15">
      <c r="A358" s="2">
        <v>7</v>
      </c>
      <c r="B358" s="1" t="s">
        <v>153</v>
      </c>
      <c r="C358" s="4">
        <v>2</v>
      </c>
      <c r="D358" s="8">
        <v>3.17</v>
      </c>
      <c r="E358" s="4">
        <v>2</v>
      </c>
      <c r="F358" s="8">
        <v>4.4400000000000004</v>
      </c>
      <c r="G358" s="4">
        <v>0</v>
      </c>
      <c r="H358" s="8">
        <v>0</v>
      </c>
      <c r="I358" s="4">
        <v>0</v>
      </c>
    </row>
    <row r="359" spans="1:9" x14ac:dyDescent="0.15">
      <c r="A359" s="2">
        <v>7</v>
      </c>
      <c r="B359" s="1" t="s">
        <v>141</v>
      </c>
      <c r="C359" s="4">
        <v>2</v>
      </c>
      <c r="D359" s="8">
        <v>3.17</v>
      </c>
      <c r="E359" s="4">
        <v>2</v>
      </c>
      <c r="F359" s="8">
        <v>4.4400000000000004</v>
      </c>
      <c r="G359" s="4">
        <v>0</v>
      </c>
      <c r="H359" s="8">
        <v>0</v>
      </c>
      <c r="I359" s="4">
        <v>0</v>
      </c>
    </row>
    <row r="360" spans="1:9" x14ac:dyDescent="0.15">
      <c r="A360" s="2">
        <v>7</v>
      </c>
      <c r="B360" s="1" t="s">
        <v>149</v>
      </c>
      <c r="C360" s="4">
        <v>2</v>
      </c>
      <c r="D360" s="8">
        <v>3.17</v>
      </c>
      <c r="E360" s="4">
        <v>2</v>
      </c>
      <c r="F360" s="8">
        <v>4.4400000000000004</v>
      </c>
      <c r="G360" s="4">
        <v>0</v>
      </c>
      <c r="H360" s="8">
        <v>0</v>
      </c>
      <c r="I360" s="4">
        <v>0</v>
      </c>
    </row>
    <row r="361" spans="1:9" x14ac:dyDescent="0.15">
      <c r="A361" s="2">
        <v>16</v>
      </c>
      <c r="B361" s="1" t="s">
        <v>178</v>
      </c>
      <c r="C361" s="4">
        <v>1</v>
      </c>
      <c r="D361" s="8">
        <v>1.59</v>
      </c>
      <c r="E361" s="4">
        <v>1</v>
      </c>
      <c r="F361" s="8">
        <v>2.2200000000000002</v>
      </c>
      <c r="G361" s="4">
        <v>0</v>
      </c>
      <c r="H361" s="8">
        <v>0</v>
      </c>
      <c r="I361" s="4">
        <v>0</v>
      </c>
    </row>
    <row r="362" spans="1:9" x14ac:dyDescent="0.15">
      <c r="A362" s="2">
        <v>16</v>
      </c>
      <c r="B362" s="1" t="s">
        <v>132</v>
      </c>
      <c r="C362" s="4">
        <v>1</v>
      </c>
      <c r="D362" s="8">
        <v>1.59</v>
      </c>
      <c r="E362" s="4">
        <v>1</v>
      </c>
      <c r="F362" s="8">
        <v>2.2200000000000002</v>
      </c>
      <c r="G362" s="4">
        <v>0</v>
      </c>
      <c r="H362" s="8">
        <v>0</v>
      </c>
      <c r="I362" s="4">
        <v>0</v>
      </c>
    </row>
    <row r="363" spans="1:9" x14ac:dyDescent="0.15">
      <c r="A363" s="2">
        <v>16</v>
      </c>
      <c r="B363" s="1" t="s">
        <v>180</v>
      </c>
      <c r="C363" s="4">
        <v>1</v>
      </c>
      <c r="D363" s="8">
        <v>1.59</v>
      </c>
      <c r="E363" s="4">
        <v>0</v>
      </c>
      <c r="F363" s="8">
        <v>0</v>
      </c>
      <c r="G363" s="4">
        <v>1</v>
      </c>
      <c r="H363" s="8">
        <v>5.88</v>
      </c>
      <c r="I363" s="4">
        <v>0</v>
      </c>
    </row>
    <row r="364" spans="1:9" x14ac:dyDescent="0.15">
      <c r="A364" s="2">
        <v>16</v>
      </c>
      <c r="B364" s="1" t="s">
        <v>181</v>
      </c>
      <c r="C364" s="4">
        <v>1</v>
      </c>
      <c r="D364" s="8">
        <v>1.59</v>
      </c>
      <c r="E364" s="4">
        <v>0</v>
      </c>
      <c r="F364" s="8">
        <v>0</v>
      </c>
      <c r="G364" s="4">
        <v>1</v>
      </c>
      <c r="H364" s="8">
        <v>5.88</v>
      </c>
      <c r="I364" s="4">
        <v>0</v>
      </c>
    </row>
    <row r="365" spans="1:9" x14ac:dyDescent="0.15">
      <c r="A365" s="2">
        <v>16</v>
      </c>
      <c r="B365" s="1" t="s">
        <v>182</v>
      </c>
      <c r="C365" s="4">
        <v>1</v>
      </c>
      <c r="D365" s="8">
        <v>1.59</v>
      </c>
      <c r="E365" s="4">
        <v>0</v>
      </c>
      <c r="F365" s="8">
        <v>0</v>
      </c>
      <c r="G365" s="4">
        <v>1</v>
      </c>
      <c r="H365" s="8">
        <v>5.88</v>
      </c>
      <c r="I365" s="4">
        <v>0</v>
      </c>
    </row>
    <row r="366" spans="1:9" x14ac:dyDescent="0.15">
      <c r="A366" s="2">
        <v>16</v>
      </c>
      <c r="B366" s="1" t="s">
        <v>183</v>
      </c>
      <c r="C366" s="4">
        <v>1</v>
      </c>
      <c r="D366" s="8">
        <v>1.59</v>
      </c>
      <c r="E366" s="4">
        <v>1</v>
      </c>
      <c r="F366" s="8">
        <v>2.2200000000000002</v>
      </c>
      <c r="G366" s="4">
        <v>0</v>
      </c>
      <c r="H366" s="8">
        <v>0</v>
      </c>
      <c r="I366" s="4">
        <v>0</v>
      </c>
    </row>
    <row r="367" spans="1:9" x14ac:dyDescent="0.15">
      <c r="A367" s="2">
        <v>16</v>
      </c>
      <c r="B367" s="1" t="s">
        <v>184</v>
      </c>
      <c r="C367" s="4">
        <v>1</v>
      </c>
      <c r="D367" s="8">
        <v>1.59</v>
      </c>
      <c r="E367" s="4">
        <v>1</v>
      </c>
      <c r="F367" s="8">
        <v>2.2200000000000002</v>
      </c>
      <c r="G367" s="4">
        <v>0</v>
      </c>
      <c r="H367" s="8">
        <v>0</v>
      </c>
      <c r="I367" s="4">
        <v>0</v>
      </c>
    </row>
    <row r="368" spans="1:9" x14ac:dyDescent="0.15">
      <c r="A368" s="2">
        <v>16</v>
      </c>
      <c r="B368" s="1" t="s">
        <v>185</v>
      </c>
      <c r="C368" s="4">
        <v>1</v>
      </c>
      <c r="D368" s="8">
        <v>1.59</v>
      </c>
      <c r="E368" s="4">
        <v>1</v>
      </c>
      <c r="F368" s="8">
        <v>2.2200000000000002</v>
      </c>
      <c r="G368" s="4">
        <v>0</v>
      </c>
      <c r="H368" s="8">
        <v>0</v>
      </c>
      <c r="I368" s="4">
        <v>0</v>
      </c>
    </row>
    <row r="369" spans="1:9" x14ac:dyDescent="0.15">
      <c r="A369" s="2">
        <v>16</v>
      </c>
      <c r="B369" s="1" t="s">
        <v>171</v>
      </c>
      <c r="C369" s="4">
        <v>1</v>
      </c>
      <c r="D369" s="8">
        <v>1.59</v>
      </c>
      <c r="E369" s="4">
        <v>1</v>
      </c>
      <c r="F369" s="8">
        <v>2.2200000000000002</v>
      </c>
      <c r="G369" s="4">
        <v>0</v>
      </c>
      <c r="H369" s="8">
        <v>0</v>
      </c>
      <c r="I369" s="4">
        <v>0</v>
      </c>
    </row>
    <row r="370" spans="1:9" x14ac:dyDescent="0.15">
      <c r="A370" s="2">
        <v>16</v>
      </c>
      <c r="B370" s="1" t="s">
        <v>134</v>
      </c>
      <c r="C370" s="4">
        <v>1</v>
      </c>
      <c r="D370" s="8">
        <v>1.59</v>
      </c>
      <c r="E370" s="4">
        <v>1</v>
      </c>
      <c r="F370" s="8">
        <v>2.2200000000000002</v>
      </c>
      <c r="G370" s="4">
        <v>0</v>
      </c>
      <c r="H370" s="8">
        <v>0</v>
      </c>
      <c r="I370" s="4">
        <v>0</v>
      </c>
    </row>
    <row r="371" spans="1:9" x14ac:dyDescent="0.15">
      <c r="A371" s="2">
        <v>16</v>
      </c>
      <c r="B371" s="1" t="s">
        <v>137</v>
      </c>
      <c r="C371" s="4">
        <v>1</v>
      </c>
      <c r="D371" s="8">
        <v>1.59</v>
      </c>
      <c r="E371" s="4">
        <v>0</v>
      </c>
      <c r="F371" s="8">
        <v>0</v>
      </c>
      <c r="G371" s="4">
        <v>1</v>
      </c>
      <c r="H371" s="8">
        <v>5.88</v>
      </c>
      <c r="I371" s="4">
        <v>0</v>
      </c>
    </row>
    <row r="372" spans="1:9" x14ac:dyDescent="0.15">
      <c r="A372" s="2">
        <v>16</v>
      </c>
      <c r="B372" s="1" t="s">
        <v>187</v>
      </c>
      <c r="C372" s="4">
        <v>1</v>
      </c>
      <c r="D372" s="8">
        <v>1.59</v>
      </c>
      <c r="E372" s="4">
        <v>1</v>
      </c>
      <c r="F372" s="8">
        <v>2.2200000000000002</v>
      </c>
      <c r="G372" s="4">
        <v>0</v>
      </c>
      <c r="H372" s="8">
        <v>0</v>
      </c>
      <c r="I372" s="4">
        <v>0</v>
      </c>
    </row>
    <row r="373" spans="1:9" x14ac:dyDescent="0.15">
      <c r="A373" s="2">
        <v>16</v>
      </c>
      <c r="B373" s="1" t="s">
        <v>138</v>
      </c>
      <c r="C373" s="4">
        <v>1</v>
      </c>
      <c r="D373" s="8">
        <v>1.59</v>
      </c>
      <c r="E373" s="4">
        <v>0</v>
      </c>
      <c r="F373" s="8">
        <v>0</v>
      </c>
      <c r="G373" s="4">
        <v>1</v>
      </c>
      <c r="H373" s="8">
        <v>5.88</v>
      </c>
      <c r="I373" s="4">
        <v>0</v>
      </c>
    </row>
    <row r="374" spans="1:9" x14ac:dyDescent="0.15">
      <c r="A374" s="2">
        <v>16</v>
      </c>
      <c r="B374" s="1" t="s">
        <v>188</v>
      </c>
      <c r="C374" s="4">
        <v>1</v>
      </c>
      <c r="D374" s="8">
        <v>1.59</v>
      </c>
      <c r="E374" s="4">
        <v>0</v>
      </c>
      <c r="F374" s="8">
        <v>0</v>
      </c>
      <c r="G374" s="4">
        <v>1</v>
      </c>
      <c r="H374" s="8">
        <v>5.88</v>
      </c>
      <c r="I374" s="4">
        <v>0</v>
      </c>
    </row>
    <row r="375" spans="1:9" x14ac:dyDescent="0.15">
      <c r="A375" s="2">
        <v>16</v>
      </c>
      <c r="B375" s="1" t="s">
        <v>154</v>
      </c>
      <c r="C375" s="4">
        <v>1</v>
      </c>
      <c r="D375" s="8">
        <v>1.59</v>
      </c>
      <c r="E375" s="4">
        <v>1</v>
      </c>
      <c r="F375" s="8">
        <v>2.2200000000000002</v>
      </c>
      <c r="G375" s="4">
        <v>0</v>
      </c>
      <c r="H375" s="8">
        <v>0</v>
      </c>
      <c r="I375" s="4">
        <v>0</v>
      </c>
    </row>
    <row r="376" spans="1:9" x14ac:dyDescent="0.15">
      <c r="A376" s="2">
        <v>16</v>
      </c>
      <c r="B376" s="1" t="s">
        <v>189</v>
      </c>
      <c r="C376" s="4">
        <v>1</v>
      </c>
      <c r="D376" s="8">
        <v>1.59</v>
      </c>
      <c r="E376" s="4">
        <v>1</v>
      </c>
      <c r="F376" s="8">
        <v>2.2200000000000002</v>
      </c>
      <c r="G376" s="4">
        <v>0</v>
      </c>
      <c r="H376" s="8">
        <v>0</v>
      </c>
      <c r="I376" s="4">
        <v>0</v>
      </c>
    </row>
    <row r="377" spans="1:9" x14ac:dyDescent="0.15">
      <c r="A377" s="2">
        <v>16</v>
      </c>
      <c r="B377" s="1" t="s">
        <v>190</v>
      </c>
      <c r="C377" s="4">
        <v>1</v>
      </c>
      <c r="D377" s="8">
        <v>1.59</v>
      </c>
      <c r="E377" s="4">
        <v>0</v>
      </c>
      <c r="F377" s="8">
        <v>0</v>
      </c>
      <c r="G377" s="4">
        <v>1</v>
      </c>
      <c r="H377" s="8">
        <v>5.88</v>
      </c>
      <c r="I377" s="4">
        <v>0</v>
      </c>
    </row>
    <row r="378" spans="1:9" x14ac:dyDescent="0.15">
      <c r="A378" s="2">
        <v>16</v>
      </c>
      <c r="B378" s="1" t="s">
        <v>162</v>
      </c>
      <c r="C378" s="4">
        <v>1</v>
      </c>
      <c r="D378" s="8">
        <v>1.59</v>
      </c>
      <c r="E378" s="4">
        <v>0</v>
      </c>
      <c r="F378" s="8">
        <v>0</v>
      </c>
      <c r="G378" s="4">
        <v>1</v>
      </c>
      <c r="H378" s="8">
        <v>5.88</v>
      </c>
      <c r="I378" s="4">
        <v>0</v>
      </c>
    </row>
    <row r="379" spans="1:9" x14ac:dyDescent="0.15">
      <c r="A379" s="2">
        <v>16</v>
      </c>
      <c r="B379" s="1" t="s">
        <v>150</v>
      </c>
      <c r="C379" s="4">
        <v>1</v>
      </c>
      <c r="D379" s="8">
        <v>1.59</v>
      </c>
      <c r="E379" s="4">
        <v>1</v>
      </c>
      <c r="F379" s="8">
        <v>2.2200000000000002</v>
      </c>
      <c r="G379" s="4">
        <v>0</v>
      </c>
      <c r="H379" s="8">
        <v>0</v>
      </c>
      <c r="I379" s="4">
        <v>0</v>
      </c>
    </row>
    <row r="380" spans="1:9" x14ac:dyDescent="0.15">
      <c r="A380" s="2">
        <v>16</v>
      </c>
      <c r="B380" s="1" t="s">
        <v>191</v>
      </c>
      <c r="C380" s="4">
        <v>1</v>
      </c>
      <c r="D380" s="8">
        <v>1.59</v>
      </c>
      <c r="E380" s="4">
        <v>1</v>
      </c>
      <c r="F380" s="8">
        <v>2.2200000000000002</v>
      </c>
      <c r="G380" s="4">
        <v>0</v>
      </c>
      <c r="H380" s="8">
        <v>0</v>
      </c>
      <c r="I380" s="4">
        <v>0</v>
      </c>
    </row>
    <row r="381" spans="1:9" x14ac:dyDescent="0.15">
      <c r="A381" s="2">
        <v>16</v>
      </c>
      <c r="B381" s="1" t="s">
        <v>192</v>
      </c>
      <c r="C381" s="4">
        <v>1</v>
      </c>
      <c r="D381" s="8">
        <v>1.59</v>
      </c>
      <c r="E381" s="4">
        <v>0</v>
      </c>
      <c r="F381" s="8">
        <v>0</v>
      </c>
      <c r="G381" s="4">
        <v>0</v>
      </c>
      <c r="H381" s="8">
        <v>0</v>
      </c>
      <c r="I381" s="4">
        <v>1</v>
      </c>
    </row>
    <row r="382" spans="1:9" x14ac:dyDescent="0.15">
      <c r="A382" s="1"/>
      <c r="C382" s="4"/>
      <c r="D382" s="8"/>
      <c r="E382" s="4"/>
      <c r="F382" s="8"/>
      <c r="G382" s="4"/>
      <c r="H382" s="8"/>
      <c r="I382" s="4"/>
    </row>
    <row r="383" spans="1:9" x14ac:dyDescent="0.15">
      <c r="A383" s="1" t="s">
        <v>16</v>
      </c>
      <c r="C383" s="4"/>
      <c r="D383" s="8"/>
      <c r="E383" s="4"/>
      <c r="F383" s="8"/>
      <c r="G383" s="4"/>
      <c r="H383" s="8"/>
      <c r="I383" s="4"/>
    </row>
    <row r="384" spans="1:9" x14ac:dyDescent="0.15">
      <c r="A384" s="2">
        <v>1</v>
      </c>
      <c r="B384" s="1" t="s">
        <v>147</v>
      </c>
      <c r="C384" s="4">
        <v>9</v>
      </c>
      <c r="D384" s="8">
        <v>8.33</v>
      </c>
      <c r="E384" s="4">
        <v>9</v>
      </c>
      <c r="F384" s="8">
        <v>10.59</v>
      </c>
      <c r="G384" s="4">
        <v>0</v>
      </c>
      <c r="H384" s="8">
        <v>0</v>
      </c>
      <c r="I384" s="4">
        <v>0</v>
      </c>
    </row>
    <row r="385" spans="1:9" x14ac:dyDescent="0.15">
      <c r="A385" s="2">
        <v>2</v>
      </c>
      <c r="B385" s="1" t="s">
        <v>146</v>
      </c>
      <c r="C385" s="4">
        <v>7</v>
      </c>
      <c r="D385" s="8">
        <v>6.48</v>
      </c>
      <c r="E385" s="4">
        <v>7</v>
      </c>
      <c r="F385" s="8">
        <v>8.24</v>
      </c>
      <c r="G385" s="4">
        <v>0</v>
      </c>
      <c r="H385" s="8">
        <v>0</v>
      </c>
      <c r="I385" s="4">
        <v>0</v>
      </c>
    </row>
    <row r="386" spans="1:9" x14ac:dyDescent="0.15">
      <c r="A386" s="2">
        <v>3</v>
      </c>
      <c r="B386" s="1" t="s">
        <v>134</v>
      </c>
      <c r="C386" s="4">
        <v>5</v>
      </c>
      <c r="D386" s="8">
        <v>4.63</v>
      </c>
      <c r="E386" s="4">
        <v>5</v>
      </c>
      <c r="F386" s="8">
        <v>5.88</v>
      </c>
      <c r="G386" s="4">
        <v>0</v>
      </c>
      <c r="H386" s="8">
        <v>0</v>
      </c>
      <c r="I386" s="4">
        <v>0</v>
      </c>
    </row>
    <row r="387" spans="1:9" x14ac:dyDescent="0.15">
      <c r="A387" s="2">
        <v>4</v>
      </c>
      <c r="B387" s="1" t="s">
        <v>131</v>
      </c>
      <c r="C387" s="4">
        <v>4</v>
      </c>
      <c r="D387" s="8">
        <v>3.7</v>
      </c>
      <c r="E387" s="4">
        <v>3</v>
      </c>
      <c r="F387" s="8">
        <v>3.53</v>
      </c>
      <c r="G387" s="4">
        <v>1</v>
      </c>
      <c r="H387" s="8">
        <v>5</v>
      </c>
      <c r="I387" s="4">
        <v>0</v>
      </c>
    </row>
    <row r="388" spans="1:9" x14ac:dyDescent="0.15">
      <c r="A388" s="2">
        <v>5</v>
      </c>
      <c r="B388" s="1" t="s">
        <v>156</v>
      </c>
      <c r="C388" s="4">
        <v>3</v>
      </c>
      <c r="D388" s="8">
        <v>2.78</v>
      </c>
      <c r="E388" s="4">
        <v>3</v>
      </c>
      <c r="F388" s="8">
        <v>3.53</v>
      </c>
      <c r="G388" s="4">
        <v>0</v>
      </c>
      <c r="H388" s="8">
        <v>0</v>
      </c>
      <c r="I388" s="4">
        <v>0</v>
      </c>
    </row>
    <row r="389" spans="1:9" x14ac:dyDescent="0.15">
      <c r="A389" s="2">
        <v>5</v>
      </c>
      <c r="B389" s="1" t="s">
        <v>161</v>
      </c>
      <c r="C389" s="4">
        <v>3</v>
      </c>
      <c r="D389" s="8">
        <v>2.78</v>
      </c>
      <c r="E389" s="4">
        <v>3</v>
      </c>
      <c r="F389" s="8">
        <v>3.53</v>
      </c>
      <c r="G389" s="4">
        <v>0</v>
      </c>
      <c r="H389" s="8">
        <v>0</v>
      </c>
      <c r="I389" s="4">
        <v>0</v>
      </c>
    </row>
    <row r="390" spans="1:9" x14ac:dyDescent="0.15">
      <c r="A390" s="2">
        <v>5</v>
      </c>
      <c r="B390" s="1" t="s">
        <v>135</v>
      </c>
      <c r="C390" s="4">
        <v>3</v>
      </c>
      <c r="D390" s="8">
        <v>2.78</v>
      </c>
      <c r="E390" s="4">
        <v>2</v>
      </c>
      <c r="F390" s="8">
        <v>2.35</v>
      </c>
      <c r="G390" s="4">
        <v>0</v>
      </c>
      <c r="H390" s="8">
        <v>0</v>
      </c>
      <c r="I390" s="4">
        <v>1</v>
      </c>
    </row>
    <row r="391" spans="1:9" x14ac:dyDescent="0.15">
      <c r="A391" s="2">
        <v>5</v>
      </c>
      <c r="B391" s="1" t="s">
        <v>137</v>
      </c>
      <c r="C391" s="4">
        <v>3</v>
      </c>
      <c r="D391" s="8">
        <v>2.78</v>
      </c>
      <c r="E391" s="4">
        <v>2</v>
      </c>
      <c r="F391" s="8">
        <v>2.35</v>
      </c>
      <c r="G391" s="4">
        <v>1</v>
      </c>
      <c r="H391" s="8">
        <v>5</v>
      </c>
      <c r="I391" s="4">
        <v>0</v>
      </c>
    </row>
    <row r="392" spans="1:9" x14ac:dyDescent="0.15">
      <c r="A392" s="2">
        <v>5</v>
      </c>
      <c r="B392" s="1" t="s">
        <v>157</v>
      </c>
      <c r="C392" s="4">
        <v>3</v>
      </c>
      <c r="D392" s="8">
        <v>2.78</v>
      </c>
      <c r="E392" s="4">
        <v>0</v>
      </c>
      <c r="F392" s="8">
        <v>0</v>
      </c>
      <c r="G392" s="4">
        <v>3</v>
      </c>
      <c r="H392" s="8">
        <v>15</v>
      </c>
      <c r="I392" s="4">
        <v>0</v>
      </c>
    </row>
    <row r="393" spans="1:9" x14ac:dyDescent="0.15">
      <c r="A393" s="2">
        <v>5</v>
      </c>
      <c r="B393" s="1" t="s">
        <v>173</v>
      </c>
      <c r="C393" s="4">
        <v>3</v>
      </c>
      <c r="D393" s="8">
        <v>2.78</v>
      </c>
      <c r="E393" s="4">
        <v>3</v>
      </c>
      <c r="F393" s="8">
        <v>3.53</v>
      </c>
      <c r="G393" s="4">
        <v>0</v>
      </c>
      <c r="H393" s="8">
        <v>0</v>
      </c>
      <c r="I393" s="4">
        <v>0</v>
      </c>
    </row>
    <row r="394" spans="1:9" x14ac:dyDescent="0.15">
      <c r="A394" s="2">
        <v>5</v>
      </c>
      <c r="B394" s="1" t="s">
        <v>143</v>
      </c>
      <c r="C394" s="4">
        <v>3</v>
      </c>
      <c r="D394" s="8">
        <v>2.78</v>
      </c>
      <c r="E394" s="4">
        <v>3</v>
      </c>
      <c r="F394" s="8">
        <v>3.53</v>
      </c>
      <c r="G394" s="4">
        <v>0</v>
      </c>
      <c r="H394" s="8">
        <v>0</v>
      </c>
      <c r="I394" s="4">
        <v>0</v>
      </c>
    </row>
    <row r="395" spans="1:9" x14ac:dyDescent="0.15">
      <c r="A395" s="2">
        <v>5</v>
      </c>
      <c r="B395" s="1" t="s">
        <v>148</v>
      </c>
      <c r="C395" s="4">
        <v>3</v>
      </c>
      <c r="D395" s="8">
        <v>2.78</v>
      </c>
      <c r="E395" s="4">
        <v>3</v>
      </c>
      <c r="F395" s="8">
        <v>3.53</v>
      </c>
      <c r="G395" s="4">
        <v>0</v>
      </c>
      <c r="H395" s="8">
        <v>0</v>
      </c>
      <c r="I395" s="4">
        <v>0</v>
      </c>
    </row>
    <row r="396" spans="1:9" x14ac:dyDescent="0.15">
      <c r="A396" s="2">
        <v>13</v>
      </c>
      <c r="B396" s="1" t="s">
        <v>160</v>
      </c>
      <c r="C396" s="4">
        <v>2</v>
      </c>
      <c r="D396" s="8">
        <v>1.85</v>
      </c>
      <c r="E396" s="4">
        <v>2</v>
      </c>
      <c r="F396" s="8">
        <v>2.35</v>
      </c>
      <c r="G396" s="4">
        <v>0</v>
      </c>
      <c r="H396" s="8">
        <v>0</v>
      </c>
      <c r="I396" s="4">
        <v>0</v>
      </c>
    </row>
    <row r="397" spans="1:9" x14ac:dyDescent="0.15">
      <c r="A397" s="2">
        <v>13</v>
      </c>
      <c r="B397" s="1" t="s">
        <v>175</v>
      </c>
      <c r="C397" s="4">
        <v>2</v>
      </c>
      <c r="D397" s="8">
        <v>1.85</v>
      </c>
      <c r="E397" s="4">
        <v>2</v>
      </c>
      <c r="F397" s="8">
        <v>2.35</v>
      </c>
      <c r="G397" s="4">
        <v>0</v>
      </c>
      <c r="H397" s="8">
        <v>0</v>
      </c>
      <c r="I397" s="4">
        <v>0</v>
      </c>
    </row>
    <row r="398" spans="1:9" x14ac:dyDescent="0.15">
      <c r="A398" s="2">
        <v>13</v>
      </c>
      <c r="B398" s="1" t="s">
        <v>132</v>
      </c>
      <c r="C398" s="4">
        <v>2</v>
      </c>
      <c r="D398" s="8">
        <v>1.85</v>
      </c>
      <c r="E398" s="4">
        <v>2</v>
      </c>
      <c r="F398" s="8">
        <v>2.35</v>
      </c>
      <c r="G398" s="4">
        <v>0</v>
      </c>
      <c r="H398" s="8">
        <v>0</v>
      </c>
      <c r="I398" s="4">
        <v>0</v>
      </c>
    </row>
    <row r="399" spans="1:9" x14ac:dyDescent="0.15">
      <c r="A399" s="2">
        <v>13</v>
      </c>
      <c r="B399" s="1" t="s">
        <v>193</v>
      </c>
      <c r="C399" s="4">
        <v>2</v>
      </c>
      <c r="D399" s="8">
        <v>1.85</v>
      </c>
      <c r="E399" s="4">
        <v>0</v>
      </c>
      <c r="F399" s="8">
        <v>0</v>
      </c>
      <c r="G399" s="4">
        <v>2</v>
      </c>
      <c r="H399" s="8">
        <v>10</v>
      </c>
      <c r="I399" s="4">
        <v>0</v>
      </c>
    </row>
    <row r="400" spans="1:9" x14ac:dyDescent="0.15">
      <c r="A400" s="2">
        <v>13</v>
      </c>
      <c r="B400" s="1" t="s">
        <v>136</v>
      </c>
      <c r="C400" s="4">
        <v>2</v>
      </c>
      <c r="D400" s="8">
        <v>1.85</v>
      </c>
      <c r="E400" s="4">
        <v>2</v>
      </c>
      <c r="F400" s="8">
        <v>2.35</v>
      </c>
      <c r="G400" s="4">
        <v>0</v>
      </c>
      <c r="H400" s="8">
        <v>0</v>
      </c>
      <c r="I400" s="4">
        <v>0</v>
      </c>
    </row>
    <row r="401" spans="1:9" x14ac:dyDescent="0.15">
      <c r="A401" s="2">
        <v>13</v>
      </c>
      <c r="B401" s="1" t="s">
        <v>194</v>
      </c>
      <c r="C401" s="4">
        <v>2</v>
      </c>
      <c r="D401" s="8">
        <v>1.85</v>
      </c>
      <c r="E401" s="4">
        <v>2</v>
      </c>
      <c r="F401" s="8">
        <v>2.35</v>
      </c>
      <c r="G401" s="4">
        <v>0</v>
      </c>
      <c r="H401" s="8">
        <v>0</v>
      </c>
      <c r="I401" s="4">
        <v>0</v>
      </c>
    </row>
    <row r="402" spans="1:9" x14ac:dyDescent="0.15">
      <c r="A402" s="2">
        <v>13</v>
      </c>
      <c r="B402" s="1" t="s">
        <v>139</v>
      </c>
      <c r="C402" s="4">
        <v>2</v>
      </c>
      <c r="D402" s="8">
        <v>1.85</v>
      </c>
      <c r="E402" s="4">
        <v>2</v>
      </c>
      <c r="F402" s="8">
        <v>2.35</v>
      </c>
      <c r="G402" s="4">
        <v>0</v>
      </c>
      <c r="H402" s="8">
        <v>0</v>
      </c>
      <c r="I402" s="4">
        <v>0</v>
      </c>
    </row>
    <row r="403" spans="1:9" x14ac:dyDescent="0.15">
      <c r="A403" s="2">
        <v>13</v>
      </c>
      <c r="B403" s="1" t="s">
        <v>141</v>
      </c>
      <c r="C403" s="4">
        <v>2</v>
      </c>
      <c r="D403" s="8">
        <v>1.85</v>
      </c>
      <c r="E403" s="4">
        <v>2</v>
      </c>
      <c r="F403" s="8">
        <v>2.35</v>
      </c>
      <c r="G403" s="4">
        <v>0</v>
      </c>
      <c r="H403" s="8">
        <v>0</v>
      </c>
      <c r="I403" s="4">
        <v>0</v>
      </c>
    </row>
    <row r="404" spans="1:9" x14ac:dyDescent="0.15">
      <c r="A404" s="2">
        <v>13</v>
      </c>
      <c r="B404" s="1" t="s">
        <v>189</v>
      </c>
      <c r="C404" s="4">
        <v>2</v>
      </c>
      <c r="D404" s="8">
        <v>1.85</v>
      </c>
      <c r="E404" s="4">
        <v>2</v>
      </c>
      <c r="F404" s="8">
        <v>2.35</v>
      </c>
      <c r="G404" s="4">
        <v>0</v>
      </c>
      <c r="H404" s="8">
        <v>0</v>
      </c>
      <c r="I404" s="4">
        <v>0</v>
      </c>
    </row>
    <row r="405" spans="1:9" x14ac:dyDescent="0.15">
      <c r="A405" s="2">
        <v>13</v>
      </c>
      <c r="B405" s="1" t="s">
        <v>144</v>
      </c>
      <c r="C405" s="4">
        <v>2</v>
      </c>
      <c r="D405" s="8">
        <v>1.85</v>
      </c>
      <c r="E405" s="4">
        <v>2</v>
      </c>
      <c r="F405" s="8">
        <v>2.35</v>
      </c>
      <c r="G405" s="4">
        <v>0</v>
      </c>
      <c r="H405" s="8">
        <v>0</v>
      </c>
      <c r="I405" s="4">
        <v>0</v>
      </c>
    </row>
    <row r="406" spans="1:9" x14ac:dyDescent="0.15">
      <c r="A406" s="2">
        <v>13</v>
      </c>
      <c r="B406" s="1" t="s">
        <v>145</v>
      </c>
      <c r="C406" s="4">
        <v>2</v>
      </c>
      <c r="D406" s="8">
        <v>1.85</v>
      </c>
      <c r="E406" s="4">
        <v>2</v>
      </c>
      <c r="F406" s="8">
        <v>2.35</v>
      </c>
      <c r="G406" s="4">
        <v>0</v>
      </c>
      <c r="H406" s="8">
        <v>0</v>
      </c>
      <c r="I406" s="4">
        <v>0</v>
      </c>
    </row>
    <row r="407" spans="1:9" x14ac:dyDescent="0.15">
      <c r="A407" s="2">
        <v>13</v>
      </c>
      <c r="B407" s="1" t="s">
        <v>150</v>
      </c>
      <c r="C407" s="4">
        <v>2</v>
      </c>
      <c r="D407" s="8">
        <v>1.85</v>
      </c>
      <c r="E407" s="4">
        <v>1</v>
      </c>
      <c r="F407" s="8">
        <v>1.18</v>
      </c>
      <c r="G407" s="4">
        <v>1</v>
      </c>
      <c r="H407" s="8">
        <v>5</v>
      </c>
      <c r="I407" s="4">
        <v>0</v>
      </c>
    </row>
    <row r="408" spans="1:9" x14ac:dyDescent="0.15">
      <c r="A408" s="1"/>
      <c r="C408" s="4"/>
      <c r="D408" s="8"/>
      <c r="E408" s="4"/>
      <c r="F408" s="8"/>
      <c r="G408" s="4"/>
      <c r="H408" s="8"/>
      <c r="I408" s="4"/>
    </row>
    <row r="409" spans="1:9" x14ac:dyDescent="0.15">
      <c r="A409" s="1" t="s">
        <v>17</v>
      </c>
      <c r="C409" s="4"/>
      <c r="D409" s="8"/>
      <c r="E409" s="4"/>
      <c r="F409" s="8"/>
      <c r="G409" s="4"/>
      <c r="H409" s="8"/>
      <c r="I409" s="4"/>
    </row>
    <row r="410" spans="1:9" x14ac:dyDescent="0.15">
      <c r="A410" s="2">
        <v>1</v>
      </c>
      <c r="B410" s="1" t="s">
        <v>147</v>
      </c>
      <c r="C410" s="4">
        <v>37</v>
      </c>
      <c r="D410" s="8">
        <v>8.31</v>
      </c>
      <c r="E410" s="4">
        <v>37</v>
      </c>
      <c r="F410" s="8">
        <v>11.11</v>
      </c>
      <c r="G410" s="4">
        <v>0</v>
      </c>
      <c r="H410" s="8">
        <v>0</v>
      </c>
      <c r="I410" s="4">
        <v>0</v>
      </c>
    </row>
    <row r="411" spans="1:9" x14ac:dyDescent="0.15">
      <c r="A411" s="2">
        <v>2</v>
      </c>
      <c r="B411" s="1" t="s">
        <v>146</v>
      </c>
      <c r="C411" s="4">
        <v>35</v>
      </c>
      <c r="D411" s="8">
        <v>7.87</v>
      </c>
      <c r="E411" s="4">
        <v>35</v>
      </c>
      <c r="F411" s="8">
        <v>10.51</v>
      </c>
      <c r="G411" s="4">
        <v>0</v>
      </c>
      <c r="H411" s="8">
        <v>0</v>
      </c>
      <c r="I411" s="4">
        <v>0</v>
      </c>
    </row>
    <row r="412" spans="1:9" x14ac:dyDescent="0.15">
      <c r="A412" s="2">
        <v>3</v>
      </c>
      <c r="B412" s="1" t="s">
        <v>131</v>
      </c>
      <c r="C412" s="4">
        <v>18</v>
      </c>
      <c r="D412" s="8">
        <v>4.04</v>
      </c>
      <c r="E412" s="4">
        <v>16</v>
      </c>
      <c r="F412" s="8">
        <v>4.8</v>
      </c>
      <c r="G412" s="4">
        <v>2</v>
      </c>
      <c r="H412" s="8">
        <v>1.79</v>
      </c>
      <c r="I412" s="4">
        <v>0</v>
      </c>
    </row>
    <row r="413" spans="1:9" x14ac:dyDescent="0.15">
      <c r="A413" s="2">
        <v>4</v>
      </c>
      <c r="B413" s="1" t="s">
        <v>160</v>
      </c>
      <c r="C413" s="4">
        <v>15</v>
      </c>
      <c r="D413" s="8">
        <v>3.37</v>
      </c>
      <c r="E413" s="4">
        <v>12</v>
      </c>
      <c r="F413" s="8">
        <v>3.6</v>
      </c>
      <c r="G413" s="4">
        <v>3</v>
      </c>
      <c r="H413" s="8">
        <v>2.68</v>
      </c>
      <c r="I413" s="4">
        <v>0</v>
      </c>
    </row>
    <row r="414" spans="1:9" x14ac:dyDescent="0.15">
      <c r="A414" s="2">
        <v>5</v>
      </c>
      <c r="B414" s="1" t="s">
        <v>136</v>
      </c>
      <c r="C414" s="4">
        <v>12</v>
      </c>
      <c r="D414" s="8">
        <v>2.7</v>
      </c>
      <c r="E414" s="4">
        <v>10</v>
      </c>
      <c r="F414" s="8">
        <v>3</v>
      </c>
      <c r="G414" s="4">
        <v>2</v>
      </c>
      <c r="H414" s="8">
        <v>1.79</v>
      </c>
      <c r="I414" s="4">
        <v>0</v>
      </c>
    </row>
    <row r="415" spans="1:9" x14ac:dyDescent="0.15">
      <c r="A415" s="2">
        <v>5</v>
      </c>
      <c r="B415" s="1" t="s">
        <v>149</v>
      </c>
      <c r="C415" s="4">
        <v>12</v>
      </c>
      <c r="D415" s="8">
        <v>2.7</v>
      </c>
      <c r="E415" s="4">
        <v>12</v>
      </c>
      <c r="F415" s="8">
        <v>3.6</v>
      </c>
      <c r="G415" s="4">
        <v>0</v>
      </c>
      <c r="H415" s="8">
        <v>0</v>
      </c>
      <c r="I415" s="4">
        <v>0</v>
      </c>
    </row>
    <row r="416" spans="1:9" x14ac:dyDescent="0.15">
      <c r="A416" s="2">
        <v>5</v>
      </c>
      <c r="B416" s="1" t="s">
        <v>150</v>
      </c>
      <c r="C416" s="4">
        <v>12</v>
      </c>
      <c r="D416" s="8">
        <v>2.7</v>
      </c>
      <c r="E416" s="4">
        <v>12</v>
      </c>
      <c r="F416" s="8">
        <v>3.6</v>
      </c>
      <c r="G416" s="4">
        <v>0</v>
      </c>
      <c r="H416" s="8">
        <v>0</v>
      </c>
      <c r="I416" s="4">
        <v>0</v>
      </c>
    </row>
    <row r="417" spans="1:9" x14ac:dyDescent="0.15">
      <c r="A417" s="2">
        <v>8</v>
      </c>
      <c r="B417" s="1" t="s">
        <v>151</v>
      </c>
      <c r="C417" s="4">
        <v>11</v>
      </c>
      <c r="D417" s="8">
        <v>2.4700000000000002</v>
      </c>
      <c r="E417" s="4">
        <v>1</v>
      </c>
      <c r="F417" s="8">
        <v>0.3</v>
      </c>
      <c r="G417" s="4">
        <v>10</v>
      </c>
      <c r="H417" s="8">
        <v>8.93</v>
      </c>
      <c r="I417" s="4">
        <v>0</v>
      </c>
    </row>
    <row r="418" spans="1:9" x14ac:dyDescent="0.15">
      <c r="A418" s="2">
        <v>8</v>
      </c>
      <c r="B418" s="1" t="s">
        <v>132</v>
      </c>
      <c r="C418" s="4">
        <v>11</v>
      </c>
      <c r="D418" s="8">
        <v>2.4700000000000002</v>
      </c>
      <c r="E418" s="4">
        <v>9</v>
      </c>
      <c r="F418" s="8">
        <v>2.7</v>
      </c>
      <c r="G418" s="4">
        <v>2</v>
      </c>
      <c r="H418" s="8">
        <v>1.79</v>
      </c>
      <c r="I418" s="4">
        <v>0</v>
      </c>
    </row>
    <row r="419" spans="1:9" x14ac:dyDescent="0.15">
      <c r="A419" s="2">
        <v>10</v>
      </c>
      <c r="B419" s="1" t="s">
        <v>134</v>
      </c>
      <c r="C419" s="4">
        <v>10</v>
      </c>
      <c r="D419" s="8">
        <v>2.25</v>
      </c>
      <c r="E419" s="4">
        <v>9</v>
      </c>
      <c r="F419" s="8">
        <v>2.7</v>
      </c>
      <c r="G419" s="4">
        <v>1</v>
      </c>
      <c r="H419" s="8">
        <v>0.89</v>
      </c>
      <c r="I419" s="4">
        <v>0</v>
      </c>
    </row>
    <row r="420" spans="1:9" x14ac:dyDescent="0.15">
      <c r="A420" s="2">
        <v>10</v>
      </c>
      <c r="B420" s="1" t="s">
        <v>137</v>
      </c>
      <c r="C420" s="4">
        <v>10</v>
      </c>
      <c r="D420" s="8">
        <v>2.25</v>
      </c>
      <c r="E420" s="4">
        <v>5</v>
      </c>
      <c r="F420" s="8">
        <v>1.5</v>
      </c>
      <c r="G420" s="4">
        <v>5</v>
      </c>
      <c r="H420" s="8">
        <v>4.46</v>
      </c>
      <c r="I420" s="4">
        <v>0</v>
      </c>
    </row>
    <row r="421" spans="1:9" x14ac:dyDescent="0.15">
      <c r="A421" s="2">
        <v>10</v>
      </c>
      <c r="B421" s="1" t="s">
        <v>157</v>
      </c>
      <c r="C421" s="4">
        <v>10</v>
      </c>
      <c r="D421" s="8">
        <v>2.25</v>
      </c>
      <c r="E421" s="4">
        <v>3</v>
      </c>
      <c r="F421" s="8">
        <v>0.9</v>
      </c>
      <c r="G421" s="4">
        <v>7</v>
      </c>
      <c r="H421" s="8">
        <v>6.25</v>
      </c>
      <c r="I421" s="4">
        <v>0</v>
      </c>
    </row>
    <row r="422" spans="1:9" x14ac:dyDescent="0.15">
      <c r="A422" s="2">
        <v>10</v>
      </c>
      <c r="B422" s="1" t="s">
        <v>140</v>
      </c>
      <c r="C422" s="4">
        <v>10</v>
      </c>
      <c r="D422" s="8">
        <v>2.25</v>
      </c>
      <c r="E422" s="4">
        <v>9</v>
      </c>
      <c r="F422" s="8">
        <v>2.7</v>
      </c>
      <c r="G422" s="4">
        <v>1</v>
      </c>
      <c r="H422" s="8">
        <v>0.89</v>
      </c>
      <c r="I422" s="4">
        <v>0</v>
      </c>
    </row>
    <row r="423" spans="1:9" x14ac:dyDescent="0.15">
      <c r="A423" s="2">
        <v>10</v>
      </c>
      <c r="B423" s="1" t="s">
        <v>144</v>
      </c>
      <c r="C423" s="4">
        <v>10</v>
      </c>
      <c r="D423" s="8">
        <v>2.25</v>
      </c>
      <c r="E423" s="4">
        <v>9</v>
      </c>
      <c r="F423" s="8">
        <v>2.7</v>
      </c>
      <c r="G423" s="4">
        <v>1</v>
      </c>
      <c r="H423" s="8">
        <v>0.89</v>
      </c>
      <c r="I423" s="4">
        <v>0</v>
      </c>
    </row>
    <row r="424" spans="1:9" x14ac:dyDescent="0.15">
      <c r="A424" s="2">
        <v>15</v>
      </c>
      <c r="B424" s="1" t="s">
        <v>152</v>
      </c>
      <c r="C424" s="4">
        <v>8</v>
      </c>
      <c r="D424" s="8">
        <v>1.8</v>
      </c>
      <c r="E424" s="4">
        <v>3</v>
      </c>
      <c r="F424" s="8">
        <v>0.9</v>
      </c>
      <c r="G424" s="4">
        <v>5</v>
      </c>
      <c r="H424" s="8">
        <v>4.46</v>
      </c>
      <c r="I424" s="4">
        <v>0</v>
      </c>
    </row>
    <row r="425" spans="1:9" x14ac:dyDescent="0.15">
      <c r="A425" s="2">
        <v>15</v>
      </c>
      <c r="B425" s="1" t="s">
        <v>142</v>
      </c>
      <c r="C425" s="4">
        <v>8</v>
      </c>
      <c r="D425" s="8">
        <v>1.8</v>
      </c>
      <c r="E425" s="4">
        <v>6</v>
      </c>
      <c r="F425" s="8">
        <v>1.8</v>
      </c>
      <c r="G425" s="4">
        <v>2</v>
      </c>
      <c r="H425" s="8">
        <v>1.79</v>
      </c>
      <c r="I425" s="4">
        <v>0</v>
      </c>
    </row>
    <row r="426" spans="1:9" x14ac:dyDescent="0.15">
      <c r="A426" s="2">
        <v>17</v>
      </c>
      <c r="B426" s="1" t="s">
        <v>195</v>
      </c>
      <c r="C426" s="4">
        <v>6</v>
      </c>
      <c r="D426" s="8">
        <v>1.35</v>
      </c>
      <c r="E426" s="4">
        <v>5</v>
      </c>
      <c r="F426" s="8">
        <v>1.5</v>
      </c>
      <c r="G426" s="4">
        <v>1</v>
      </c>
      <c r="H426" s="8">
        <v>0.89</v>
      </c>
      <c r="I426" s="4">
        <v>0</v>
      </c>
    </row>
    <row r="427" spans="1:9" x14ac:dyDescent="0.15">
      <c r="A427" s="2">
        <v>17</v>
      </c>
      <c r="B427" s="1" t="s">
        <v>193</v>
      </c>
      <c r="C427" s="4">
        <v>6</v>
      </c>
      <c r="D427" s="8">
        <v>1.35</v>
      </c>
      <c r="E427" s="4">
        <v>4</v>
      </c>
      <c r="F427" s="8">
        <v>1.2</v>
      </c>
      <c r="G427" s="4">
        <v>2</v>
      </c>
      <c r="H427" s="8">
        <v>1.79</v>
      </c>
      <c r="I427" s="4">
        <v>0</v>
      </c>
    </row>
    <row r="428" spans="1:9" x14ac:dyDescent="0.15">
      <c r="A428" s="2">
        <v>17</v>
      </c>
      <c r="B428" s="1" t="s">
        <v>133</v>
      </c>
      <c r="C428" s="4">
        <v>6</v>
      </c>
      <c r="D428" s="8">
        <v>1.35</v>
      </c>
      <c r="E428" s="4">
        <v>1</v>
      </c>
      <c r="F428" s="8">
        <v>0.3</v>
      </c>
      <c r="G428" s="4">
        <v>5</v>
      </c>
      <c r="H428" s="8">
        <v>4.46</v>
      </c>
      <c r="I428" s="4">
        <v>0</v>
      </c>
    </row>
    <row r="429" spans="1:9" x14ac:dyDescent="0.15">
      <c r="A429" s="2">
        <v>17</v>
      </c>
      <c r="B429" s="1" t="s">
        <v>153</v>
      </c>
      <c r="C429" s="4">
        <v>6</v>
      </c>
      <c r="D429" s="8">
        <v>1.35</v>
      </c>
      <c r="E429" s="4">
        <v>5</v>
      </c>
      <c r="F429" s="8">
        <v>1.5</v>
      </c>
      <c r="G429" s="4">
        <v>1</v>
      </c>
      <c r="H429" s="8">
        <v>0.89</v>
      </c>
      <c r="I429" s="4">
        <v>0</v>
      </c>
    </row>
    <row r="430" spans="1:9" x14ac:dyDescent="0.15">
      <c r="A430" s="2">
        <v>17</v>
      </c>
      <c r="B430" s="1" t="s">
        <v>143</v>
      </c>
      <c r="C430" s="4">
        <v>6</v>
      </c>
      <c r="D430" s="8">
        <v>1.35</v>
      </c>
      <c r="E430" s="4">
        <v>6</v>
      </c>
      <c r="F430" s="8">
        <v>1.8</v>
      </c>
      <c r="G430" s="4">
        <v>0</v>
      </c>
      <c r="H430" s="8">
        <v>0</v>
      </c>
      <c r="I430" s="4">
        <v>0</v>
      </c>
    </row>
    <row r="431" spans="1:9" x14ac:dyDescent="0.15">
      <c r="A431" s="2">
        <v>17</v>
      </c>
      <c r="B431" s="1" t="s">
        <v>196</v>
      </c>
      <c r="C431" s="4">
        <v>6</v>
      </c>
      <c r="D431" s="8">
        <v>1.35</v>
      </c>
      <c r="E431" s="4">
        <v>0</v>
      </c>
      <c r="F431" s="8">
        <v>0</v>
      </c>
      <c r="G431" s="4">
        <v>6</v>
      </c>
      <c r="H431" s="8">
        <v>5.36</v>
      </c>
      <c r="I431" s="4">
        <v>0</v>
      </c>
    </row>
    <row r="432" spans="1:9" x14ac:dyDescent="0.15">
      <c r="A432" s="2">
        <v>17</v>
      </c>
      <c r="B432" s="1" t="s">
        <v>197</v>
      </c>
      <c r="C432" s="4">
        <v>6</v>
      </c>
      <c r="D432" s="8">
        <v>1.35</v>
      </c>
      <c r="E432" s="4">
        <v>4</v>
      </c>
      <c r="F432" s="8">
        <v>1.2</v>
      </c>
      <c r="G432" s="4">
        <v>2</v>
      </c>
      <c r="H432" s="8">
        <v>1.79</v>
      </c>
      <c r="I432" s="4">
        <v>0</v>
      </c>
    </row>
    <row r="433" spans="1:9" x14ac:dyDescent="0.15">
      <c r="A433" s="1"/>
      <c r="C433" s="4"/>
      <c r="D433" s="8"/>
      <c r="E433" s="4"/>
      <c r="F433" s="8"/>
      <c r="G433" s="4"/>
      <c r="H433" s="8"/>
      <c r="I433" s="4"/>
    </row>
    <row r="434" spans="1:9" x14ac:dyDescent="0.15">
      <c r="A434" s="1" t="s">
        <v>18</v>
      </c>
      <c r="C434" s="4"/>
      <c r="D434" s="8"/>
      <c r="E434" s="4"/>
      <c r="F434" s="8"/>
      <c r="G434" s="4"/>
      <c r="H434" s="8"/>
      <c r="I434" s="4"/>
    </row>
    <row r="435" spans="1:9" x14ac:dyDescent="0.15">
      <c r="A435" s="2">
        <v>1</v>
      </c>
      <c r="B435" s="1" t="s">
        <v>146</v>
      </c>
      <c r="C435" s="4">
        <v>14</v>
      </c>
      <c r="D435" s="8">
        <v>6.73</v>
      </c>
      <c r="E435" s="4">
        <v>14</v>
      </c>
      <c r="F435" s="8">
        <v>8.6999999999999993</v>
      </c>
      <c r="G435" s="4">
        <v>0</v>
      </c>
      <c r="H435" s="8">
        <v>0</v>
      </c>
      <c r="I435" s="4">
        <v>0</v>
      </c>
    </row>
    <row r="436" spans="1:9" x14ac:dyDescent="0.15">
      <c r="A436" s="2">
        <v>2</v>
      </c>
      <c r="B436" s="1" t="s">
        <v>131</v>
      </c>
      <c r="C436" s="4">
        <v>12</v>
      </c>
      <c r="D436" s="8">
        <v>5.77</v>
      </c>
      <c r="E436" s="4">
        <v>8</v>
      </c>
      <c r="F436" s="8">
        <v>4.97</v>
      </c>
      <c r="G436" s="4">
        <v>4</v>
      </c>
      <c r="H436" s="8">
        <v>8.51</v>
      </c>
      <c r="I436" s="4">
        <v>0</v>
      </c>
    </row>
    <row r="437" spans="1:9" x14ac:dyDescent="0.15">
      <c r="A437" s="2">
        <v>3</v>
      </c>
      <c r="B437" s="1" t="s">
        <v>147</v>
      </c>
      <c r="C437" s="4">
        <v>11</v>
      </c>
      <c r="D437" s="8">
        <v>5.29</v>
      </c>
      <c r="E437" s="4">
        <v>11</v>
      </c>
      <c r="F437" s="8">
        <v>6.83</v>
      </c>
      <c r="G437" s="4">
        <v>0</v>
      </c>
      <c r="H437" s="8">
        <v>0</v>
      </c>
      <c r="I437" s="4">
        <v>0</v>
      </c>
    </row>
    <row r="438" spans="1:9" x14ac:dyDescent="0.15">
      <c r="A438" s="2">
        <v>4</v>
      </c>
      <c r="B438" s="1" t="s">
        <v>136</v>
      </c>
      <c r="C438" s="4">
        <v>9</v>
      </c>
      <c r="D438" s="8">
        <v>4.33</v>
      </c>
      <c r="E438" s="4">
        <v>6</v>
      </c>
      <c r="F438" s="8">
        <v>3.73</v>
      </c>
      <c r="G438" s="4">
        <v>3</v>
      </c>
      <c r="H438" s="8">
        <v>6.38</v>
      </c>
      <c r="I438" s="4">
        <v>0</v>
      </c>
    </row>
    <row r="439" spans="1:9" x14ac:dyDescent="0.15">
      <c r="A439" s="2">
        <v>5</v>
      </c>
      <c r="B439" s="1" t="s">
        <v>151</v>
      </c>
      <c r="C439" s="4">
        <v>7</v>
      </c>
      <c r="D439" s="8">
        <v>3.37</v>
      </c>
      <c r="E439" s="4">
        <v>1</v>
      </c>
      <c r="F439" s="8">
        <v>0.62</v>
      </c>
      <c r="G439" s="4">
        <v>6</v>
      </c>
      <c r="H439" s="8">
        <v>12.77</v>
      </c>
      <c r="I439" s="4">
        <v>0</v>
      </c>
    </row>
    <row r="440" spans="1:9" x14ac:dyDescent="0.15">
      <c r="A440" s="2">
        <v>5</v>
      </c>
      <c r="B440" s="1" t="s">
        <v>134</v>
      </c>
      <c r="C440" s="4">
        <v>7</v>
      </c>
      <c r="D440" s="8">
        <v>3.37</v>
      </c>
      <c r="E440" s="4">
        <v>7</v>
      </c>
      <c r="F440" s="8">
        <v>4.3499999999999996</v>
      </c>
      <c r="G440" s="4">
        <v>0</v>
      </c>
      <c r="H440" s="8">
        <v>0</v>
      </c>
      <c r="I440" s="4">
        <v>0</v>
      </c>
    </row>
    <row r="441" spans="1:9" x14ac:dyDescent="0.15">
      <c r="A441" s="2">
        <v>5</v>
      </c>
      <c r="B441" s="1" t="s">
        <v>141</v>
      </c>
      <c r="C441" s="4">
        <v>7</v>
      </c>
      <c r="D441" s="8">
        <v>3.37</v>
      </c>
      <c r="E441" s="4">
        <v>6</v>
      </c>
      <c r="F441" s="8">
        <v>3.73</v>
      </c>
      <c r="G441" s="4">
        <v>1</v>
      </c>
      <c r="H441" s="8">
        <v>2.13</v>
      </c>
      <c r="I441" s="4">
        <v>0</v>
      </c>
    </row>
    <row r="442" spans="1:9" x14ac:dyDescent="0.15">
      <c r="A442" s="2">
        <v>8</v>
      </c>
      <c r="B442" s="1" t="s">
        <v>186</v>
      </c>
      <c r="C442" s="4">
        <v>6</v>
      </c>
      <c r="D442" s="8">
        <v>2.88</v>
      </c>
      <c r="E442" s="4">
        <v>6</v>
      </c>
      <c r="F442" s="8">
        <v>3.73</v>
      </c>
      <c r="G442" s="4">
        <v>0</v>
      </c>
      <c r="H442" s="8">
        <v>0</v>
      </c>
      <c r="I442" s="4">
        <v>0</v>
      </c>
    </row>
    <row r="443" spans="1:9" x14ac:dyDescent="0.15">
      <c r="A443" s="2">
        <v>9</v>
      </c>
      <c r="B443" s="1" t="s">
        <v>179</v>
      </c>
      <c r="C443" s="4">
        <v>5</v>
      </c>
      <c r="D443" s="8">
        <v>2.4</v>
      </c>
      <c r="E443" s="4">
        <v>5</v>
      </c>
      <c r="F443" s="8">
        <v>3.11</v>
      </c>
      <c r="G443" s="4">
        <v>0</v>
      </c>
      <c r="H443" s="8">
        <v>0</v>
      </c>
      <c r="I443" s="4">
        <v>0</v>
      </c>
    </row>
    <row r="444" spans="1:9" x14ac:dyDescent="0.15">
      <c r="A444" s="2">
        <v>9</v>
      </c>
      <c r="B444" s="1" t="s">
        <v>152</v>
      </c>
      <c r="C444" s="4">
        <v>5</v>
      </c>
      <c r="D444" s="8">
        <v>2.4</v>
      </c>
      <c r="E444" s="4">
        <v>4</v>
      </c>
      <c r="F444" s="8">
        <v>2.48</v>
      </c>
      <c r="G444" s="4">
        <v>1</v>
      </c>
      <c r="H444" s="8">
        <v>2.13</v>
      </c>
      <c r="I444" s="4">
        <v>0</v>
      </c>
    </row>
    <row r="445" spans="1:9" x14ac:dyDescent="0.15">
      <c r="A445" s="2">
        <v>9</v>
      </c>
      <c r="B445" s="1" t="s">
        <v>149</v>
      </c>
      <c r="C445" s="4">
        <v>5</v>
      </c>
      <c r="D445" s="8">
        <v>2.4</v>
      </c>
      <c r="E445" s="4">
        <v>5</v>
      </c>
      <c r="F445" s="8">
        <v>3.11</v>
      </c>
      <c r="G445" s="4">
        <v>0</v>
      </c>
      <c r="H445" s="8">
        <v>0</v>
      </c>
      <c r="I445" s="4">
        <v>0</v>
      </c>
    </row>
    <row r="446" spans="1:9" x14ac:dyDescent="0.15">
      <c r="A446" s="2">
        <v>9</v>
      </c>
      <c r="B446" s="1" t="s">
        <v>199</v>
      </c>
      <c r="C446" s="4">
        <v>5</v>
      </c>
      <c r="D446" s="8">
        <v>2.4</v>
      </c>
      <c r="E446" s="4">
        <v>3</v>
      </c>
      <c r="F446" s="8">
        <v>1.86</v>
      </c>
      <c r="G446" s="4">
        <v>2</v>
      </c>
      <c r="H446" s="8">
        <v>4.26</v>
      </c>
      <c r="I446" s="4">
        <v>0</v>
      </c>
    </row>
    <row r="447" spans="1:9" x14ac:dyDescent="0.15">
      <c r="A447" s="2">
        <v>9</v>
      </c>
      <c r="B447" s="1" t="s">
        <v>150</v>
      </c>
      <c r="C447" s="4">
        <v>5</v>
      </c>
      <c r="D447" s="8">
        <v>2.4</v>
      </c>
      <c r="E447" s="4">
        <v>5</v>
      </c>
      <c r="F447" s="8">
        <v>3.11</v>
      </c>
      <c r="G447" s="4">
        <v>0</v>
      </c>
      <c r="H447" s="8">
        <v>0</v>
      </c>
      <c r="I447" s="4">
        <v>0</v>
      </c>
    </row>
    <row r="448" spans="1:9" x14ac:dyDescent="0.15">
      <c r="A448" s="2">
        <v>14</v>
      </c>
      <c r="B448" s="1" t="s">
        <v>165</v>
      </c>
      <c r="C448" s="4">
        <v>4</v>
      </c>
      <c r="D448" s="8">
        <v>1.92</v>
      </c>
      <c r="E448" s="4">
        <v>3</v>
      </c>
      <c r="F448" s="8">
        <v>1.86</v>
      </c>
      <c r="G448" s="4">
        <v>1</v>
      </c>
      <c r="H448" s="8">
        <v>2.13</v>
      </c>
      <c r="I448" s="4">
        <v>0</v>
      </c>
    </row>
    <row r="449" spans="1:9" x14ac:dyDescent="0.15">
      <c r="A449" s="2">
        <v>14</v>
      </c>
      <c r="B449" s="1" t="s">
        <v>132</v>
      </c>
      <c r="C449" s="4">
        <v>4</v>
      </c>
      <c r="D449" s="8">
        <v>1.92</v>
      </c>
      <c r="E449" s="4">
        <v>4</v>
      </c>
      <c r="F449" s="8">
        <v>2.48</v>
      </c>
      <c r="G449" s="4">
        <v>0</v>
      </c>
      <c r="H449" s="8">
        <v>0</v>
      </c>
      <c r="I449" s="4">
        <v>0</v>
      </c>
    </row>
    <row r="450" spans="1:9" x14ac:dyDescent="0.15">
      <c r="A450" s="2">
        <v>14</v>
      </c>
      <c r="B450" s="1" t="s">
        <v>195</v>
      </c>
      <c r="C450" s="4">
        <v>4</v>
      </c>
      <c r="D450" s="8">
        <v>1.92</v>
      </c>
      <c r="E450" s="4">
        <v>0</v>
      </c>
      <c r="F450" s="8">
        <v>0</v>
      </c>
      <c r="G450" s="4">
        <v>4</v>
      </c>
      <c r="H450" s="8">
        <v>8.51</v>
      </c>
      <c r="I450" s="4">
        <v>0</v>
      </c>
    </row>
    <row r="451" spans="1:9" x14ac:dyDescent="0.15">
      <c r="A451" s="2">
        <v>14</v>
      </c>
      <c r="B451" s="1" t="s">
        <v>157</v>
      </c>
      <c r="C451" s="4">
        <v>4</v>
      </c>
      <c r="D451" s="8">
        <v>1.92</v>
      </c>
      <c r="E451" s="4">
        <v>3</v>
      </c>
      <c r="F451" s="8">
        <v>1.86</v>
      </c>
      <c r="G451" s="4">
        <v>1</v>
      </c>
      <c r="H451" s="8">
        <v>2.13</v>
      </c>
      <c r="I451" s="4">
        <v>0</v>
      </c>
    </row>
    <row r="452" spans="1:9" x14ac:dyDescent="0.15">
      <c r="A452" s="2">
        <v>14</v>
      </c>
      <c r="B452" s="1" t="s">
        <v>173</v>
      </c>
      <c r="C452" s="4">
        <v>4</v>
      </c>
      <c r="D452" s="8">
        <v>1.92</v>
      </c>
      <c r="E452" s="4">
        <v>4</v>
      </c>
      <c r="F452" s="8">
        <v>2.48</v>
      </c>
      <c r="G452" s="4">
        <v>0</v>
      </c>
      <c r="H452" s="8">
        <v>0</v>
      </c>
      <c r="I452" s="4">
        <v>0</v>
      </c>
    </row>
    <row r="453" spans="1:9" x14ac:dyDescent="0.15">
      <c r="A453" s="2">
        <v>19</v>
      </c>
      <c r="B453" s="1" t="s">
        <v>178</v>
      </c>
      <c r="C453" s="4">
        <v>3</v>
      </c>
      <c r="D453" s="8">
        <v>1.44</v>
      </c>
      <c r="E453" s="4">
        <v>3</v>
      </c>
      <c r="F453" s="8">
        <v>1.86</v>
      </c>
      <c r="G453" s="4">
        <v>0</v>
      </c>
      <c r="H453" s="8">
        <v>0</v>
      </c>
      <c r="I453" s="4">
        <v>0</v>
      </c>
    </row>
    <row r="454" spans="1:9" x14ac:dyDescent="0.15">
      <c r="A454" s="2">
        <v>19</v>
      </c>
      <c r="B454" s="1" t="s">
        <v>156</v>
      </c>
      <c r="C454" s="4">
        <v>3</v>
      </c>
      <c r="D454" s="8">
        <v>1.44</v>
      </c>
      <c r="E454" s="4">
        <v>2</v>
      </c>
      <c r="F454" s="8">
        <v>1.24</v>
      </c>
      <c r="G454" s="4">
        <v>1</v>
      </c>
      <c r="H454" s="8">
        <v>2.13</v>
      </c>
      <c r="I454" s="4">
        <v>0</v>
      </c>
    </row>
    <row r="455" spans="1:9" x14ac:dyDescent="0.15">
      <c r="A455" s="2">
        <v>19</v>
      </c>
      <c r="B455" s="1" t="s">
        <v>181</v>
      </c>
      <c r="C455" s="4">
        <v>3</v>
      </c>
      <c r="D455" s="8">
        <v>1.44</v>
      </c>
      <c r="E455" s="4">
        <v>3</v>
      </c>
      <c r="F455" s="8">
        <v>1.86</v>
      </c>
      <c r="G455" s="4">
        <v>0</v>
      </c>
      <c r="H455" s="8">
        <v>0</v>
      </c>
      <c r="I455" s="4">
        <v>0</v>
      </c>
    </row>
    <row r="456" spans="1:9" x14ac:dyDescent="0.15">
      <c r="A456" s="2">
        <v>19</v>
      </c>
      <c r="B456" s="1" t="s">
        <v>198</v>
      </c>
      <c r="C456" s="4">
        <v>3</v>
      </c>
      <c r="D456" s="8">
        <v>1.44</v>
      </c>
      <c r="E456" s="4">
        <v>3</v>
      </c>
      <c r="F456" s="8">
        <v>1.86</v>
      </c>
      <c r="G456" s="4">
        <v>0</v>
      </c>
      <c r="H456" s="8">
        <v>0</v>
      </c>
      <c r="I456" s="4">
        <v>0</v>
      </c>
    </row>
    <row r="457" spans="1:9" x14ac:dyDescent="0.15">
      <c r="A457" s="2">
        <v>19</v>
      </c>
      <c r="B457" s="1" t="s">
        <v>139</v>
      </c>
      <c r="C457" s="4">
        <v>3</v>
      </c>
      <c r="D457" s="8">
        <v>1.44</v>
      </c>
      <c r="E457" s="4">
        <v>3</v>
      </c>
      <c r="F457" s="8">
        <v>1.86</v>
      </c>
      <c r="G457" s="4">
        <v>0</v>
      </c>
      <c r="H457" s="8">
        <v>0</v>
      </c>
      <c r="I457" s="4">
        <v>0</v>
      </c>
    </row>
    <row r="458" spans="1:9" x14ac:dyDescent="0.15">
      <c r="A458" s="2">
        <v>19</v>
      </c>
      <c r="B458" s="1" t="s">
        <v>142</v>
      </c>
      <c r="C458" s="4">
        <v>3</v>
      </c>
      <c r="D458" s="8">
        <v>1.44</v>
      </c>
      <c r="E458" s="4">
        <v>3</v>
      </c>
      <c r="F458" s="8">
        <v>1.86</v>
      </c>
      <c r="G458" s="4">
        <v>0</v>
      </c>
      <c r="H458" s="8">
        <v>0</v>
      </c>
      <c r="I458" s="4">
        <v>0</v>
      </c>
    </row>
    <row r="459" spans="1:9" x14ac:dyDescent="0.15">
      <c r="A459" s="1"/>
      <c r="C459" s="4"/>
      <c r="D459" s="8"/>
      <c r="E459" s="4"/>
      <c r="F459" s="8"/>
      <c r="G459" s="4"/>
      <c r="H459" s="8"/>
      <c r="I459" s="4"/>
    </row>
    <row r="460" spans="1:9" x14ac:dyDescent="0.15">
      <c r="A460" s="1" t="s">
        <v>19</v>
      </c>
      <c r="C460" s="4"/>
      <c r="D460" s="8"/>
      <c r="E460" s="4"/>
      <c r="F460" s="8"/>
      <c r="G460" s="4"/>
      <c r="H460" s="8"/>
      <c r="I460" s="4"/>
    </row>
    <row r="461" spans="1:9" x14ac:dyDescent="0.15">
      <c r="A461" s="2">
        <v>1</v>
      </c>
      <c r="B461" s="1" t="s">
        <v>147</v>
      </c>
      <c r="C461" s="4">
        <v>21</v>
      </c>
      <c r="D461" s="8">
        <v>7.81</v>
      </c>
      <c r="E461" s="4">
        <v>20</v>
      </c>
      <c r="F461" s="8">
        <v>10.26</v>
      </c>
      <c r="G461" s="4">
        <v>1</v>
      </c>
      <c r="H461" s="8">
        <v>1.39</v>
      </c>
      <c r="I461" s="4">
        <v>0</v>
      </c>
    </row>
    <row r="462" spans="1:9" x14ac:dyDescent="0.15">
      <c r="A462" s="2">
        <v>2</v>
      </c>
      <c r="B462" s="1" t="s">
        <v>146</v>
      </c>
      <c r="C462" s="4">
        <v>19</v>
      </c>
      <c r="D462" s="8">
        <v>7.06</v>
      </c>
      <c r="E462" s="4">
        <v>19</v>
      </c>
      <c r="F462" s="8">
        <v>9.74</v>
      </c>
      <c r="G462" s="4">
        <v>0</v>
      </c>
      <c r="H462" s="8">
        <v>0</v>
      </c>
      <c r="I462" s="4">
        <v>0</v>
      </c>
    </row>
    <row r="463" spans="1:9" x14ac:dyDescent="0.15">
      <c r="A463" s="2">
        <v>3</v>
      </c>
      <c r="B463" s="1" t="s">
        <v>135</v>
      </c>
      <c r="C463" s="4">
        <v>11</v>
      </c>
      <c r="D463" s="8">
        <v>4.09</v>
      </c>
      <c r="E463" s="4">
        <v>11</v>
      </c>
      <c r="F463" s="8">
        <v>5.64</v>
      </c>
      <c r="G463" s="4">
        <v>0</v>
      </c>
      <c r="H463" s="8">
        <v>0</v>
      </c>
      <c r="I463" s="4">
        <v>0</v>
      </c>
    </row>
    <row r="464" spans="1:9" x14ac:dyDescent="0.15">
      <c r="A464" s="2">
        <v>4</v>
      </c>
      <c r="B464" s="1" t="s">
        <v>151</v>
      </c>
      <c r="C464" s="4">
        <v>10</v>
      </c>
      <c r="D464" s="8">
        <v>3.72</v>
      </c>
      <c r="E464" s="4">
        <v>1</v>
      </c>
      <c r="F464" s="8">
        <v>0.51</v>
      </c>
      <c r="G464" s="4">
        <v>9</v>
      </c>
      <c r="H464" s="8">
        <v>12.5</v>
      </c>
      <c r="I464" s="4">
        <v>0</v>
      </c>
    </row>
    <row r="465" spans="1:9" x14ac:dyDescent="0.15">
      <c r="A465" s="2">
        <v>4</v>
      </c>
      <c r="B465" s="1" t="s">
        <v>143</v>
      </c>
      <c r="C465" s="4">
        <v>10</v>
      </c>
      <c r="D465" s="8">
        <v>3.72</v>
      </c>
      <c r="E465" s="4">
        <v>10</v>
      </c>
      <c r="F465" s="8">
        <v>5.13</v>
      </c>
      <c r="G465" s="4">
        <v>0</v>
      </c>
      <c r="H465" s="8">
        <v>0</v>
      </c>
      <c r="I465" s="4">
        <v>0</v>
      </c>
    </row>
    <row r="466" spans="1:9" x14ac:dyDescent="0.15">
      <c r="A466" s="2">
        <v>6</v>
      </c>
      <c r="B466" s="1" t="s">
        <v>131</v>
      </c>
      <c r="C466" s="4">
        <v>7</v>
      </c>
      <c r="D466" s="8">
        <v>2.6</v>
      </c>
      <c r="E466" s="4">
        <v>5</v>
      </c>
      <c r="F466" s="8">
        <v>2.56</v>
      </c>
      <c r="G466" s="4">
        <v>2</v>
      </c>
      <c r="H466" s="8">
        <v>2.78</v>
      </c>
      <c r="I466" s="4">
        <v>0</v>
      </c>
    </row>
    <row r="467" spans="1:9" x14ac:dyDescent="0.15">
      <c r="A467" s="2">
        <v>6</v>
      </c>
      <c r="B467" s="1" t="s">
        <v>133</v>
      </c>
      <c r="C467" s="4">
        <v>7</v>
      </c>
      <c r="D467" s="8">
        <v>2.6</v>
      </c>
      <c r="E467" s="4">
        <v>2</v>
      </c>
      <c r="F467" s="8">
        <v>1.03</v>
      </c>
      <c r="G467" s="4">
        <v>5</v>
      </c>
      <c r="H467" s="8">
        <v>6.94</v>
      </c>
      <c r="I467" s="4">
        <v>0</v>
      </c>
    </row>
    <row r="468" spans="1:9" x14ac:dyDescent="0.15">
      <c r="A468" s="2">
        <v>6</v>
      </c>
      <c r="B468" s="1" t="s">
        <v>138</v>
      </c>
      <c r="C468" s="4">
        <v>7</v>
      </c>
      <c r="D468" s="8">
        <v>2.6</v>
      </c>
      <c r="E468" s="4">
        <v>4</v>
      </c>
      <c r="F468" s="8">
        <v>2.0499999999999998</v>
      </c>
      <c r="G468" s="4">
        <v>3</v>
      </c>
      <c r="H468" s="8">
        <v>4.17</v>
      </c>
      <c r="I468" s="4">
        <v>0</v>
      </c>
    </row>
    <row r="469" spans="1:9" x14ac:dyDescent="0.15">
      <c r="A469" s="2">
        <v>6</v>
      </c>
      <c r="B469" s="1" t="s">
        <v>149</v>
      </c>
      <c r="C469" s="4">
        <v>7</v>
      </c>
      <c r="D469" s="8">
        <v>2.6</v>
      </c>
      <c r="E469" s="4">
        <v>6</v>
      </c>
      <c r="F469" s="8">
        <v>3.08</v>
      </c>
      <c r="G469" s="4">
        <v>1</v>
      </c>
      <c r="H469" s="8">
        <v>1.39</v>
      </c>
      <c r="I469" s="4">
        <v>0</v>
      </c>
    </row>
    <row r="470" spans="1:9" x14ac:dyDescent="0.15">
      <c r="A470" s="2">
        <v>10</v>
      </c>
      <c r="B470" s="1" t="s">
        <v>200</v>
      </c>
      <c r="C470" s="4">
        <v>6</v>
      </c>
      <c r="D470" s="8">
        <v>2.23</v>
      </c>
      <c r="E470" s="4">
        <v>3</v>
      </c>
      <c r="F470" s="8">
        <v>1.54</v>
      </c>
      <c r="G470" s="4">
        <v>3</v>
      </c>
      <c r="H470" s="8">
        <v>4.17</v>
      </c>
      <c r="I470" s="4">
        <v>0</v>
      </c>
    </row>
    <row r="471" spans="1:9" x14ac:dyDescent="0.15">
      <c r="A471" s="2">
        <v>10</v>
      </c>
      <c r="B471" s="1" t="s">
        <v>136</v>
      </c>
      <c r="C471" s="4">
        <v>6</v>
      </c>
      <c r="D471" s="8">
        <v>2.23</v>
      </c>
      <c r="E471" s="4">
        <v>5</v>
      </c>
      <c r="F471" s="8">
        <v>2.56</v>
      </c>
      <c r="G471" s="4">
        <v>0</v>
      </c>
      <c r="H471" s="8">
        <v>0</v>
      </c>
      <c r="I471" s="4">
        <v>1</v>
      </c>
    </row>
    <row r="472" spans="1:9" x14ac:dyDescent="0.15">
      <c r="A472" s="2">
        <v>10</v>
      </c>
      <c r="B472" s="1" t="s">
        <v>153</v>
      </c>
      <c r="C472" s="4">
        <v>6</v>
      </c>
      <c r="D472" s="8">
        <v>2.23</v>
      </c>
      <c r="E472" s="4">
        <v>5</v>
      </c>
      <c r="F472" s="8">
        <v>2.56</v>
      </c>
      <c r="G472" s="4">
        <v>1</v>
      </c>
      <c r="H472" s="8">
        <v>1.39</v>
      </c>
      <c r="I472" s="4">
        <v>0</v>
      </c>
    </row>
    <row r="473" spans="1:9" x14ac:dyDescent="0.15">
      <c r="A473" s="2">
        <v>10</v>
      </c>
      <c r="B473" s="1" t="s">
        <v>144</v>
      </c>
      <c r="C473" s="4">
        <v>6</v>
      </c>
      <c r="D473" s="8">
        <v>2.23</v>
      </c>
      <c r="E473" s="4">
        <v>6</v>
      </c>
      <c r="F473" s="8">
        <v>3.08</v>
      </c>
      <c r="G473" s="4">
        <v>0</v>
      </c>
      <c r="H473" s="8">
        <v>0</v>
      </c>
      <c r="I473" s="4">
        <v>0</v>
      </c>
    </row>
    <row r="474" spans="1:9" x14ac:dyDescent="0.15">
      <c r="A474" s="2">
        <v>14</v>
      </c>
      <c r="B474" s="1" t="s">
        <v>134</v>
      </c>
      <c r="C474" s="4">
        <v>5</v>
      </c>
      <c r="D474" s="8">
        <v>1.86</v>
      </c>
      <c r="E474" s="4">
        <v>4</v>
      </c>
      <c r="F474" s="8">
        <v>2.0499999999999998</v>
      </c>
      <c r="G474" s="4">
        <v>1</v>
      </c>
      <c r="H474" s="8">
        <v>1.39</v>
      </c>
      <c r="I474" s="4">
        <v>0</v>
      </c>
    </row>
    <row r="475" spans="1:9" x14ac:dyDescent="0.15">
      <c r="A475" s="2">
        <v>14</v>
      </c>
      <c r="B475" s="1" t="s">
        <v>157</v>
      </c>
      <c r="C475" s="4">
        <v>5</v>
      </c>
      <c r="D475" s="8">
        <v>1.86</v>
      </c>
      <c r="E475" s="4">
        <v>1</v>
      </c>
      <c r="F475" s="8">
        <v>0.51</v>
      </c>
      <c r="G475" s="4">
        <v>4</v>
      </c>
      <c r="H475" s="8">
        <v>5.56</v>
      </c>
      <c r="I475" s="4">
        <v>0</v>
      </c>
    </row>
    <row r="476" spans="1:9" x14ac:dyDescent="0.15">
      <c r="A476" s="2">
        <v>14</v>
      </c>
      <c r="B476" s="1" t="s">
        <v>202</v>
      </c>
      <c r="C476" s="4">
        <v>5</v>
      </c>
      <c r="D476" s="8">
        <v>1.86</v>
      </c>
      <c r="E476" s="4">
        <v>2</v>
      </c>
      <c r="F476" s="8">
        <v>1.03</v>
      </c>
      <c r="G476" s="4">
        <v>3</v>
      </c>
      <c r="H476" s="8">
        <v>4.17</v>
      </c>
      <c r="I476" s="4">
        <v>0</v>
      </c>
    </row>
    <row r="477" spans="1:9" x14ac:dyDescent="0.15">
      <c r="A477" s="2">
        <v>14</v>
      </c>
      <c r="B477" s="1" t="s">
        <v>141</v>
      </c>
      <c r="C477" s="4">
        <v>5</v>
      </c>
      <c r="D477" s="8">
        <v>1.86</v>
      </c>
      <c r="E477" s="4">
        <v>4</v>
      </c>
      <c r="F477" s="8">
        <v>2.0499999999999998</v>
      </c>
      <c r="G477" s="4">
        <v>0</v>
      </c>
      <c r="H477" s="8">
        <v>0</v>
      </c>
      <c r="I477" s="4">
        <v>1</v>
      </c>
    </row>
    <row r="478" spans="1:9" x14ac:dyDescent="0.15">
      <c r="A478" s="2">
        <v>14</v>
      </c>
      <c r="B478" s="1" t="s">
        <v>145</v>
      </c>
      <c r="C478" s="4">
        <v>5</v>
      </c>
      <c r="D478" s="8">
        <v>1.86</v>
      </c>
      <c r="E478" s="4">
        <v>2</v>
      </c>
      <c r="F478" s="8">
        <v>1.03</v>
      </c>
      <c r="G478" s="4">
        <v>3</v>
      </c>
      <c r="H478" s="8">
        <v>4.17</v>
      </c>
      <c r="I478" s="4">
        <v>0</v>
      </c>
    </row>
    <row r="479" spans="1:9" x14ac:dyDescent="0.15">
      <c r="A479" s="2">
        <v>19</v>
      </c>
      <c r="B479" s="1" t="s">
        <v>165</v>
      </c>
      <c r="C479" s="4">
        <v>4</v>
      </c>
      <c r="D479" s="8">
        <v>1.49</v>
      </c>
      <c r="E479" s="4">
        <v>4</v>
      </c>
      <c r="F479" s="8">
        <v>2.0499999999999998</v>
      </c>
      <c r="G479" s="4">
        <v>0</v>
      </c>
      <c r="H479" s="8">
        <v>0</v>
      </c>
      <c r="I479" s="4">
        <v>0</v>
      </c>
    </row>
    <row r="480" spans="1:9" x14ac:dyDescent="0.15">
      <c r="A480" s="2">
        <v>19</v>
      </c>
      <c r="B480" s="1" t="s">
        <v>152</v>
      </c>
      <c r="C480" s="4">
        <v>4</v>
      </c>
      <c r="D480" s="8">
        <v>1.49</v>
      </c>
      <c r="E480" s="4">
        <v>1</v>
      </c>
      <c r="F480" s="8">
        <v>0.51</v>
      </c>
      <c r="G480" s="4">
        <v>3</v>
      </c>
      <c r="H480" s="8">
        <v>4.17</v>
      </c>
      <c r="I480" s="4">
        <v>0</v>
      </c>
    </row>
    <row r="481" spans="1:9" x14ac:dyDescent="0.15">
      <c r="A481" s="2">
        <v>19</v>
      </c>
      <c r="B481" s="1" t="s">
        <v>176</v>
      </c>
      <c r="C481" s="4">
        <v>4</v>
      </c>
      <c r="D481" s="8">
        <v>1.49</v>
      </c>
      <c r="E481" s="4">
        <v>3</v>
      </c>
      <c r="F481" s="8">
        <v>1.54</v>
      </c>
      <c r="G481" s="4">
        <v>1</v>
      </c>
      <c r="H481" s="8">
        <v>1.39</v>
      </c>
      <c r="I481" s="4">
        <v>0</v>
      </c>
    </row>
    <row r="482" spans="1:9" x14ac:dyDescent="0.15">
      <c r="A482" s="2">
        <v>19</v>
      </c>
      <c r="B482" s="1" t="s">
        <v>201</v>
      </c>
      <c r="C482" s="4">
        <v>4</v>
      </c>
      <c r="D482" s="8">
        <v>1.49</v>
      </c>
      <c r="E482" s="4">
        <v>4</v>
      </c>
      <c r="F482" s="8">
        <v>2.0499999999999998</v>
      </c>
      <c r="G482" s="4">
        <v>0</v>
      </c>
      <c r="H482" s="8">
        <v>0</v>
      </c>
      <c r="I482" s="4">
        <v>0</v>
      </c>
    </row>
    <row r="483" spans="1:9" x14ac:dyDescent="0.15">
      <c r="A483" s="2">
        <v>19</v>
      </c>
      <c r="B483" s="1" t="s">
        <v>188</v>
      </c>
      <c r="C483" s="4">
        <v>4</v>
      </c>
      <c r="D483" s="8">
        <v>1.49</v>
      </c>
      <c r="E483" s="4">
        <v>3</v>
      </c>
      <c r="F483" s="8">
        <v>1.54</v>
      </c>
      <c r="G483" s="4">
        <v>1</v>
      </c>
      <c r="H483" s="8">
        <v>1.39</v>
      </c>
      <c r="I483" s="4">
        <v>0</v>
      </c>
    </row>
    <row r="484" spans="1:9" x14ac:dyDescent="0.15">
      <c r="A484" s="2">
        <v>19</v>
      </c>
      <c r="B484" s="1" t="s">
        <v>139</v>
      </c>
      <c r="C484" s="4">
        <v>4</v>
      </c>
      <c r="D484" s="8">
        <v>1.49</v>
      </c>
      <c r="E484" s="4">
        <v>4</v>
      </c>
      <c r="F484" s="8">
        <v>2.0499999999999998</v>
      </c>
      <c r="G484" s="4">
        <v>0</v>
      </c>
      <c r="H484" s="8">
        <v>0</v>
      </c>
      <c r="I484" s="4">
        <v>0</v>
      </c>
    </row>
    <row r="485" spans="1:9" x14ac:dyDescent="0.15">
      <c r="A485" s="1"/>
      <c r="C485" s="4"/>
      <c r="D485" s="8"/>
      <c r="E485" s="4"/>
      <c r="F485" s="8"/>
      <c r="G485" s="4"/>
      <c r="H485" s="8"/>
      <c r="I485" s="4"/>
    </row>
    <row r="486" spans="1:9" x14ac:dyDescent="0.15">
      <c r="A486" s="1" t="s">
        <v>20</v>
      </c>
      <c r="C486" s="4"/>
      <c r="D486" s="8"/>
      <c r="E486" s="4"/>
      <c r="F486" s="8"/>
      <c r="G486" s="4"/>
      <c r="H486" s="8"/>
      <c r="I486" s="4"/>
    </row>
    <row r="487" spans="1:9" x14ac:dyDescent="0.15">
      <c r="A487" s="2">
        <v>1</v>
      </c>
      <c r="B487" s="1" t="s">
        <v>147</v>
      </c>
      <c r="C487" s="4">
        <v>22</v>
      </c>
      <c r="D487" s="8">
        <v>11.96</v>
      </c>
      <c r="E487" s="4">
        <v>22</v>
      </c>
      <c r="F487" s="8">
        <v>15.71</v>
      </c>
      <c r="G487" s="4">
        <v>0</v>
      </c>
      <c r="H487" s="8">
        <v>0</v>
      </c>
      <c r="I487" s="4">
        <v>0</v>
      </c>
    </row>
    <row r="488" spans="1:9" x14ac:dyDescent="0.15">
      <c r="A488" s="2">
        <v>2</v>
      </c>
      <c r="B488" s="1" t="s">
        <v>146</v>
      </c>
      <c r="C488" s="4">
        <v>11</v>
      </c>
      <c r="D488" s="8">
        <v>5.98</v>
      </c>
      <c r="E488" s="4">
        <v>10</v>
      </c>
      <c r="F488" s="8">
        <v>7.14</v>
      </c>
      <c r="G488" s="4">
        <v>1</v>
      </c>
      <c r="H488" s="8">
        <v>2.33</v>
      </c>
      <c r="I488" s="4">
        <v>0</v>
      </c>
    </row>
    <row r="489" spans="1:9" x14ac:dyDescent="0.15">
      <c r="A489" s="2">
        <v>3</v>
      </c>
      <c r="B489" s="1" t="s">
        <v>142</v>
      </c>
      <c r="C489" s="4">
        <v>8</v>
      </c>
      <c r="D489" s="8">
        <v>4.3499999999999996</v>
      </c>
      <c r="E489" s="4">
        <v>8</v>
      </c>
      <c r="F489" s="8">
        <v>5.71</v>
      </c>
      <c r="G489" s="4">
        <v>0</v>
      </c>
      <c r="H489" s="8">
        <v>0</v>
      </c>
      <c r="I489" s="4">
        <v>0</v>
      </c>
    </row>
    <row r="490" spans="1:9" x14ac:dyDescent="0.15">
      <c r="A490" s="2">
        <v>4</v>
      </c>
      <c r="B490" s="1" t="s">
        <v>139</v>
      </c>
      <c r="C490" s="4">
        <v>6</v>
      </c>
      <c r="D490" s="8">
        <v>3.26</v>
      </c>
      <c r="E490" s="4">
        <v>6</v>
      </c>
      <c r="F490" s="8">
        <v>4.29</v>
      </c>
      <c r="G490" s="4">
        <v>0</v>
      </c>
      <c r="H490" s="8">
        <v>0</v>
      </c>
      <c r="I490" s="4">
        <v>0</v>
      </c>
    </row>
    <row r="491" spans="1:9" x14ac:dyDescent="0.15">
      <c r="A491" s="2">
        <v>4</v>
      </c>
      <c r="B491" s="1" t="s">
        <v>148</v>
      </c>
      <c r="C491" s="4">
        <v>6</v>
      </c>
      <c r="D491" s="8">
        <v>3.26</v>
      </c>
      <c r="E491" s="4">
        <v>6</v>
      </c>
      <c r="F491" s="8">
        <v>4.29</v>
      </c>
      <c r="G491" s="4">
        <v>0</v>
      </c>
      <c r="H491" s="8">
        <v>0</v>
      </c>
      <c r="I491" s="4">
        <v>0</v>
      </c>
    </row>
    <row r="492" spans="1:9" x14ac:dyDescent="0.15">
      <c r="A492" s="2">
        <v>4</v>
      </c>
      <c r="B492" s="1" t="s">
        <v>149</v>
      </c>
      <c r="C492" s="4">
        <v>6</v>
      </c>
      <c r="D492" s="8">
        <v>3.26</v>
      </c>
      <c r="E492" s="4">
        <v>6</v>
      </c>
      <c r="F492" s="8">
        <v>4.29</v>
      </c>
      <c r="G492" s="4">
        <v>0</v>
      </c>
      <c r="H492" s="8">
        <v>0</v>
      </c>
      <c r="I492" s="4">
        <v>0</v>
      </c>
    </row>
    <row r="493" spans="1:9" x14ac:dyDescent="0.15">
      <c r="A493" s="2">
        <v>7</v>
      </c>
      <c r="B493" s="1" t="s">
        <v>135</v>
      </c>
      <c r="C493" s="4">
        <v>5</v>
      </c>
      <c r="D493" s="8">
        <v>2.72</v>
      </c>
      <c r="E493" s="4">
        <v>5</v>
      </c>
      <c r="F493" s="8">
        <v>3.57</v>
      </c>
      <c r="G493" s="4">
        <v>0</v>
      </c>
      <c r="H493" s="8">
        <v>0</v>
      </c>
      <c r="I493" s="4">
        <v>0</v>
      </c>
    </row>
    <row r="494" spans="1:9" x14ac:dyDescent="0.15">
      <c r="A494" s="2">
        <v>7</v>
      </c>
      <c r="B494" s="1" t="s">
        <v>138</v>
      </c>
      <c r="C494" s="4">
        <v>5</v>
      </c>
      <c r="D494" s="8">
        <v>2.72</v>
      </c>
      <c r="E494" s="4">
        <v>3</v>
      </c>
      <c r="F494" s="8">
        <v>2.14</v>
      </c>
      <c r="G494" s="4">
        <v>2</v>
      </c>
      <c r="H494" s="8">
        <v>4.6500000000000004</v>
      </c>
      <c r="I494" s="4">
        <v>0</v>
      </c>
    </row>
    <row r="495" spans="1:9" x14ac:dyDescent="0.15">
      <c r="A495" s="2">
        <v>7</v>
      </c>
      <c r="B495" s="1" t="s">
        <v>141</v>
      </c>
      <c r="C495" s="4">
        <v>5</v>
      </c>
      <c r="D495" s="8">
        <v>2.72</v>
      </c>
      <c r="E495" s="4">
        <v>5</v>
      </c>
      <c r="F495" s="8">
        <v>3.57</v>
      </c>
      <c r="G495" s="4">
        <v>0</v>
      </c>
      <c r="H495" s="8">
        <v>0</v>
      </c>
      <c r="I495" s="4">
        <v>0</v>
      </c>
    </row>
    <row r="496" spans="1:9" x14ac:dyDescent="0.15">
      <c r="A496" s="2">
        <v>10</v>
      </c>
      <c r="B496" s="1" t="s">
        <v>165</v>
      </c>
      <c r="C496" s="4">
        <v>4</v>
      </c>
      <c r="D496" s="8">
        <v>2.17</v>
      </c>
      <c r="E496" s="4">
        <v>3</v>
      </c>
      <c r="F496" s="8">
        <v>2.14</v>
      </c>
      <c r="G496" s="4">
        <v>1</v>
      </c>
      <c r="H496" s="8">
        <v>2.33</v>
      </c>
      <c r="I496" s="4">
        <v>0</v>
      </c>
    </row>
    <row r="497" spans="1:9" x14ac:dyDescent="0.15">
      <c r="A497" s="2">
        <v>10</v>
      </c>
      <c r="B497" s="1" t="s">
        <v>131</v>
      </c>
      <c r="C497" s="4">
        <v>4</v>
      </c>
      <c r="D497" s="8">
        <v>2.17</v>
      </c>
      <c r="E497" s="4">
        <v>3</v>
      </c>
      <c r="F497" s="8">
        <v>2.14</v>
      </c>
      <c r="G497" s="4">
        <v>1</v>
      </c>
      <c r="H497" s="8">
        <v>2.33</v>
      </c>
      <c r="I497" s="4">
        <v>0</v>
      </c>
    </row>
    <row r="498" spans="1:9" x14ac:dyDescent="0.15">
      <c r="A498" s="2">
        <v>10</v>
      </c>
      <c r="B498" s="1" t="s">
        <v>152</v>
      </c>
      <c r="C498" s="4">
        <v>4</v>
      </c>
      <c r="D498" s="8">
        <v>2.17</v>
      </c>
      <c r="E498" s="4">
        <v>2</v>
      </c>
      <c r="F498" s="8">
        <v>1.43</v>
      </c>
      <c r="G498" s="4">
        <v>2</v>
      </c>
      <c r="H498" s="8">
        <v>4.6500000000000004</v>
      </c>
      <c r="I498" s="4">
        <v>0</v>
      </c>
    </row>
    <row r="499" spans="1:9" x14ac:dyDescent="0.15">
      <c r="A499" s="2">
        <v>10</v>
      </c>
      <c r="B499" s="1" t="s">
        <v>134</v>
      </c>
      <c r="C499" s="4">
        <v>4</v>
      </c>
      <c r="D499" s="8">
        <v>2.17</v>
      </c>
      <c r="E499" s="4">
        <v>4</v>
      </c>
      <c r="F499" s="8">
        <v>2.86</v>
      </c>
      <c r="G499" s="4">
        <v>0</v>
      </c>
      <c r="H499" s="8">
        <v>0</v>
      </c>
      <c r="I499" s="4">
        <v>0</v>
      </c>
    </row>
    <row r="500" spans="1:9" x14ac:dyDescent="0.15">
      <c r="A500" s="2">
        <v>10</v>
      </c>
      <c r="B500" s="1" t="s">
        <v>136</v>
      </c>
      <c r="C500" s="4">
        <v>4</v>
      </c>
      <c r="D500" s="8">
        <v>2.17</v>
      </c>
      <c r="E500" s="4">
        <v>1</v>
      </c>
      <c r="F500" s="8">
        <v>0.71</v>
      </c>
      <c r="G500" s="4">
        <v>3</v>
      </c>
      <c r="H500" s="8">
        <v>6.98</v>
      </c>
      <c r="I500" s="4">
        <v>0</v>
      </c>
    </row>
    <row r="501" spans="1:9" x14ac:dyDescent="0.15">
      <c r="A501" s="2">
        <v>10</v>
      </c>
      <c r="B501" s="1" t="s">
        <v>157</v>
      </c>
      <c r="C501" s="4">
        <v>4</v>
      </c>
      <c r="D501" s="8">
        <v>2.17</v>
      </c>
      <c r="E501" s="4">
        <v>1</v>
      </c>
      <c r="F501" s="8">
        <v>0.71</v>
      </c>
      <c r="G501" s="4">
        <v>3</v>
      </c>
      <c r="H501" s="8">
        <v>6.98</v>
      </c>
      <c r="I501" s="4">
        <v>0</v>
      </c>
    </row>
    <row r="502" spans="1:9" x14ac:dyDescent="0.15">
      <c r="A502" s="2">
        <v>10</v>
      </c>
      <c r="B502" s="1" t="s">
        <v>143</v>
      </c>
      <c r="C502" s="4">
        <v>4</v>
      </c>
      <c r="D502" s="8">
        <v>2.17</v>
      </c>
      <c r="E502" s="4">
        <v>4</v>
      </c>
      <c r="F502" s="8">
        <v>2.86</v>
      </c>
      <c r="G502" s="4">
        <v>0</v>
      </c>
      <c r="H502" s="8">
        <v>0</v>
      </c>
      <c r="I502" s="4">
        <v>0</v>
      </c>
    </row>
    <row r="503" spans="1:9" x14ac:dyDescent="0.15">
      <c r="A503" s="2">
        <v>10</v>
      </c>
      <c r="B503" s="1" t="s">
        <v>196</v>
      </c>
      <c r="C503" s="4">
        <v>4</v>
      </c>
      <c r="D503" s="8">
        <v>2.17</v>
      </c>
      <c r="E503" s="4">
        <v>0</v>
      </c>
      <c r="F503" s="8">
        <v>0</v>
      </c>
      <c r="G503" s="4">
        <v>4</v>
      </c>
      <c r="H503" s="8">
        <v>9.3000000000000007</v>
      </c>
      <c r="I503" s="4">
        <v>0</v>
      </c>
    </row>
    <row r="504" spans="1:9" x14ac:dyDescent="0.15">
      <c r="A504" s="2">
        <v>10</v>
      </c>
      <c r="B504" s="1" t="s">
        <v>150</v>
      </c>
      <c r="C504" s="4">
        <v>4</v>
      </c>
      <c r="D504" s="8">
        <v>2.17</v>
      </c>
      <c r="E504" s="4">
        <v>4</v>
      </c>
      <c r="F504" s="8">
        <v>2.86</v>
      </c>
      <c r="G504" s="4">
        <v>0</v>
      </c>
      <c r="H504" s="8">
        <v>0</v>
      </c>
      <c r="I504" s="4">
        <v>0</v>
      </c>
    </row>
    <row r="505" spans="1:9" x14ac:dyDescent="0.15">
      <c r="A505" s="2">
        <v>19</v>
      </c>
      <c r="B505" s="1" t="s">
        <v>203</v>
      </c>
      <c r="C505" s="4">
        <v>3</v>
      </c>
      <c r="D505" s="8">
        <v>1.63</v>
      </c>
      <c r="E505" s="4">
        <v>2</v>
      </c>
      <c r="F505" s="8">
        <v>1.43</v>
      </c>
      <c r="G505" s="4">
        <v>1</v>
      </c>
      <c r="H505" s="8">
        <v>2.33</v>
      </c>
      <c r="I505" s="4">
        <v>0</v>
      </c>
    </row>
    <row r="506" spans="1:9" x14ac:dyDescent="0.15">
      <c r="A506" s="2">
        <v>19</v>
      </c>
      <c r="B506" s="1" t="s">
        <v>153</v>
      </c>
      <c r="C506" s="4">
        <v>3</v>
      </c>
      <c r="D506" s="8">
        <v>1.63</v>
      </c>
      <c r="E506" s="4">
        <v>3</v>
      </c>
      <c r="F506" s="8">
        <v>2.14</v>
      </c>
      <c r="G506" s="4">
        <v>0</v>
      </c>
      <c r="H506" s="8">
        <v>0</v>
      </c>
      <c r="I506" s="4">
        <v>0</v>
      </c>
    </row>
    <row r="507" spans="1:9" x14ac:dyDescent="0.15">
      <c r="A507" s="2">
        <v>19</v>
      </c>
      <c r="B507" s="1" t="s">
        <v>204</v>
      </c>
      <c r="C507" s="4">
        <v>3</v>
      </c>
      <c r="D507" s="8">
        <v>1.63</v>
      </c>
      <c r="E507" s="4">
        <v>3</v>
      </c>
      <c r="F507" s="8">
        <v>2.14</v>
      </c>
      <c r="G507" s="4">
        <v>0</v>
      </c>
      <c r="H507" s="8">
        <v>0</v>
      </c>
      <c r="I507" s="4">
        <v>0</v>
      </c>
    </row>
    <row r="508" spans="1:9" x14ac:dyDescent="0.15">
      <c r="A508" s="2">
        <v>19</v>
      </c>
      <c r="B508" s="1" t="s">
        <v>189</v>
      </c>
      <c r="C508" s="4">
        <v>3</v>
      </c>
      <c r="D508" s="8">
        <v>1.63</v>
      </c>
      <c r="E508" s="4">
        <v>2</v>
      </c>
      <c r="F508" s="8">
        <v>1.43</v>
      </c>
      <c r="G508" s="4">
        <v>1</v>
      </c>
      <c r="H508" s="8">
        <v>2.33</v>
      </c>
      <c r="I508" s="4">
        <v>0</v>
      </c>
    </row>
    <row r="509" spans="1:9" x14ac:dyDescent="0.15">
      <c r="A509" s="2">
        <v>19</v>
      </c>
      <c r="B509" s="1" t="s">
        <v>162</v>
      </c>
      <c r="C509" s="4">
        <v>3</v>
      </c>
      <c r="D509" s="8">
        <v>1.63</v>
      </c>
      <c r="E509" s="4">
        <v>0</v>
      </c>
      <c r="F509" s="8">
        <v>0</v>
      </c>
      <c r="G509" s="4">
        <v>3</v>
      </c>
      <c r="H509" s="8">
        <v>6.98</v>
      </c>
      <c r="I509" s="4">
        <v>0</v>
      </c>
    </row>
    <row r="510" spans="1:9" x14ac:dyDescent="0.15">
      <c r="A510" s="1"/>
      <c r="C510" s="4"/>
      <c r="D510" s="8"/>
      <c r="E510" s="4"/>
      <c r="F510" s="8"/>
      <c r="G510" s="4"/>
      <c r="H510" s="8"/>
      <c r="I510" s="4"/>
    </row>
    <row r="511" spans="1:9" x14ac:dyDescent="0.15">
      <c r="A511" s="1" t="s">
        <v>21</v>
      </c>
      <c r="C511" s="4"/>
      <c r="D511" s="8"/>
      <c r="E511" s="4"/>
      <c r="F511" s="8"/>
      <c r="G511" s="4"/>
      <c r="H511" s="8"/>
      <c r="I511" s="4"/>
    </row>
    <row r="512" spans="1:9" x14ac:dyDescent="0.15">
      <c r="A512" s="2">
        <v>1</v>
      </c>
      <c r="B512" s="1" t="s">
        <v>151</v>
      </c>
      <c r="C512" s="4">
        <v>9</v>
      </c>
      <c r="D512" s="8">
        <v>7.5</v>
      </c>
      <c r="E512" s="4">
        <v>4</v>
      </c>
      <c r="F512" s="8">
        <v>4.88</v>
      </c>
      <c r="G512" s="4">
        <v>5</v>
      </c>
      <c r="H512" s="8">
        <v>13.16</v>
      </c>
      <c r="I512" s="4">
        <v>0</v>
      </c>
    </row>
    <row r="513" spans="1:9" x14ac:dyDescent="0.15">
      <c r="A513" s="2">
        <v>1</v>
      </c>
      <c r="B513" s="1" t="s">
        <v>146</v>
      </c>
      <c r="C513" s="4">
        <v>9</v>
      </c>
      <c r="D513" s="8">
        <v>7.5</v>
      </c>
      <c r="E513" s="4">
        <v>9</v>
      </c>
      <c r="F513" s="8">
        <v>10.98</v>
      </c>
      <c r="G513" s="4">
        <v>0</v>
      </c>
      <c r="H513" s="8">
        <v>0</v>
      </c>
      <c r="I513" s="4">
        <v>0</v>
      </c>
    </row>
    <row r="514" spans="1:9" x14ac:dyDescent="0.15">
      <c r="A514" s="2">
        <v>1</v>
      </c>
      <c r="B514" s="1" t="s">
        <v>147</v>
      </c>
      <c r="C514" s="4">
        <v>9</v>
      </c>
      <c r="D514" s="8">
        <v>7.5</v>
      </c>
      <c r="E514" s="4">
        <v>9</v>
      </c>
      <c r="F514" s="8">
        <v>10.98</v>
      </c>
      <c r="G514" s="4">
        <v>0</v>
      </c>
      <c r="H514" s="8">
        <v>0</v>
      </c>
      <c r="I514" s="4">
        <v>0</v>
      </c>
    </row>
    <row r="515" spans="1:9" x14ac:dyDescent="0.15">
      <c r="A515" s="2">
        <v>4</v>
      </c>
      <c r="B515" s="1" t="s">
        <v>131</v>
      </c>
      <c r="C515" s="4">
        <v>6</v>
      </c>
      <c r="D515" s="8">
        <v>5</v>
      </c>
      <c r="E515" s="4">
        <v>5</v>
      </c>
      <c r="F515" s="8">
        <v>6.1</v>
      </c>
      <c r="G515" s="4">
        <v>1</v>
      </c>
      <c r="H515" s="8">
        <v>2.63</v>
      </c>
      <c r="I515" s="4">
        <v>0</v>
      </c>
    </row>
    <row r="516" spans="1:9" x14ac:dyDescent="0.15">
      <c r="A516" s="2">
        <v>4</v>
      </c>
      <c r="B516" s="1" t="s">
        <v>156</v>
      </c>
      <c r="C516" s="4">
        <v>6</v>
      </c>
      <c r="D516" s="8">
        <v>5</v>
      </c>
      <c r="E516" s="4">
        <v>6</v>
      </c>
      <c r="F516" s="8">
        <v>7.32</v>
      </c>
      <c r="G516" s="4">
        <v>0</v>
      </c>
      <c r="H516" s="8">
        <v>0</v>
      </c>
      <c r="I516" s="4">
        <v>0</v>
      </c>
    </row>
    <row r="517" spans="1:9" x14ac:dyDescent="0.15">
      <c r="A517" s="2">
        <v>6</v>
      </c>
      <c r="B517" s="1" t="s">
        <v>157</v>
      </c>
      <c r="C517" s="4">
        <v>5</v>
      </c>
      <c r="D517" s="8">
        <v>4.17</v>
      </c>
      <c r="E517" s="4">
        <v>1</v>
      </c>
      <c r="F517" s="8">
        <v>1.22</v>
      </c>
      <c r="G517" s="4">
        <v>4</v>
      </c>
      <c r="H517" s="8">
        <v>10.53</v>
      </c>
      <c r="I517" s="4">
        <v>0</v>
      </c>
    </row>
    <row r="518" spans="1:9" x14ac:dyDescent="0.15">
      <c r="A518" s="2">
        <v>7</v>
      </c>
      <c r="B518" s="1" t="s">
        <v>137</v>
      </c>
      <c r="C518" s="4">
        <v>4</v>
      </c>
      <c r="D518" s="8">
        <v>3.33</v>
      </c>
      <c r="E518" s="4">
        <v>3</v>
      </c>
      <c r="F518" s="8">
        <v>3.66</v>
      </c>
      <c r="G518" s="4">
        <v>1</v>
      </c>
      <c r="H518" s="8">
        <v>2.63</v>
      </c>
      <c r="I518" s="4">
        <v>0</v>
      </c>
    </row>
    <row r="519" spans="1:9" x14ac:dyDescent="0.15">
      <c r="A519" s="2">
        <v>7</v>
      </c>
      <c r="B519" s="1" t="s">
        <v>148</v>
      </c>
      <c r="C519" s="4">
        <v>4</v>
      </c>
      <c r="D519" s="8">
        <v>3.33</v>
      </c>
      <c r="E519" s="4">
        <v>4</v>
      </c>
      <c r="F519" s="8">
        <v>4.88</v>
      </c>
      <c r="G519" s="4">
        <v>0</v>
      </c>
      <c r="H519" s="8">
        <v>0</v>
      </c>
      <c r="I519" s="4">
        <v>0</v>
      </c>
    </row>
    <row r="520" spans="1:9" x14ac:dyDescent="0.15">
      <c r="A520" s="2">
        <v>9</v>
      </c>
      <c r="B520" s="1" t="s">
        <v>160</v>
      </c>
      <c r="C520" s="4">
        <v>3</v>
      </c>
      <c r="D520" s="8">
        <v>2.5</v>
      </c>
      <c r="E520" s="4">
        <v>2</v>
      </c>
      <c r="F520" s="8">
        <v>2.44</v>
      </c>
      <c r="G520" s="4">
        <v>1</v>
      </c>
      <c r="H520" s="8">
        <v>2.63</v>
      </c>
      <c r="I520" s="4">
        <v>0</v>
      </c>
    </row>
    <row r="521" spans="1:9" x14ac:dyDescent="0.15">
      <c r="A521" s="2">
        <v>9</v>
      </c>
      <c r="B521" s="1" t="s">
        <v>132</v>
      </c>
      <c r="C521" s="4">
        <v>3</v>
      </c>
      <c r="D521" s="8">
        <v>2.5</v>
      </c>
      <c r="E521" s="4">
        <v>2</v>
      </c>
      <c r="F521" s="8">
        <v>2.44</v>
      </c>
      <c r="G521" s="4">
        <v>1</v>
      </c>
      <c r="H521" s="8">
        <v>2.63</v>
      </c>
      <c r="I521" s="4">
        <v>0</v>
      </c>
    </row>
    <row r="522" spans="1:9" x14ac:dyDescent="0.15">
      <c r="A522" s="2">
        <v>9</v>
      </c>
      <c r="B522" s="1" t="s">
        <v>134</v>
      </c>
      <c r="C522" s="4">
        <v>3</v>
      </c>
      <c r="D522" s="8">
        <v>2.5</v>
      </c>
      <c r="E522" s="4">
        <v>3</v>
      </c>
      <c r="F522" s="8">
        <v>3.66</v>
      </c>
      <c r="G522" s="4">
        <v>0</v>
      </c>
      <c r="H522" s="8">
        <v>0</v>
      </c>
      <c r="I522" s="4">
        <v>0</v>
      </c>
    </row>
    <row r="523" spans="1:9" x14ac:dyDescent="0.15">
      <c r="A523" s="2">
        <v>9</v>
      </c>
      <c r="B523" s="1" t="s">
        <v>139</v>
      </c>
      <c r="C523" s="4">
        <v>3</v>
      </c>
      <c r="D523" s="8">
        <v>2.5</v>
      </c>
      <c r="E523" s="4">
        <v>1</v>
      </c>
      <c r="F523" s="8">
        <v>1.22</v>
      </c>
      <c r="G523" s="4">
        <v>2</v>
      </c>
      <c r="H523" s="8">
        <v>5.26</v>
      </c>
      <c r="I523" s="4">
        <v>0</v>
      </c>
    </row>
    <row r="524" spans="1:9" x14ac:dyDescent="0.15">
      <c r="A524" s="2">
        <v>9</v>
      </c>
      <c r="B524" s="1" t="s">
        <v>177</v>
      </c>
      <c r="C524" s="4">
        <v>3</v>
      </c>
      <c r="D524" s="8">
        <v>2.5</v>
      </c>
      <c r="E524" s="4">
        <v>0</v>
      </c>
      <c r="F524" s="8">
        <v>0</v>
      </c>
      <c r="G524" s="4">
        <v>3</v>
      </c>
      <c r="H524" s="8">
        <v>7.89</v>
      </c>
      <c r="I524" s="4">
        <v>0</v>
      </c>
    </row>
    <row r="525" spans="1:9" x14ac:dyDescent="0.15">
      <c r="A525" s="2">
        <v>14</v>
      </c>
      <c r="B525" s="1" t="s">
        <v>178</v>
      </c>
      <c r="C525" s="4">
        <v>2</v>
      </c>
      <c r="D525" s="8">
        <v>1.67</v>
      </c>
      <c r="E525" s="4">
        <v>2</v>
      </c>
      <c r="F525" s="8">
        <v>2.44</v>
      </c>
      <c r="G525" s="4">
        <v>0</v>
      </c>
      <c r="H525" s="8">
        <v>0</v>
      </c>
      <c r="I525" s="4">
        <v>0</v>
      </c>
    </row>
    <row r="526" spans="1:9" x14ac:dyDescent="0.15">
      <c r="A526" s="2">
        <v>14</v>
      </c>
      <c r="B526" s="1" t="s">
        <v>170</v>
      </c>
      <c r="C526" s="4">
        <v>2</v>
      </c>
      <c r="D526" s="8">
        <v>1.67</v>
      </c>
      <c r="E526" s="4">
        <v>2</v>
      </c>
      <c r="F526" s="8">
        <v>2.44</v>
      </c>
      <c r="G526" s="4">
        <v>0</v>
      </c>
      <c r="H526" s="8">
        <v>0</v>
      </c>
      <c r="I526" s="4">
        <v>0</v>
      </c>
    </row>
    <row r="527" spans="1:9" x14ac:dyDescent="0.15">
      <c r="A527" s="2">
        <v>14</v>
      </c>
      <c r="B527" s="1" t="s">
        <v>205</v>
      </c>
      <c r="C527" s="4">
        <v>2</v>
      </c>
      <c r="D527" s="8">
        <v>1.67</v>
      </c>
      <c r="E527" s="4">
        <v>0</v>
      </c>
      <c r="F527" s="8">
        <v>0</v>
      </c>
      <c r="G527" s="4">
        <v>2</v>
      </c>
      <c r="H527" s="8">
        <v>5.26</v>
      </c>
      <c r="I527" s="4">
        <v>0</v>
      </c>
    </row>
    <row r="528" spans="1:9" x14ac:dyDescent="0.15">
      <c r="A528" s="2">
        <v>14</v>
      </c>
      <c r="B528" s="1" t="s">
        <v>136</v>
      </c>
      <c r="C528" s="4">
        <v>2</v>
      </c>
      <c r="D528" s="8">
        <v>1.67</v>
      </c>
      <c r="E528" s="4">
        <v>2</v>
      </c>
      <c r="F528" s="8">
        <v>2.44</v>
      </c>
      <c r="G528" s="4">
        <v>0</v>
      </c>
      <c r="H528" s="8">
        <v>0</v>
      </c>
      <c r="I528" s="4">
        <v>0</v>
      </c>
    </row>
    <row r="529" spans="1:9" x14ac:dyDescent="0.15">
      <c r="A529" s="2">
        <v>14</v>
      </c>
      <c r="B529" s="1" t="s">
        <v>153</v>
      </c>
      <c r="C529" s="4">
        <v>2</v>
      </c>
      <c r="D529" s="8">
        <v>1.67</v>
      </c>
      <c r="E529" s="4">
        <v>1</v>
      </c>
      <c r="F529" s="8">
        <v>1.22</v>
      </c>
      <c r="G529" s="4">
        <v>1</v>
      </c>
      <c r="H529" s="8">
        <v>2.63</v>
      </c>
      <c r="I529" s="4">
        <v>0</v>
      </c>
    </row>
    <row r="530" spans="1:9" x14ac:dyDescent="0.15">
      <c r="A530" s="2">
        <v>14</v>
      </c>
      <c r="B530" s="1" t="s">
        <v>142</v>
      </c>
      <c r="C530" s="4">
        <v>2</v>
      </c>
      <c r="D530" s="8">
        <v>1.67</v>
      </c>
      <c r="E530" s="4">
        <v>2</v>
      </c>
      <c r="F530" s="8">
        <v>2.44</v>
      </c>
      <c r="G530" s="4">
        <v>0</v>
      </c>
      <c r="H530" s="8">
        <v>0</v>
      </c>
      <c r="I530" s="4">
        <v>0</v>
      </c>
    </row>
    <row r="531" spans="1:9" x14ac:dyDescent="0.15">
      <c r="A531" s="2">
        <v>14</v>
      </c>
      <c r="B531" s="1" t="s">
        <v>189</v>
      </c>
      <c r="C531" s="4">
        <v>2</v>
      </c>
      <c r="D531" s="8">
        <v>1.67</v>
      </c>
      <c r="E531" s="4">
        <v>2</v>
      </c>
      <c r="F531" s="8">
        <v>2.44</v>
      </c>
      <c r="G531" s="4">
        <v>0</v>
      </c>
      <c r="H531" s="8">
        <v>0</v>
      </c>
      <c r="I531" s="4">
        <v>0</v>
      </c>
    </row>
    <row r="532" spans="1:9" x14ac:dyDescent="0.15">
      <c r="A532" s="2">
        <v>14</v>
      </c>
      <c r="B532" s="1" t="s">
        <v>143</v>
      </c>
      <c r="C532" s="4">
        <v>2</v>
      </c>
      <c r="D532" s="8">
        <v>1.67</v>
      </c>
      <c r="E532" s="4">
        <v>2</v>
      </c>
      <c r="F532" s="8">
        <v>2.44</v>
      </c>
      <c r="G532" s="4">
        <v>0</v>
      </c>
      <c r="H532" s="8">
        <v>0</v>
      </c>
      <c r="I532" s="4">
        <v>0</v>
      </c>
    </row>
    <row r="533" spans="1:9" x14ac:dyDescent="0.15">
      <c r="A533" s="2">
        <v>14</v>
      </c>
      <c r="B533" s="1" t="s">
        <v>145</v>
      </c>
      <c r="C533" s="4">
        <v>2</v>
      </c>
      <c r="D533" s="8">
        <v>1.67</v>
      </c>
      <c r="E533" s="4">
        <v>1</v>
      </c>
      <c r="F533" s="8">
        <v>1.22</v>
      </c>
      <c r="G533" s="4">
        <v>1</v>
      </c>
      <c r="H533" s="8">
        <v>2.63</v>
      </c>
      <c r="I533" s="4">
        <v>0</v>
      </c>
    </row>
    <row r="534" spans="1:9" x14ac:dyDescent="0.15">
      <c r="A534" s="2">
        <v>14</v>
      </c>
      <c r="B534" s="1" t="s">
        <v>166</v>
      </c>
      <c r="C534" s="4">
        <v>2</v>
      </c>
      <c r="D534" s="8">
        <v>1.67</v>
      </c>
      <c r="E534" s="4">
        <v>2</v>
      </c>
      <c r="F534" s="8">
        <v>2.44</v>
      </c>
      <c r="G534" s="4">
        <v>0</v>
      </c>
      <c r="H534" s="8">
        <v>0</v>
      </c>
      <c r="I534" s="4">
        <v>0</v>
      </c>
    </row>
    <row r="535" spans="1:9" x14ac:dyDescent="0.15">
      <c r="A535" s="2">
        <v>14</v>
      </c>
      <c r="B535" s="1" t="s">
        <v>206</v>
      </c>
      <c r="C535" s="4">
        <v>2</v>
      </c>
      <c r="D535" s="8">
        <v>1.67</v>
      </c>
      <c r="E535" s="4">
        <v>2</v>
      </c>
      <c r="F535" s="8">
        <v>2.44</v>
      </c>
      <c r="G535" s="4">
        <v>0</v>
      </c>
      <c r="H535" s="8">
        <v>0</v>
      </c>
      <c r="I535" s="4">
        <v>0</v>
      </c>
    </row>
    <row r="536" spans="1:9" x14ac:dyDescent="0.15">
      <c r="A536" s="1"/>
      <c r="C536" s="4"/>
      <c r="D536" s="8"/>
      <c r="E536" s="4"/>
      <c r="F536" s="8"/>
      <c r="G536" s="4"/>
      <c r="H536" s="8"/>
      <c r="I536" s="4"/>
    </row>
    <row r="537" spans="1:9" x14ac:dyDescent="0.15">
      <c r="A537" s="1" t="s">
        <v>22</v>
      </c>
      <c r="C537" s="4"/>
      <c r="D537" s="8"/>
      <c r="E537" s="4"/>
      <c r="F537" s="8"/>
      <c r="G537" s="4"/>
      <c r="H537" s="8"/>
      <c r="I537" s="4"/>
    </row>
    <row r="538" spans="1:9" x14ac:dyDescent="0.15">
      <c r="A538" s="2">
        <v>1</v>
      </c>
      <c r="B538" s="1" t="s">
        <v>212</v>
      </c>
      <c r="C538" s="4">
        <v>5</v>
      </c>
      <c r="D538" s="8">
        <v>10.199999999999999</v>
      </c>
      <c r="E538" s="4">
        <v>0</v>
      </c>
      <c r="F538" s="8">
        <v>0</v>
      </c>
      <c r="G538" s="4">
        <v>5</v>
      </c>
      <c r="H538" s="8">
        <v>18.52</v>
      </c>
      <c r="I538" s="4">
        <v>0</v>
      </c>
    </row>
    <row r="539" spans="1:9" x14ac:dyDescent="0.15">
      <c r="A539" s="2">
        <v>2</v>
      </c>
      <c r="B539" s="1" t="s">
        <v>147</v>
      </c>
      <c r="C539" s="4">
        <v>3</v>
      </c>
      <c r="D539" s="8">
        <v>6.12</v>
      </c>
      <c r="E539" s="4">
        <v>2</v>
      </c>
      <c r="F539" s="8">
        <v>9.52</v>
      </c>
      <c r="G539" s="4">
        <v>1</v>
      </c>
      <c r="H539" s="8">
        <v>3.7</v>
      </c>
      <c r="I539" s="4">
        <v>0</v>
      </c>
    </row>
    <row r="540" spans="1:9" x14ac:dyDescent="0.15">
      <c r="A540" s="2">
        <v>2</v>
      </c>
      <c r="B540" s="1" t="s">
        <v>166</v>
      </c>
      <c r="C540" s="4">
        <v>3</v>
      </c>
      <c r="D540" s="8">
        <v>6.12</v>
      </c>
      <c r="E540" s="4">
        <v>3</v>
      </c>
      <c r="F540" s="8">
        <v>14.29</v>
      </c>
      <c r="G540" s="4">
        <v>0</v>
      </c>
      <c r="H540" s="8">
        <v>0</v>
      </c>
      <c r="I540" s="4">
        <v>0</v>
      </c>
    </row>
    <row r="541" spans="1:9" x14ac:dyDescent="0.15">
      <c r="A541" s="2">
        <v>2</v>
      </c>
      <c r="B541" s="1" t="s">
        <v>148</v>
      </c>
      <c r="C541" s="4">
        <v>3</v>
      </c>
      <c r="D541" s="8">
        <v>6.12</v>
      </c>
      <c r="E541" s="4">
        <v>3</v>
      </c>
      <c r="F541" s="8">
        <v>14.29</v>
      </c>
      <c r="G541" s="4">
        <v>0</v>
      </c>
      <c r="H541" s="8">
        <v>0</v>
      </c>
      <c r="I541" s="4">
        <v>0</v>
      </c>
    </row>
    <row r="542" spans="1:9" x14ac:dyDescent="0.15">
      <c r="A542" s="2">
        <v>5</v>
      </c>
      <c r="B542" s="1" t="s">
        <v>181</v>
      </c>
      <c r="C542" s="4">
        <v>2</v>
      </c>
      <c r="D542" s="8">
        <v>4.08</v>
      </c>
      <c r="E542" s="4">
        <v>1</v>
      </c>
      <c r="F542" s="8">
        <v>4.76</v>
      </c>
      <c r="G542" s="4">
        <v>1</v>
      </c>
      <c r="H542" s="8">
        <v>3.7</v>
      </c>
      <c r="I542" s="4">
        <v>0</v>
      </c>
    </row>
    <row r="543" spans="1:9" x14ac:dyDescent="0.15">
      <c r="A543" s="2">
        <v>5</v>
      </c>
      <c r="B543" s="1" t="s">
        <v>170</v>
      </c>
      <c r="C543" s="4">
        <v>2</v>
      </c>
      <c r="D543" s="8">
        <v>4.08</v>
      </c>
      <c r="E543" s="4">
        <v>0</v>
      </c>
      <c r="F543" s="8">
        <v>0</v>
      </c>
      <c r="G543" s="4">
        <v>2</v>
      </c>
      <c r="H543" s="8">
        <v>7.41</v>
      </c>
      <c r="I543" s="4">
        <v>0</v>
      </c>
    </row>
    <row r="544" spans="1:9" x14ac:dyDescent="0.15">
      <c r="A544" s="2">
        <v>5</v>
      </c>
      <c r="B544" s="1" t="s">
        <v>135</v>
      </c>
      <c r="C544" s="4">
        <v>2</v>
      </c>
      <c r="D544" s="8">
        <v>4.08</v>
      </c>
      <c r="E544" s="4">
        <v>2</v>
      </c>
      <c r="F544" s="8">
        <v>9.52</v>
      </c>
      <c r="G544" s="4">
        <v>0</v>
      </c>
      <c r="H544" s="8">
        <v>0</v>
      </c>
      <c r="I544" s="4">
        <v>0</v>
      </c>
    </row>
    <row r="545" spans="1:9" x14ac:dyDescent="0.15">
      <c r="A545" s="2">
        <v>5</v>
      </c>
      <c r="B545" s="1" t="s">
        <v>214</v>
      </c>
      <c r="C545" s="4">
        <v>2</v>
      </c>
      <c r="D545" s="8">
        <v>4.08</v>
      </c>
      <c r="E545" s="4">
        <v>0</v>
      </c>
      <c r="F545" s="8">
        <v>0</v>
      </c>
      <c r="G545" s="4">
        <v>2</v>
      </c>
      <c r="H545" s="8">
        <v>7.41</v>
      </c>
      <c r="I545" s="4">
        <v>0</v>
      </c>
    </row>
    <row r="546" spans="1:9" x14ac:dyDescent="0.15">
      <c r="A546" s="2">
        <v>5</v>
      </c>
      <c r="B546" s="1" t="s">
        <v>146</v>
      </c>
      <c r="C546" s="4">
        <v>2</v>
      </c>
      <c r="D546" s="8">
        <v>4.08</v>
      </c>
      <c r="E546" s="4">
        <v>2</v>
      </c>
      <c r="F546" s="8">
        <v>9.52</v>
      </c>
      <c r="G546" s="4">
        <v>0</v>
      </c>
      <c r="H546" s="8">
        <v>0</v>
      </c>
      <c r="I546" s="4">
        <v>0</v>
      </c>
    </row>
    <row r="547" spans="1:9" x14ac:dyDescent="0.15">
      <c r="A547" s="2">
        <v>5</v>
      </c>
      <c r="B547" s="1" t="s">
        <v>216</v>
      </c>
      <c r="C547" s="4">
        <v>2</v>
      </c>
      <c r="D547" s="8">
        <v>4.08</v>
      </c>
      <c r="E547" s="4">
        <v>0</v>
      </c>
      <c r="F547" s="8">
        <v>0</v>
      </c>
      <c r="G547" s="4">
        <v>2</v>
      </c>
      <c r="H547" s="8">
        <v>7.41</v>
      </c>
      <c r="I547" s="4">
        <v>0</v>
      </c>
    </row>
    <row r="548" spans="1:9" x14ac:dyDescent="0.15">
      <c r="A548" s="2">
        <v>5</v>
      </c>
      <c r="B548" s="1" t="s">
        <v>177</v>
      </c>
      <c r="C548" s="4">
        <v>2</v>
      </c>
      <c r="D548" s="8">
        <v>4.08</v>
      </c>
      <c r="E548" s="4">
        <v>0</v>
      </c>
      <c r="F548" s="8">
        <v>0</v>
      </c>
      <c r="G548" s="4">
        <v>2</v>
      </c>
      <c r="H548" s="8">
        <v>7.41</v>
      </c>
      <c r="I548" s="4">
        <v>0</v>
      </c>
    </row>
    <row r="549" spans="1:9" x14ac:dyDescent="0.15">
      <c r="A549" s="2">
        <v>12</v>
      </c>
      <c r="B549" s="1" t="s">
        <v>151</v>
      </c>
      <c r="C549" s="4">
        <v>1</v>
      </c>
      <c r="D549" s="8">
        <v>2.04</v>
      </c>
      <c r="E549" s="4">
        <v>0</v>
      </c>
      <c r="F549" s="8">
        <v>0</v>
      </c>
      <c r="G549" s="4">
        <v>1</v>
      </c>
      <c r="H549" s="8">
        <v>3.7</v>
      </c>
      <c r="I549" s="4">
        <v>0</v>
      </c>
    </row>
    <row r="550" spans="1:9" x14ac:dyDescent="0.15">
      <c r="A550" s="2">
        <v>12</v>
      </c>
      <c r="B550" s="1" t="s">
        <v>207</v>
      </c>
      <c r="C550" s="4">
        <v>1</v>
      </c>
      <c r="D550" s="8">
        <v>2.04</v>
      </c>
      <c r="E550" s="4">
        <v>0</v>
      </c>
      <c r="F550" s="8">
        <v>0</v>
      </c>
      <c r="G550" s="4">
        <v>1</v>
      </c>
      <c r="H550" s="8">
        <v>3.7</v>
      </c>
      <c r="I550" s="4">
        <v>0</v>
      </c>
    </row>
    <row r="551" spans="1:9" x14ac:dyDescent="0.15">
      <c r="A551" s="2">
        <v>12</v>
      </c>
      <c r="B551" s="1" t="s">
        <v>163</v>
      </c>
      <c r="C551" s="4">
        <v>1</v>
      </c>
      <c r="D551" s="8">
        <v>2.04</v>
      </c>
      <c r="E551" s="4">
        <v>0</v>
      </c>
      <c r="F551" s="8">
        <v>0</v>
      </c>
      <c r="G551" s="4">
        <v>1</v>
      </c>
      <c r="H551" s="8">
        <v>3.7</v>
      </c>
      <c r="I551" s="4">
        <v>0</v>
      </c>
    </row>
    <row r="552" spans="1:9" x14ac:dyDescent="0.15">
      <c r="A552" s="2">
        <v>12</v>
      </c>
      <c r="B552" s="1" t="s">
        <v>208</v>
      </c>
      <c r="C552" s="4">
        <v>1</v>
      </c>
      <c r="D552" s="8">
        <v>2.04</v>
      </c>
      <c r="E552" s="4">
        <v>0</v>
      </c>
      <c r="F552" s="8">
        <v>0</v>
      </c>
      <c r="G552" s="4">
        <v>1</v>
      </c>
      <c r="H552" s="8">
        <v>3.7</v>
      </c>
      <c r="I552" s="4">
        <v>0</v>
      </c>
    </row>
    <row r="553" spans="1:9" x14ac:dyDescent="0.15">
      <c r="A553" s="2">
        <v>12</v>
      </c>
      <c r="B553" s="1" t="s">
        <v>209</v>
      </c>
      <c r="C553" s="4">
        <v>1</v>
      </c>
      <c r="D553" s="8">
        <v>2.04</v>
      </c>
      <c r="E553" s="4">
        <v>0</v>
      </c>
      <c r="F553" s="8">
        <v>0</v>
      </c>
      <c r="G553" s="4">
        <v>0</v>
      </c>
      <c r="H553" s="8">
        <v>0</v>
      </c>
      <c r="I553" s="4">
        <v>1</v>
      </c>
    </row>
    <row r="554" spans="1:9" x14ac:dyDescent="0.15">
      <c r="A554" s="2">
        <v>12</v>
      </c>
      <c r="B554" s="1" t="s">
        <v>210</v>
      </c>
      <c r="C554" s="4">
        <v>1</v>
      </c>
      <c r="D554" s="8">
        <v>2.04</v>
      </c>
      <c r="E554" s="4">
        <v>0</v>
      </c>
      <c r="F554" s="8">
        <v>0</v>
      </c>
      <c r="G554" s="4">
        <v>1</v>
      </c>
      <c r="H554" s="8">
        <v>3.7</v>
      </c>
      <c r="I554" s="4">
        <v>0</v>
      </c>
    </row>
    <row r="555" spans="1:9" x14ac:dyDescent="0.15">
      <c r="A555" s="2">
        <v>12</v>
      </c>
      <c r="B555" s="1" t="s">
        <v>211</v>
      </c>
      <c r="C555" s="4">
        <v>1</v>
      </c>
      <c r="D555" s="8">
        <v>2.04</v>
      </c>
      <c r="E555" s="4">
        <v>0</v>
      </c>
      <c r="F555" s="8">
        <v>0</v>
      </c>
      <c r="G555" s="4">
        <v>1</v>
      </c>
      <c r="H555" s="8">
        <v>3.7</v>
      </c>
      <c r="I555" s="4">
        <v>0</v>
      </c>
    </row>
    <row r="556" spans="1:9" x14ac:dyDescent="0.15">
      <c r="A556" s="2">
        <v>12</v>
      </c>
      <c r="B556" s="1" t="s">
        <v>205</v>
      </c>
      <c r="C556" s="4">
        <v>1</v>
      </c>
      <c r="D556" s="8">
        <v>2.04</v>
      </c>
      <c r="E556" s="4">
        <v>0</v>
      </c>
      <c r="F556" s="8">
        <v>0</v>
      </c>
      <c r="G556" s="4">
        <v>1</v>
      </c>
      <c r="H556" s="8">
        <v>3.7</v>
      </c>
      <c r="I556" s="4">
        <v>0</v>
      </c>
    </row>
    <row r="557" spans="1:9" x14ac:dyDescent="0.15">
      <c r="A557" s="2">
        <v>12</v>
      </c>
      <c r="B557" s="1" t="s">
        <v>136</v>
      </c>
      <c r="C557" s="4">
        <v>1</v>
      </c>
      <c r="D557" s="8">
        <v>2.04</v>
      </c>
      <c r="E557" s="4">
        <v>1</v>
      </c>
      <c r="F557" s="8">
        <v>4.76</v>
      </c>
      <c r="G557" s="4">
        <v>0</v>
      </c>
      <c r="H557" s="8">
        <v>0</v>
      </c>
      <c r="I557" s="4">
        <v>0</v>
      </c>
    </row>
    <row r="558" spans="1:9" x14ac:dyDescent="0.15">
      <c r="A558" s="2">
        <v>12</v>
      </c>
      <c r="B558" s="1" t="s">
        <v>187</v>
      </c>
      <c r="C558" s="4">
        <v>1</v>
      </c>
      <c r="D558" s="8">
        <v>2.04</v>
      </c>
      <c r="E558" s="4">
        <v>1</v>
      </c>
      <c r="F558" s="8">
        <v>4.76</v>
      </c>
      <c r="G558" s="4">
        <v>0</v>
      </c>
      <c r="H558" s="8">
        <v>0</v>
      </c>
      <c r="I558" s="4">
        <v>0</v>
      </c>
    </row>
    <row r="559" spans="1:9" x14ac:dyDescent="0.15">
      <c r="A559" s="2">
        <v>12</v>
      </c>
      <c r="B559" s="1" t="s">
        <v>138</v>
      </c>
      <c r="C559" s="4">
        <v>1</v>
      </c>
      <c r="D559" s="8">
        <v>2.04</v>
      </c>
      <c r="E559" s="4">
        <v>0</v>
      </c>
      <c r="F559" s="8">
        <v>0</v>
      </c>
      <c r="G559" s="4">
        <v>1</v>
      </c>
      <c r="H559" s="8">
        <v>3.7</v>
      </c>
      <c r="I559" s="4">
        <v>0</v>
      </c>
    </row>
    <row r="560" spans="1:9" x14ac:dyDescent="0.15">
      <c r="A560" s="2">
        <v>12</v>
      </c>
      <c r="B560" s="1" t="s">
        <v>194</v>
      </c>
      <c r="C560" s="4">
        <v>1</v>
      </c>
      <c r="D560" s="8">
        <v>2.04</v>
      </c>
      <c r="E560" s="4">
        <v>0</v>
      </c>
      <c r="F560" s="8">
        <v>0</v>
      </c>
      <c r="G560" s="4">
        <v>1</v>
      </c>
      <c r="H560" s="8">
        <v>3.7</v>
      </c>
      <c r="I560" s="4">
        <v>0</v>
      </c>
    </row>
    <row r="561" spans="1:9" x14ac:dyDescent="0.15">
      <c r="A561" s="2">
        <v>12</v>
      </c>
      <c r="B561" s="1" t="s">
        <v>202</v>
      </c>
      <c r="C561" s="4">
        <v>1</v>
      </c>
      <c r="D561" s="8">
        <v>2.04</v>
      </c>
      <c r="E561" s="4">
        <v>1</v>
      </c>
      <c r="F561" s="8">
        <v>4.76</v>
      </c>
      <c r="G561" s="4">
        <v>0</v>
      </c>
      <c r="H561" s="8">
        <v>0</v>
      </c>
      <c r="I561" s="4">
        <v>0</v>
      </c>
    </row>
    <row r="562" spans="1:9" x14ac:dyDescent="0.15">
      <c r="A562" s="2">
        <v>12</v>
      </c>
      <c r="B562" s="1" t="s">
        <v>140</v>
      </c>
      <c r="C562" s="4">
        <v>1</v>
      </c>
      <c r="D562" s="8">
        <v>2.04</v>
      </c>
      <c r="E562" s="4">
        <v>1</v>
      </c>
      <c r="F562" s="8">
        <v>4.76</v>
      </c>
      <c r="G562" s="4">
        <v>0</v>
      </c>
      <c r="H562" s="8">
        <v>0</v>
      </c>
      <c r="I562" s="4">
        <v>0</v>
      </c>
    </row>
    <row r="563" spans="1:9" x14ac:dyDescent="0.15">
      <c r="A563" s="2">
        <v>12</v>
      </c>
      <c r="B563" s="1" t="s">
        <v>213</v>
      </c>
      <c r="C563" s="4">
        <v>1</v>
      </c>
      <c r="D563" s="8">
        <v>2.04</v>
      </c>
      <c r="E563" s="4">
        <v>1</v>
      </c>
      <c r="F563" s="8">
        <v>4.76</v>
      </c>
      <c r="G563" s="4">
        <v>0</v>
      </c>
      <c r="H563" s="8">
        <v>0</v>
      </c>
      <c r="I563" s="4">
        <v>0</v>
      </c>
    </row>
    <row r="564" spans="1:9" x14ac:dyDescent="0.15">
      <c r="A564" s="2">
        <v>12</v>
      </c>
      <c r="B564" s="1" t="s">
        <v>143</v>
      </c>
      <c r="C564" s="4">
        <v>1</v>
      </c>
      <c r="D564" s="8">
        <v>2.04</v>
      </c>
      <c r="E564" s="4">
        <v>1</v>
      </c>
      <c r="F564" s="8">
        <v>4.76</v>
      </c>
      <c r="G564" s="4">
        <v>0</v>
      </c>
      <c r="H564" s="8">
        <v>0</v>
      </c>
      <c r="I564" s="4">
        <v>0</v>
      </c>
    </row>
    <row r="565" spans="1:9" x14ac:dyDescent="0.15">
      <c r="A565" s="2">
        <v>12</v>
      </c>
      <c r="B565" s="1" t="s">
        <v>145</v>
      </c>
      <c r="C565" s="4">
        <v>1</v>
      </c>
      <c r="D565" s="8">
        <v>2.04</v>
      </c>
      <c r="E565" s="4">
        <v>0</v>
      </c>
      <c r="F565" s="8">
        <v>0</v>
      </c>
      <c r="G565" s="4">
        <v>1</v>
      </c>
      <c r="H565" s="8">
        <v>3.7</v>
      </c>
      <c r="I565" s="4">
        <v>0</v>
      </c>
    </row>
    <row r="566" spans="1:9" x14ac:dyDescent="0.15">
      <c r="A566" s="2">
        <v>12</v>
      </c>
      <c r="B566" s="1" t="s">
        <v>215</v>
      </c>
      <c r="C566" s="4">
        <v>1</v>
      </c>
      <c r="D566" s="8">
        <v>2.04</v>
      </c>
      <c r="E566" s="4">
        <v>0</v>
      </c>
      <c r="F566" s="8">
        <v>0</v>
      </c>
      <c r="G566" s="4">
        <v>1</v>
      </c>
      <c r="H566" s="8">
        <v>3.7</v>
      </c>
      <c r="I566" s="4">
        <v>0</v>
      </c>
    </row>
    <row r="567" spans="1:9" x14ac:dyDescent="0.15">
      <c r="A567" s="2">
        <v>12</v>
      </c>
      <c r="B567" s="1" t="s">
        <v>217</v>
      </c>
      <c r="C567" s="4">
        <v>1</v>
      </c>
      <c r="D567" s="8">
        <v>2.04</v>
      </c>
      <c r="E567" s="4">
        <v>0</v>
      </c>
      <c r="F567" s="8">
        <v>0</v>
      </c>
      <c r="G567" s="4">
        <v>1</v>
      </c>
      <c r="H567" s="8">
        <v>3.7</v>
      </c>
      <c r="I567" s="4">
        <v>0</v>
      </c>
    </row>
    <row r="568" spans="1:9" x14ac:dyDescent="0.15">
      <c r="A568" s="2">
        <v>12</v>
      </c>
      <c r="B568" s="1" t="s">
        <v>149</v>
      </c>
      <c r="C568" s="4">
        <v>1</v>
      </c>
      <c r="D568" s="8">
        <v>2.04</v>
      </c>
      <c r="E568" s="4">
        <v>1</v>
      </c>
      <c r="F568" s="8">
        <v>4.76</v>
      </c>
      <c r="G568" s="4">
        <v>0</v>
      </c>
      <c r="H568" s="8">
        <v>0</v>
      </c>
      <c r="I568" s="4">
        <v>0</v>
      </c>
    </row>
    <row r="569" spans="1:9" x14ac:dyDescent="0.15">
      <c r="A569" s="2">
        <v>12</v>
      </c>
      <c r="B569" s="1" t="s">
        <v>150</v>
      </c>
      <c r="C569" s="4">
        <v>1</v>
      </c>
      <c r="D569" s="8">
        <v>2.04</v>
      </c>
      <c r="E569" s="4">
        <v>1</v>
      </c>
      <c r="F569" s="8">
        <v>4.76</v>
      </c>
      <c r="G569" s="4">
        <v>0</v>
      </c>
      <c r="H569" s="8">
        <v>0</v>
      </c>
      <c r="I569" s="4">
        <v>0</v>
      </c>
    </row>
    <row r="570" spans="1:9" x14ac:dyDescent="0.15">
      <c r="A570" s="1"/>
      <c r="C570" s="4"/>
      <c r="D570" s="8"/>
      <c r="E570" s="4"/>
      <c r="F570" s="8"/>
      <c r="G570" s="4"/>
      <c r="H570" s="8"/>
      <c r="I570" s="4"/>
    </row>
    <row r="571" spans="1:9" x14ac:dyDescent="0.15">
      <c r="A571" s="1" t="s">
        <v>23</v>
      </c>
      <c r="C571" s="4"/>
      <c r="D571" s="8"/>
      <c r="E571" s="4"/>
      <c r="F571" s="8"/>
      <c r="G571" s="4"/>
      <c r="H571" s="8"/>
      <c r="I571" s="4"/>
    </row>
    <row r="572" spans="1:9" x14ac:dyDescent="0.15">
      <c r="A572" s="2">
        <v>1</v>
      </c>
      <c r="B572" s="1" t="s">
        <v>146</v>
      </c>
      <c r="C572" s="4">
        <v>45</v>
      </c>
      <c r="D572" s="8">
        <v>8.06</v>
      </c>
      <c r="E572" s="4">
        <v>45</v>
      </c>
      <c r="F572" s="8">
        <v>10.59</v>
      </c>
      <c r="G572" s="4">
        <v>0</v>
      </c>
      <c r="H572" s="8">
        <v>0</v>
      </c>
      <c r="I572" s="4">
        <v>0</v>
      </c>
    </row>
    <row r="573" spans="1:9" x14ac:dyDescent="0.15">
      <c r="A573" s="2">
        <v>2</v>
      </c>
      <c r="B573" s="1" t="s">
        <v>147</v>
      </c>
      <c r="C573" s="4">
        <v>37</v>
      </c>
      <c r="D573" s="8">
        <v>6.63</v>
      </c>
      <c r="E573" s="4">
        <v>35</v>
      </c>
      <c r="F573" s="8">
        <v>8.24</v>
      </c>
      <c r="G573" s="4">
        <v>2</v>
      </c>
      <c r="H573" s="8">
        <v>1.53</v>
      </c>
      <c r="I573" s="4">
        <v>0</v>
      </c>
    </row>
    <row r="574" spans="1:9" x14ac:dyDescent="0.15">
      <c r="A574" s="2">
        <v>3</v>
      </c>
      <c r="B574" s="1" t="s">
        <v>151</v>
      </c>
      <c r="C574" s="4">
        <v>16</v>
      </c>
      <c r="D574" s="8">
        <v>2.87</v>
      </c>
      <c r="E574" s="4">
        <v>5</v>
      </c>
      <c r="F574" s="8">
        <v>1.18</v>
      </c>
      <c r="G574" s="4">
        <v>11</v>
      </c>
      <c r="H574" s="8">
        <v>8.4</v>
      </c>
      <c r="I574" s="4">
        <v>0</v>
      </c>
    </row>
    <row r="575" spans="1:9" x14ac:dyDescent="0.15">
      <c r="A575" s="2">
        <v>3</v>
      </c>
      <c r="B575" s="1" t="s">
        <v>131</v>
      </c>
      <c r="C575" s="4">
        <v>16</v>
      </c>
      <c r="D575" s="8">
        <v>2.87</v>
      </c>
      <c r="E575" s="4">
        <v>11</v>
      </c>
      <c r="F575" s="8">
        <v>2.59</v>
      </c>
      <c r="G575" s="4">
        <v>5</v>
      </c>
      <c r="H575" s="8">
        <v>3.82</v>
      </c>
      <c r="I575" s="4">
        <v>0</v>
      </c>
    </row>
    <row r="576" spans="1:9" x14ac:dyDescent="0.15">
      <c r="A576" s="2">
        <v>3</v>
      </c>
      <c r="B576" s="1" t="s">
        <v>161</v>
      </c>
      <c r="C576" s="4">
        <v>16</v>
      </c>
      <c r="D576" s="8">
        <v>2.87</v>
      </c>
      <c r="E576" s="4">
        <v>15</v>
      </c>
      <c r="F576" s="8">
        <v>3.53</v>
      </c>
      <c r="G576" s="4">
        <v>1</v>
      </c>
      <c r="H576" s="8">
        <v>0.76</v>
      </c>
      <c r="I576" s="4">
        <v>0</v>
      </c>
    </row>
    <row r="577" spans="1:9" x14ac:dyDescent="0.15">
      <c r="A577" s="2">
        <v>3</v>
      </c>
      <c r="B577" s="1" t="s">
        <v>134</v>
      </c>
      <c r="C577" s="4">
        <v>16</v>
      </c>
      <c r="D577" s="8">
        <v>2.87</v>
      </c>
      <c r="E577" s="4">
        <v>14</v>
      </c>
      <c r="F577" s="8">
        <v>3.29</v>
      </c>
      <c r="G577" s="4">
        <v>2</v>
      </c>
      <c r="H577" s="8">
        <v>1.53</v>
      </c>
      <c r="I577" s="4">
        <v>0</v>
      </c>
    </row>
    <row r="578" spans="1:9" x14ac:dyDescent="0.15">
      <c r="A578" s="2">
        <v>3</v>
      </c>
      <c r="B578" s="1" t="s">
        <v>136</v>
      </c>
      <c r="C578" s="4">
        <v>16</v>
      </c>
      <c r="D578" s="8">
        <v>2.87</v>
      </c>
      <c r="E578" s="4">
        <v>14</v>
      </c>
      <c r="F578" s="8">
        <v>3.29</v>
      </c>
      <c r="G578" s="4">
        <v>2</v>
      </c>
      <c r="H578" s="8">
        <v>1.53</v>
      </c>
      <c r="I578" s="4">
        <v>0</v>
      </c>
    </row>
    <row r="579" spans="1:9" x14ac:dyDescent="0.15">
      <c r="A579" s="2">
        <v>8</v>
      </c>
      <c r="B579" s="1" t="s">
        <v>135</v>
      </c>
      <c r="C579" s="4">
        <v>14</v>
      </c>
      <c r="D579" s="8">
        <v>2.5099999999999998</v>
      </c>
      <c r="E579" s="4">
        <v>12</v>
      </c>
      <c r="F579" s="8">
        <v>2.82</v>
      </c>
      <c r="G579" s="4">
        <v>2</v>
      </c>
      <c r="H579" s="8">
        <v>1.53</v>
      </c>
      <c r="I579" s="4">
        <v>0</v>
      </c>
    </row>
    <row r="580" spans="1:9" x14ac:dyDescent="0.15">
      <c r="A580" s="2">
        <v>9</v>
      </c>
      <c r="B580" s="1" t="s">
        <v>160</v>
      </c>
      <c r="C580" s="4">
        <v>13</v>
      </c>
      <c r="D580" s="8">
        <v>2.33</v>
      </c>
      <c r="E580" s="4">
        <v>11</v>
      </c>
      <c r="F580" s="8">
        <v>2.59</v>
      </c>
      <c r="G580" s="4">
        <v>2</v>
      </c>
      <c r="H580" s="8">
        <v>1.53</v>
      </c>
      <c r="I580" s="4">
        <v>0</v>
      </c>
    </row>
    <row r="581" spans="1:9" x14ac:dyDescent="0.15">
      <c r="A581" s="2">
        <v>10</v>
      </c>
      <c r="B581" s="1" t="s">
        <v>194</v>
      </c>
      <c r="C581" s="4">
        <v>12</v>
      </c>
      <c r="D581" s="8">
        <v>2.15</v>
      </c>
      <c r="E581" s="4">
        <v>9</v>
      </c>
      <c r="F581" s="8">
        <v>2.12</v>
      </c>
      <c r="G581" s="4">
        <v>3</v>
      </c>
      <c r="H581" s="8">
        <v>2.29</v>
      </c>
      <c r="I581" s="4">
        <v>0</v>
      </c>
    </row>
    <row r="582" spans="1:9" x14ac:dyDescent="0.15">
      <c r="A582" s="2">
        <v>10</v>
      </c>
      <c r="B582" s="1" t="s">
        <v>149</v>
      </c>
      <c r="C582" s="4">
        <v>12</v>
      </c>
      <c r="D582" s="8">
        <v>2.15</v>
      </c>
      <c r="E582" s="4">
        <v>12</v>
      </c>
      <c r="F582" s="8">
        <v>2.82</v>
      </c>
      <c r="G582" s="4">
        <v>0</v>
      </c>
      <c r="H582" s="8">
        <v>0</v>
      </c>
      <c r="I582" s="4">
        <v>0</v>
      </c>
    </row>
    <row r="583" spans="1:9" x14ac:dyDescent="0.15">
      <c r="A583" s="2">
        <v>12</v>
      </c>
      <c r="B583" s="1" t="s">
        <v>156</v>
      </c>
      <c r="C583" s="4">
        <v>11</v>
      </c>
      <c r="D583" s="8">
        <v>1.97</v>
      </c>
      <c r="E583" s="4">
        <v>10</v>
      </c>
      <c r="F583" s="8">
        <v>2.35</v>
      </c>
      <c r="G583" s="4">
        <v>1</v>
      </c>
      <c r="H583" s="8">
        <v>0.76</v>
      </c>
      <c r="I583" s="4">
        <v>0</v>
      </c>
    </row>
    <row r="584" spans="1:9" x14ac:dyDescent="0.15">
      <c r="A584" s="2">
        <v>13</v>
      </c>
      <c r="B584" s="1" t="s">
        <v>153</v>
      </c>
      <c r="C584" s="4">
        <v>9</v>
      </c>
      <c r="D584" s="8">
        <v>1.61</v>
      </c>
      <c r="E584" s="4">
        <v>8</v>
      </c>
      <c r="F584" s="8">
        <v>1.88</v>
      </c>
      <c r="G584" s="4">
        <v>1</v>
      </c>
      <c r="H584" s="8">
        <v>0.76</v>
      </c>
      <c r="I584" s="4">
        <v>0</v>
      </c>
    </row>
    <row r="585" spans="1:9" x14ac:dyDescent="0.15">
      <c r="A585" s="2">
        <v>13</v>
      </c>
      <c r="B585" s="1" t="s">
        <v>157</v>
      </c>
      <c r="C585" s="4">
        <v>9</v>
      </c>
      <c r="D585" s="8">
        <v>1.61</v>
      </c>
      <c r="E585" s="4">
        <v>5</v>
      </c>
      <c r="F585" s="8">
        <v>1.18</v>
      </c>
      <c r="G585" s="4">
        <v>4</v>
      </c>
      <c r="H585" s="8">
        <v>3.05</v>
      </c>
      <c r="I585" s="4">
        <v>0</v>
      </c>
    </row>
    <row r="586" spans="1:9" x14ac:dyDescent="0.15">
      <c r="A586" s="2">
        <v>13</v>
      </c>
      <c r="B586" s="1" t="s">
        <v>139</v>
      </c>
      <c r="C586" s="4">
        <v>9</v>
      </c>
      <c r="D586" s="8">
        <v>1.61</v>
      </c>
      <c r="E586" s="4">
        <v>7</v>
      </c>
      <c r="F586" s="8">
        <v>1.65</v>
      </c>
      <c r="G586" s="4">
        <v>2</v>
      </c>
      <c r="H586" s="8">
        <v>1.53</v>
      </c>
      <c r="I586" s="4">
        <v>0</v>
      </c>
    </row>
    <row r="587" spans="1:9" x14ac:dyDescent="0.15">
      <c r="A587" s="2">
        <v>13</v>
      </c>
      <c r="B587" s="1" t="s">
        <v>142</v>
      </c>
      <c r="C587" s="4">
        <v>9</v>
      </c>
      <c r="D587" s="8">
        <v>1.61</v>
      </c>
      <c r="E587" s="4">
        <v>8</v>
      </c>
      <c r="F587" s="8">
        <v>1.88</v>
      </c>
      <c r="G587" s="4">
        <v>1</v>
      </c>
      <c r="H587" s="8">
        <v>0.76</v>
      </c>
      <c r="I587" s="4">
        <v>0</v>
      </c>
    </row>
    <row r="588" spans="1:9" x14ac:dyDescent="0.15">
      <c r="A588" s="2">
        <v>17</v>
      </c>
      <c r="B588" s="1" t="s">
        <v>152</v>
      </c>
      <c r="C588" s="4">
        <v>8</v>
      </c>
      <c r="D588" s="8">
        <v>1.43</v>
      </c>
      <c r="E588" s="4">
        <v>6</v>
      </c>
      <c r="F588" s="8">
        <v>1.41</v>
      </c>
      <c r="G588" s="4">
        <v>2</v>
      </c>
      <c r="H588" s="8">
        <v>1.53</v>
      </c>
      <c r="I588" s="4">
        <v>0</v>
      </c>
    </row>
    <row r="589" spans="1:9" x14ac:dyDescent="0.15">
      <c r="A589" s="2">
        <v>17</v>
      </c>
      <c r="B589" s="1" t="s">
        <v>137</v>
      </c>
      <c r="C589" s="4">
        <v>8</v>
      </c>
      <c r="D589" s="8">
        <v>1.43</v>
      </c>
      <c r="E589" s="4">
        <v>6</v>
      </c>
      <c r="F589" s="8">
        <v>1.41</v>
      </c>
      <c r="G589" s="4">
        <v>2</v>
      </c>
      <c r="H589" s="8">
        <v>1.53</v>
      </c>
      <c r="I589" s="4">
        <v>0</v>
      </c>
    </row>
    <row r="590" spans="1:9" x14ac:dyDescent="0.15">
      <c r="A590" s="2">
        <v>19</v>
      </c>
      <c r="B590" s="1" t="s">
        <v>132</v>
      </c>
      <c r="C590" s="4">
        <v>7</v>
      </c>
      <c r="D590" s="8">
        <v>1.25</v>
      </c>
      <c r="E590" s="4">
        <v>4</v>
      </c>
      <c r="F590" s="8">
        <v>0.94</v>
      </c>
      <c r="G590" s="4">
        <v>3</v>
      </c>
      <c r="H590" s="8">
        <v>2.29</v>
      </c>
      <c r="I590" s="4">
        <v>0</v>
      </c>
    </row>
    <row r="591" spans="1:9" x14ac:dyDescent="0.15">
      <c r="A591" s="2">
        <v>19</v>
      </c>
      <c r="B591" s="1" t="s">
        <v>218</v>
      </c>
      <c r="C591" s="4">
        <v>7</v>
      </c>
      <c r="D591" s="8">
        <v>1.25</v>
      </c>
      <c r="E591" s="4">
        <v>6</v>
      </c>
      <c r="F591" s="8">
        <v>1.41</v>
      </c>
      <c r="G591" s="4">
        <v>1</v>
      </c>
      <c r="H591" s="8">
        <v>0.76</v>
      </c>
      <c r="I591" s="4">
        <v>0</v>
      </c>
    </row>
    <row r="592" spans="1:9" x14ac:dyDescent="0.15">
      <c r="A592" s="2">
        <v>19</v>
      </c>
      <c r="B592" s="1" t="s">
        <v>219</v>
      </c>
      <c r="C592" s="4">
        <v>7</v>
      </c>
      <c r="D592" s="8">
        <v>1.25</v>
      </c>
      <c r="E592" s="4">
        <v>7</v>
      </c>
      <c r="F592" s="8">
        <v>1.65</v>
      </c>
      <c r="G592" s="4">
        <v>0</v>
      </c>
      <c r="H592" s="8">
        <v>0</v>
      </c>
      <c r="I592" s="4">
        <v>0</v>
      </c>
    </row>
    <row r="593" spans="1:9" x14ac:dyDescent="0.15">
      <c r="A593" s="2">
        <v>19</v>
      </c>
      <c r="B593" s="1" t="s">
        <v>154</v>
      </c>
      <c r="C593" s="4">
        <v>7</v>
      </c>
      <c r="D593" s="8">
        <v>1.25</v>
      </c>
      <c r="E593" s="4">
        <v>6</v>
      </c>
      <c r="F593" s="8">
        <v>1.41</v>
      </c>
      <c r="G593" s="4">
        <v>1</v>
      </c>
      <c r="H593" s="8">
        <v>0.76</v>
      </c>
      <c r="I593" s="4">
        <v>0</v>
      </c>
    </row>
    <row r="594" spans="1:9" x14ac:dyDescent="0.15">
      <c r="A594" s="2">
        <v>19</v>
      </c>
      <c r="B594" s="1" t="s">
        <v>145</v>
      </c>
      <c r="C594" s="4">
        <v>7</v>
      </c>
      <c r="D594" s="8">
        <v>1.25</v>
      </c>
      <c r="E594" s="4">
        <v>6</v>
      </c>
      <c r="F594" s="8">
        <v>1.41</v>
      </c>
      <c r="G594" s="4">
        <v>1</v>
      </c>
      <c r="H594" s="8">
        <v>0.76</v>
      </c>
      <c r="I594" s="4">
        <v>0</v>
      </c>
    </row>
    <row r="595" spans="1:9" x14ac:dyDescent="0.15">
      <c r="A595" s="2">
        <v>19</v>
      </c>
      <c r="B595" s="1" t="s">
        <v>148</v>
      </c>
      <c r="C595" s="4">
        <v>7</v>
      </c>
      <c r="D595" s="8">
        <v>1.25</v>
      </c>
      <c r="E595" s="4">
        <v>6</v>
      </c>
      <c r="F595" s="8">
        <v>1.41</v>
      </c>
      <c r="G595" s="4">
        <v>1</v>
      </c>
      <c r="H595" s="8">
        <v>0.76</v>
      </c>
      <c r="I595" s="4">
        <v>0</v>
      </c>
    </row>
    <row r="596" spans="1:9" x14ac:dyDescent="0.15">
      <c r="A596" s="1"/>
      <c r="C596" s="4"/>
      <c r="D596" s="8"/>
      <c r="E596" s="4"/>
      <c r="F596" s="8"/>
      <c r="G596" s="4"/>
      <c r="H596" s="8"/>
      <c r="I596" s="4"/>
    </row>
    <row r="597" spans="1:9" x14ac:dyDescent="0.15">
      <c r="A597" s="1" t="s">
        <v>24</v>
      </c>
      <c r="C597" s="4"/>
      <c r="D597" s="8"/>
      <c r="E597" s="4"/>
      <c r="F597" s="8"/>
      <c r="G597" s="4"/>
      <c r="H597" s="8"/>
      <c r="I597" s="4"/>
    </row>
    <row r="598" spans="1:9" x14ac:dyDescent="0.15">
      <c r="A598" s="2">
        <v>1</v>
      </c>
      <c r="B598" s="1" t="s">
        <v>146</v>
      </c>
      <c r="C598" s="4">
        <v>35</v>
      </c>
      <c r="D598" s="8">
        <v>8.84</v>
      </c>
      <c r="E598" s="4">
        <v>35</v>
      </c>
      <c r="F598" s="8">
        <v>11.08</v>
      </c>
      <c r="G598" s="4">
        <v>0</v>
      </c>
      <c r="H598" s="8">
        <v>0</v>
      </c>
      <c r="I598" s="4">
        <v>0</v>
      </c>
    </row>
    <row r="599" spans="1:9" x14ac:dyDescent="0.15">
      <c r="A599" s="2">
        <v>2</v>
      </c>
      <c r="B599" s="1" t="s">
        <v>147</v>
      </c>
      <c r="C599" s="4">
        <v>34</v>
      </c>
      <c r="D599" s="8">
        <v>8.59</v>
      </c>
      <c r="E599" s="4">
        <v>34</v>
      </c>
      <c r="F599" s="8">
        <v>10.76</v>
      </c>
      <c r="G599" s="4">
        <v>0</v>
      </c>
      <c r="H599" s="8">
        <v>0</v>
      </c>
      <c r="I599" s="4">
        <v>0</v>
      </c>
    </row>
    <row r="600" spans="1:9" x14ac:dyDescent="0.15">
      <c r="A600" s="2">
        <v>3</v>
      </c>
      <c r="B600" s="1" t="s">
        <v>131</v>
      </c>
      <c r="C600" s="4">
        <v>20</v>
      </c>
      <c r="D600" s="8">
        <v>5.05</v>
      </c>
      <c r="E600" s="4">
        <v>15</v>
      </c>
      <c r="F600" s="8">
        <v>4.75</v>
      </c>
      <c r="G600" s="4">
        <v>5</v>
      </c>
      <c r="H600" s="8">
        <v>6.67</v>
      </c>
      <c r="I600" s="4">
        <v>0</v>
      </c>
    </row>
    <row r="601" spans="1:9" x14ac:dyDescent="0.15">
      <c r="A601" s="2">
        <v>4</v>
      </c>
      <c r="B601" s="1" t="s">
        <v>134</v>
      </c>
      <c r="C601" s="4">
        <v>16</v>
      </c>
      <c r="D601" s="8">
        <v>4.04</v>
      </c>
      <c r="E601" s="4">
        <v>16</v>
      </c>
      <c r="F601" s="8">
        <v>5.0599999999999996</v>
      </c>
      <c r="G601" s="4">
        <v>0</v>
      </c>
      <c r="H601" s="8">
        <v>0</v>
      </c>
      <c r="I601" s="4">
        <v>0</v>
      </c>
    </row>
    <row r="602" spans="1:9" x14ac:dyDescent="0.15">
      <c r="A602" s="2">
        <v>5</v>
      </c>
      <c r="B602" s="1" t="s">
        <v>167</v>
      </c>
      <c r="C602" s="4">
        <v>12</v>
      </c>
      <c r="D602" s="8">
        <v>3.03</v>
      </c>
      <c r="E602" s="4">
        <v>7</v>
      </c>
      <c r="F602" s="8">
        <v>2.2200000000000002</v>
      </c>
      <c r="G602" s="4">
        <v>5</v>
      </c>
      <c r="H602" s="8">
        <v>6.67</v>
      </c>
      <c r="I602" s="4">
        <v>0</v>
      </c>
    </row>
    <row r="603" spans="1:9" x14ac:dyDescent="0.15">
      <c r="A603" s="2">
        <v>6</v>
      </c>
      <c r="B603" s="1" t="s">
        <v>144</v>
      </c>
      <c r="C603" s="4">
        <v>11</v>
      </c>
      <c r="D603" s="8">
        <v>2.78</v>
      </c>
      <c r="E603" s="4">
        <v>10</v>
      </c>
      <c r="F603" s="8">
        <v>3.16</v>
      </c>
      <c r="G603" s="4">
        <v>1</v>
      </c>
      <c r="H603" s="8">
        <v>1.33</v>
      </c>
      <c r="I603" s="4">
        <v>0</v>
      </c>
    </row>
    <row r="604" spans="1:9" x14ac:dyDescent="0.15">
      <c r="A604" s="2">
        <v>7</v>
      </c>
      <c r="B604" s="1" t="s">
        <v>163</v>
      </c>
      <c r="C604" s="4">
        <v>10</v>
      </c>
      <c r="D604" s="8">
        <v>2.5299999999999998</v>
      </c>
      <c r="E604" s="4">
        <v>6</v>
      </c>
      <c r="F604" s="8">
        <v>1.9</v>
      </c>
      <c r="G604" s="4">
        <v>4</v>
      </c>
      <c r="H604" s="8">
        <v>5.33</v>
      </c>
      <c r="I604" s="4">
        <v>0</v>
      </c>
    </row>
    <row r="605" spans="1:9" x14ac:dyDescent="0.15">
      <c r="A605" s="2">
        <v>7</v>
      </c>
      <c r="B605" s="1" t="s">
        <v>139</v>
      </c>
      <c r="C605" s="4">
        <v>10</v>
      </c>
      <c r="D605" s="8">
        <v>2.5299999999999998</v>
      </c>
      <c r="E605" s="4">
        <v>5</v>
      </c>
      <c r="F605" s="8">
        <v>1.58</v>
      </c>
      <c r="G605" s="4">
        <v>4</v>
      </c>
      <c r="H605" s="8">
        <v>5.33</v>
      </c>
      <c r="I605" s="4">
        <v>1</v>
      </c>
    </row>
    <row r="606" spans="1:9" x14ac:dyDescent="0.15">
      <c r="A606" s="2">
        <v>9</v>
      </c>
      <c r="B606" s="1" t="s">
        <v>133</v>
      </c>
      <c r="C606" s="4">
        <v>9</v>
      </c>
      <c r="D606" s="8">
        <v>2.27</v>
      </c>
      <c r="E606" s="4">
        <v>6</v>
      </c>
      <c r="F606" s="8">
        <v>1.9</v>
      </c>
      <c r="G606" s="4">
        <v>3</v>
      </c>
      <c r="H606" s="8">
        <v>4</v>
      </c>
      <c r="I606" s="4">
        <v>0</v>
      </c>
    </row>
    <row r="607" spans="1:9" x14ac:dyDescent="0.15">
      <c r="A607" s="2">
        <v>9</v>
      </c>
      <c r="B607" s="1" t="s">
        <v>142</v>
      </c>
      <c r="C607" s="4">
        <v>9</v>
      </c>
      <c r="D607" s="8">
        <v>2.27</v>
      </c>
      <c r="E607" s="4">
        <v>8</v>
      </c>
      <c r="F607" s="8">
        <v>2.5299999999999998</v>
      </c>
      <c r="G607" s="4">
        <v>1</v>
      </c>
      <c r="H607" s="8">
        <v>1.33</v>
      </c>
      <c r="I607" s="4">
        <v>0</v>
      </c>
    </row>
    <row r="608" spans="1:9" x14ac:dyDescent="0.15">
      <c r="A608" s="2">
        <v>9</v>
      </c>
      <c r="B608" s="1" t="s">
        <v>143</v>
      </c>
      <c r="C608" s="4">
        <v>9</v>
      </c>
      <c r="D608" s="8">
        <v>2.27</v>
      </c>
      <c r="E608" s="4">
        <v>9</v>
      </c>
      <c r="F608" s="8">
        <v>2.85</v>
      </c>
      <c r="G608" s="4">
        <v>0</v>
      </c>
      <c r="H608" s="8">
        <v>0</v>
      </c>
      <c r="I608" s="4">
        <v>0</v>
      </c>
    </row>
    <row r="609" spans="1:9" x14ac:dyDescent="0.15">
      <c r="A609" s="2">
        <v>12</v>
      </c>
      <c r="B609" s="1" t="s">
        <v>160</v>
      </c>
      <c r="C609" s="4">
        <v>8</v>
      </c>
      <c r="D609" s="8">
        <v>2.02</v>
      </c>
      <c r="E609" s="4">
        <v>8</v>
      </c>
      <c r="F609" s="8">
        <v>2.5299999999999998</v>
      </c>
      <c r="G609" s="4">
        <v>0</v>
      </c>
      <c r="H609" s="8">
        <v>0</v>
      </c>
      <c r="I609" s="4">
        <v>0</v>
      </c>
    </row>
    <row r="610" spans="1:9" x14ac:dyDescent="0.15">
      <c r="A610" s="2">
        <v>13</v>
      </c>
      <c r="B610" s="1" t="s">
        <v>151</v>
      </c>
      <c r="C610" s="4">
        <v>7</v>
      </c>
      <c r="D610" s="8">
        <v>1.77</v>
      </c>
      <c r="E610" s="4">
        <v>4</v>
      </c>
      <c r="F610" s="8">
        <v>1.27</v>
      </c>
      <c r="G610" s="4">
        <v>3</v>
      </c>
      <c r="H610" s="8">
        <v>4</v>
      </c>
      <c r="I610" s="4">
        <v>0</v>
      </c>
    </row>
    <row r="611" spans="1:9" x14ac:dyDescent="0.15">
      <c r="A611" s="2">
        <v>13</v>
      </c>
      <c r="B611" s="1" t="s">
        <v>157</v>
      </c>
      <c r="C611" s="4">
        <v>7</v>
      </c>
      <c r="D611" s="8">
        <v>1.77</v>
      </c>
      <c r="E611" s="4">
        <v>5</v>
      </c>
      <c r="F611" s="8">
        <v>1.58</v>
      </c>
      <c r="G611" s="4">
        <v>2</v>
      </c>
      <c r="H611" s="8">
        <v>2.67</v>
      </c>
      <c r="I611" s="4">
        <v>0</v>
      </c>
    </row>
    <row r="612" spans="1:9" x14ac:dyDescent="0.15">
      <c r="A612" s="2">
        <v>13</v>
      </c>
      <c r="B612" s="1" t="s">
        <v>145</v>
      </c>
      <c r="C612" s="4">
        <v>7</v>
      </c>
      <c r="D612" s="8">
        <v>1.77</v>
      </c>
      <c r="E612" s="4">
        <v>6</v>
      </c>
      <c r="F612" s="8">
        <v>1.9</v>
      </c>
      <c r="G612" s="4">
        <v>1</v>
      </c>
      <c r="H612" s="8">
        <v>1.33</v>
      </c>
      <c r="I612" s="4">
        <v>0</v>
      </c>
    </row>
    <row r="613" spans="1:9" x14ac:dyDescent="0.15">
      <c r="A613" s="2">
        <v>16</v>
      </c>
      <c r="B613" s="1" t="s">
        <v>156</v>
      </c>
      <c r="C613" s="4">
        <v>6</v>
      </c>
      <c r="D613" s="8">
        <v>1.52</v>
      </c>
      <c r="E613" s="4">
        <v>6</v>
      </c>
      <c r="F613" s="8">
        <v>1.9</v>
      </c>
      <c r="G613" s="4">
        <v>0</v>
      </c>
      <c r="H613" s="8">
        <v>0</v>
      </c>
      <c r="I613" s="4">
        <v>0</v>
      </c>
    </row>
    <row r="614" spans="1:9" x14ac:dyDescent="0.15">
      <c r="A614" s="2">
        <v>16</v>
      </c>
      <c r="B614" s="1" t="s">
        <v>137</v>
      </c>
      <c r="C614" s="4">
        <v>6</v>
      </c>
      <c r="D614" s="8">
        <v>1.52</v>
      </c>
      <c r="E614" s="4">
        <v>3</v>
      </c>
      <c r="F614" s="8">
        <v>0.95</v>
      </c>
      <c r="G614" s="4">
        <v>3</v>
      </c>
      <c r="H614" s="8">
        <v>4</v>
      </c>
      <c r="I614" s="4">
        <v>0</v>
      </c>
    </row>
    <row r="615" spans="1:9" x14ac:dyDescent="0.15">
      <c r="A615" s="2">
        <v>16</v>
      </c>
      <c r="B615" s="1" t="s">
        <v>141</v>
      </c>
      <c r="C615" s="4">
        <v>6</v>
      </c>
      <c r="D615" s="8">
        <v>1.52</v>
      </c>
      <c r="E615" s="4">
        <v>4</v>
      </c>
      <c r="F615" s="8">
        <v>1.27</v>
      </c>
      <c r="G615" s="4">
        <v>2</v>
      </c>
      <c r="H615" s="8">
        <v>2.67</v>
      </c>
      <c r="I615" s="4">
        <v>0</v>
      </c>
    </row>
    <row r="616" spans="1:9" x14ac:dyDescent="0.15">
      <c r="A616" s="2">
        <v>16</v>
      </c>
      <c r="B616" s="1" t="s">
        <v>149</v>
      </c>
      <c r="C616" s="4">
        <v>6</v>
      </c>
      <c r="D616" s="8">
        <v>1.52</v>
      </c>
      <c r="E616" s="4">
        <v>6</v>
      </c>
      <c r="F616" s="8">
        <v>1.9</v>
      </c>
      <c r="G616" s="4">
        <v>0</v>
      </c>
      <c r="H616" s="8">
        <v>0</v>
      </c>
      <c r="I616" s="4">
        <v>0</v>
      </c>
    </row>
    <row r="617" spans="1:9" x14ac:dyDescent="0.15">
      <c r="A617" s="2">
        <v>16</v>
      </c>
      <c r="B617" s="1" t="s">
        <v>150</v>
      </c>
      <c r="C617" s="4">
        <v>6</v>
      </c>
      <c r="D617" s="8">
        <v>1.52</v>
      </c>
      <c r="E617" s="4">
        <v>6</v>
      </c>
      <c r="F617" s="8">
        <v>1.9</v>
      </c>
      <c r="G617" s="4">
        <v>0</v>
      </c>
      <c r="H617" s="8">
        <v>0</v>
      </c>
      <c r="I617" s="4">
        <v>0</v>
      </c>
    </row>
    <row r="618" spans="1:9" x14ac:dyDescent="0.15">
      <c r="A618" s="1"/>
      <c r="C618" s="4"/>
      <c r="D618" s="8"/>
      <c r="E618" s="4"/>
      <c r="F618" s="8"/>
      <c r="G618" s="4"/>
      <c r="H618" s="8"/>
      <c r="I618" s="4"/>
    </row>
    <row r="619" spans="1:9" x14ac:dyDescent="0.15">
      <c r="A619" s="1" t="s">
        <v>25</v>
      </c>
      <c r="C619" s="4"/>
      <c r="D619" s="8"/>
      <c r="E619" s="4"/>
      <c r="F619" s="8"/>
      <c r="G619" s="4"/>
      <c r="H619" s="8"/>
      <c r="I619" s="4"/>
    </row>
    <row r="620" spans="1:9" x14ac:dyDescent="0.15">
      <c r="A620" s="2">
        <v>1</v>
      </c>
      <c r="B620" s="1" t="s">
        <v>146</v>
      </c>
      <c r="C620" s="4">
        <v>9</v>
      </c>
      <c r="D620" s="8">
        <v>12.16</v>
      </c>
      <c r="E620" s="4">
        <v>9</v>
      </c>
      <c r="F620" s="8">
        <v>15</v>
      </c>
      <c r="G620" s="4">
        <v>0</v>
      </c>
      <c r="H620" s="8">
        <v>0</v>
      </c>
      <c r="I620" s="4">
        <v>0</v>
      </c>
    </row>
    <row r="621" spans="1:9" x14ac:dyDescent="0.15">
      <c r="A621" s="2">
        <v>2</v>
      </c>
      <c r="B621" s="1" t="s">
        <v>173</v>
      </c>
      <c r="C621" s="4">
        <v>7</v>
      </c>
      <c r="D621" s="8">
        <v>9.4600000000000009</v>
      </c>
      <c r="E621" s="4">
        <v>7</v>
      </c>
      <c r="F621" s="8">
        <v>11.67</v>
      </c>
      <c r="G621" s="4">
        <v>0</v>
      </c>
      <c r="H621" s="8">
        <v>0</v>
      </c>
      <c r="I621" s="4">
        <v>0</v>
      </c>
    </row>
    <row r="622" spans="1:9" x14ac:dyDescent="0.15">
      <c r="A622" s="2">
        <v>3</v>
      </c>
      <c r="B622" s="1" t="s">
        <v>147</v>
      </c>
      <c r="C622" s="4">
        <v>5</v>
      </c>
      <c r="D622" s="8">
        <v>6.76</v>
      </c>
      <c r="E622" s="4">
        <v>5</v>
      </c>
      <c r="F622" s="8">
        <v>8.33</v>
      </c>
      <c r="G622" s="4">
        <v>0</v>
      </c>
      <c r="H622" s="8">
        <v>0</v>
      </c>
      <c r="I622" s="4">
        <v>0</v>
      </c>
    </row>
    <row r="623" spans="1:9" x14ac:dyDescent="0.15">
      <c r="A623" s="2">
        <v>4</v>
      </c>
      <c r="B623" s="1" t="s">
        <v>131</v>
      </c>
      <c r="C623" s="4">
        <v>4</v>
      </c>
      <c r="D623" s="8">
        <v>5.41</v>
      </c>
      <c r="E623" s="4">
        <v>3</v>
      </c>
      <c r="F623" s="8">
        <v>5</v>
      </c>
      <c r="G623" s="4">
        <v>1</v>
      </c>
      <c r="H623" s="8">
        <v>7.14</v>
      </c>
      <c r="I623" s="4">
        <v>0</v>
      </c>
    </row>
    <row r="624" spans="1:9" x14ac:dyDescent="0.15">
      <c r="A624" s="2">
        <v>5</v>
      </c>
      <c r="B624" s="1" t="s">
        <v>151</v>
      </c>
      <c r="C624" s="4">
        <v>3</v>
      </c>
      <c r="D624" s="8">
        <v>4.05</v>
      </c>
      <c r="E624" s="4">
        <v>1</v>
      </c>
      <c r="F624" s="8">
        <v>1.67</v>
      </c>
      <c r="G624" s="4">
        <v>2</v>
      </c>
      <c r="H624" s="8">
        <v>14.29</v>
      </c>
      <c r="I624" s="4">
        <v>0</v>
      </c>
    </row>
    <row r="625" spans="1:9" x14ac:dyDescent="0.15">
      <c r="A625" s="2">
        <v>5</v>
      </c>
      <c r="B625" s="1" t="s">
        <v>163</v>
      </c>
      <c r="C625" s="4">
        <v>3</v>
      </c>
      <c r="D625" s="8">
        <v>4.05</v>
      </c>
      <c r="E625" s="4">
        <v>3</v>
      </c>
      <c r="F625" s="8">
        <v>5</v>
      </c>
      <c r="G625" s="4">
        <v>0</v>
      </c>
      <c r="H625" s="8">
        <v>0</v>
      </c>
      <c r="I625" s="4">
        <v>0</v>
      </c>
    </row>
    <row r="626" spans="1:9" x14ac:dyDescent="0.15">
      <c r="A626" s="2">
        <v>5</v>
      </c>
      <c r="B626" s="1" t="s">
        <v>134</v>
      </c>
      <c r="C626" s="4">
        <v>3</v>
      </c>
      <c r="D626" s="8">
        <v>4.05</v>
      </c>
      <c r="E626" s="4">
        <v>3</v>
      </c>
      <c r="F626" s="8">
        <v>5</v>
      </c>
      <c r="G626" s="4">
        <v>0</v>
      </c>
      <c r="H626" s="8">
        <v>0</v>
      </c>
      <c r="I626" s="4">
        <v>0</v>
      </c>
    </row>
    <row r="627" spans="1:9" x14ac:dyDescent="0.15">
      <c r="A627" s="2">
        <v>5</v>
      </c>
      <c r="B627" s="1" t="s">
        <v>137</v>
      </c>
      <c r="C627" s="4">
        <v>3</v>
      </c>
      <c r="D627" s="8">
        <v>4.05</v>
      </c>
      <c r="E627" s="4">
        <v>3</v>
      </c>
      <c r="F627" s="8">
        <v>5</v>
      </c>
      <c r="G627" s="4">
        <v>0</v>
      </c>
      <c r="H627" s="8">
        <v>0</v>
      </c>
      <c r="I627" s="4">
        <v>0</v>
      </c>
    </row>
    <row r="628" spans="1:9" x14ac:dyDescent="0.15">
      <c r="A628" s="2">
        <v>9</v>
      </c>
      <c r="B628" s="1" t="s">
        <v>178</v>
      </c>
      <c r="C628" s="4">
        <v>2</v>
      </c>
      <c r="D628" s="8">
        <v>2.7</v>
      </c>
      <c r="E628" s="4">
        <v>2</v>
      </c>
      <c r="F628" s="8">
        <v>3.33</v>
      </c>
      <c r="G628" s="4">
        <v>0</v>
      </c>
      <c r="H628" s="8">
        <v>0</v>
      </c>
      <c r="I628" s="4">
        <v>0</v>
      </c>
    </row>
    <row r="629" spans="1:9" x14ac:dyDescent="0.15">
      <c r="A629" s="2">
        <v>9</v>
      </c>
      <c r="B629" s="1" t="s">
        <v>193</v>
      </c>
      <c r="C629" s="4">
        <v>2</v>
      </c>
      <c r="D629" s="8">
        <v>2.7</v>
      </c>
      <c r="E629" s="4">
        <v>2</v>
      </c>
      <c r="F629" s="8">
        <v>3.33</v>
      </c>
      <c r="G629" s="4">
        <v>0</v>
      </c>
      <c r="H629" s="8">
        <v>0</v>
      </c>
      <c r="I629" s="4">
        <v>0</v>
      </c>
    </row>
    <row r="630" spans="1:9" x14ac:dyDescent="0.15">
      <c r="A630" s="2">
        <v>9</v>
      </c>
      <c r="B630" s="1" t="s">
        <v>167</v>
      </c>
      <c r="C630" s="4">
        <v>2</v>
      </c>
      <c r="D630" s="8">
        <v>2.7</v>
      </c>
      <c r="E630" s="4">
        <v>2</v>
      </c>
      <c r="F630" s="8">
        <v>3.33</v>
      </c>
      <c r="G630" s="4">
        <v>0</v>
      </c>
      <c r="H630" s="8">
        <v>0</v>
      </c>
      <c r="I630" s="4">
        <v>0</v>
      </c>
    </row>
    <row r="631" spans="1:9" x14ac:dyDescent="0.15">
      <c r="A631" s="2">
        <v>9</v>
      </c>
      <c r="B631" s="1" t="s">
        <v>222</v>
      </c>
      <c r="C631" s="4">
        <v>2</v>
      </c>
      <c r="D631" s="8">
        <v>2.7</v>
      </c>
      <c r="E631" s="4">
        <v>2</v>
      </c>
      <c r="F631" s="8">
        <v>3.33</v>
      </c>
      <c r="G631" s="4">
        <v>0</v>
      </c>
      <c r="H631" s="8">
        <v>0</v>
      </c>
      <c r="I631" s="4">
        <v>0</v>
      </c>
    </row>
    <row r="632" spans="1:9" x14ac:dyDescent="0.15">
      <c r="A632" s="2">
        <v>9</v>
      </c>
      <c r="B632" s="1" t="s">
        <v>186</v>
      </c>
      <c r="C632" s="4">
        <v>2</v>
      </c>
      <c r="D632" s="8">
        <v>2.7</v>
      </c>
      <c r="E632" s="4">
        <v>2</v>
      </c>
      <c r="F632" s="8">
        <v>3.33</v>
      </c>
      <c r="G632" s="4">
        <v>0</v>
      </c>
      <c r="H632" s="8">
        <v>0</v>
      </c>
      <c r="I632" s="4">
        <v>0</v>
      </c>
    </row>
    <row r="633" spans="1:9" x14ac:dyDescent="0.15">
      <c r="A633" s="2">
        <v>9</v>
      </c>
      <c r="B633" s="1" t="s">
        <v>171</v>
      </c>
      <c r="C633" s="4">
        <v>2</v>
      </c>
      <c r="D633" s="8">
        <v>2.7</v>
      </c>
      <c r="E633" s="4">
        <v>2</v>
      </c>
      <c r="F633" s="8">
        <v>3.33</v>
      </c>
      <c r="G633" s="4">
        <v>0</v>
      </c>
      <c r="H633" s="8">
        <v>0</v>
      </c>
      <c r="I633" s="4">
        <v>0</v>
      </c>
    </row>
    <row r="634" spans="1:9" x14ac:dyDescent="0.15">
      <c r="A634" s="2">
        <v>9</v>
      </c>
      <c r="B634" s="1" t="s">
        <v>135</v>
      </c>
      <c r="C634" s="4">
        <v>2</v>
      </c>
      <c r="D634" s="8">
        <v>2.7</v>
      </c>
      <c r="E634" s="4">
        <v>2</v>
      </c>
      <c r="F634" s="8">
        <v>3.33</v>
      </c>
      <c r="G634" s="4">
        <v>0</v>
      </c>
      <c r="H634" s="8">
        <v>0</v>
      </c>
      <c r="I634" s="4">
        <v>0</v>
      </c>
    </row>
    <row r="635" spans="1:9" x14ac:dyDescent="0.15">
      <c r="A635" s="2">
        <v>9</v>
      </c>
      <c r="B635" s="1" t="s">
        <v>225</v>
      </c>
      <c r="C635" s="4">
        <v>2</v>
      </c>
      <c r="D635" s="8">
        <v>2.7</v>
      </c>
      <c r="E635" s="4">
        <v>1</v>
      </c>
      <c r="F635" s="8">
        <v>1.67</v>
      </c>
      <c r="G635" s="4">
        <v>1</v>
      </c>
      <c r="H635" s="8">
        <v>7.14</v>
      </c>
      <c r="I635" s="4">
        <v>0</v>
      </c>
    </row>
    <row r="636" spans="1:9" x14ac:dyDescent="0.15">
      <c r="A636" s="2">
        <v>17</v>
      </c>
      <c r="B636" s="1" t="s">
        <v>220</v>
      </c>
      <c r="C636" s="4">
        <v>1</v>
      </c>
      <c r="D636" s="8">
        <v>1.35</v>
      </c>
      <c r="E636" s="4">
        <v>1</v>
      </c>
      <c r="F636" s="8">
        <v>1.67</v>
      </c>
      <c r="G636" s="4">
        <v>0</v>
      </c>
      <c r="H636" s="8">
        <v>0</v>
      </c>
      <c r="I636" s="4">
        <v>0</v>
      </c>
    </row>
    <row r="637" spans="1:9" x14ac:dyDescent="0.15">
      <c r="A637" s="2">
        <v>17</v>
      </c>
      <c r="B637" s="1" t="s">
        <v>161</v>
      </c>
      <c r="C637" s="4">
        <v>1</v>
      </c>
      <c r="D637" s="8">
        <v>1.35</v>
      </c>
      <c r="E637" s="4">
        <v>1</v>
      </c>
      <c r="F637" s="8">
        <v>1.67</v>
      </c>
      <c r="G637" s="4">
        <v>0</v>
      </c>
      <c r="H637" s="8">
        <v>0</v>
      </c>
      <c r="I637" s="4">
        <v>0</v>
      </c>
    </row>
    <row r="638" spans="1:9" x14ac:dyDescent="0.15">
      <c r="A638" s="2">
        <v>17</v>
      </c>
      <c r="B638" s="1" t="s">
        <v>132</v>
      </c>
      <c r="C638" s="4">
        <v>1</v>
      </c>
      <c r="D638" s="8">
        <v>1.35</v>
      </c>
      <c r="E638" s="4">
        <v>1</v>
      </c>
      <c r="F638" s="8">
        <v>1.67</v>
      </c>
      <c r="G638" s="4">
        <v>0</v>
      </c>
      <c r="H638" s="8">
        <v>0</v>
      </c>
      <c r="I638" s="4">
        <v>0</v>
      </c>
    </row>
    <row r="639" spans="1:9" x14ac:dyDescent="0.15">
      <c r="A639" s="2">
        <v>17</v>
      </c>
      <c r="B639" s="1" t="s">
        <v>152</v>
      </c>
      <c r="C639" s="4">
        <v>1</v>
      </c>
      <c r="D639" s="8">
        <v>1.35</v>
      </c>
      <c r="E639" s="4">
        <v>1</v>
      </c>
      <c r="F639" s="8">
        <v>1.67</v>
      </c>
      <c r="G639" s="4">
        <v>0</v>
      </c>
      <c r="H639" s="8">
        <v>0</v>
      </c>
      <c r="I639" s="4">
        <v>0</v>
      </c>
    </row>
    <row r="640" spans="1:9" x14ac:dyDescent="0.15">
      <c r="A640" s="2">
        <v>17</v>
      </c>
      <c r="B640" s="1" t="s">
        <v>221</v>
      </c>
      <c r="C640" s="4">
        <v>1</v>
      </c>
      <c r="D640" s="8">
        <v>1.35</v>
      </c>
      <c r="E640" s="4">
        <v>0</v>
      </c>
      <c r="F640" s="8">
        <v>0</v>
      </c>
      <c r="G640" s="4">
        <v>1</v>
      </c>
      <c r="H640" s="8">
        <v>7.14</v>
      </c>
      <c r="I640" s="4">
        <v>0</v>
      </c>
    </row>
    <row r="641" spans="1:9" x14ac:dyDescent="0.15">
      <c r="A641" s="2">
        <v>17</v>
      </c>
      <c r="B641" s="1" t="s">
        <v>223</v>
      </c>
      <c r="C641" s="4">
        <v>1</v>
      </c>
      <c r="D641" s="8">
        <v>1.35</v>
      </c>
      <c r="E641" s="4">
        <v>0</v>
      </c>
      <c r="F641" s="8">
        <v>0</v>
      </c>
      <c r="G641" s="4">
        <v>1</v>
      </c>
      <c r="H641" s="8">
        <v>7.14</v>
      </c>
      <c r="I641" s="4">
        <v>0</v>
      </c>
    </row>
    <row r="642" spans="1:9" x14ac:dyDescent="0.15">
      <c r="A642" s="2">
        <v>17</v>
      </c>
      <c r="B642" s="1" t="s">
        <v>224</v>
      </c>
      <c r="C642" s="4">
        <v>1</v>
      </c>
      <c r="D642" s="8">
        <v>1.35</v>
      </c>
      <c r="E642" s="4">
        <v>0</v>
      </c>
      <c r="F642" s="8">
        <v>0</v>
      </c>
      <c r="G642" s="4">
        <v>1</v>
      </c>
      <c r="H642" s="8">
        <v>7.14</v>
      </c>
      <c r="I642" s="4">
        <v>0</v>
      </c>
    </row>
    <row r="643" spans="1:9" x14ac:dyDescent="0.15">
      <c r="A643" s="2">
        <v>17</v>
      </c>
      <c r="B643" s="1" t="s">
        <v>198</v>
      </c>
      <c r="C643" s="4">
        <v>1</v>
      </c>
      <c r="D643" s="8">
        <v>1.35</v>
      </c>
      <c r="E643" s="4">
        <v>0</v>
      </c>
      <c r="F643" s="8">
        <v>0</v>
      </c>
      <c r="G643" s="4">
        <v>1</v>
      </c>
      <c r="H643" s="8">
        <v>7.14</v>
      </c>
      <c r="I643" s="4">
        <v>0</v>
      </c>
    </row>
    <row r="644" spans="1:9" x14ac:dyDescent="0.15">
      <c r="A644" s="2">
        <v>17</v>
      </c>
      <c r="B644" s="1" t="s">
        <v>203</v>
      </c>
      <c r="C644" s="4">
        <v>1</v>
      </c>
      <c r="D644" s="8">
        <v>1.35</v>
      </c>
      <c r="E644" s="4">
        <v>1</v>
      </c>
      <c r="F644" s="8">
        <v>1.67</v>
      </c>
      <c r="G644" s="4">
        <v>0</v>
      </c>
      <c r="H644" s="8">
        <v>0</v>
      </c>
      <c r="I644" s="4">
        <v>0</v>
      </c>
    </row>
    <row r="645" spans="1:9" x14ac:dyDescent="0.15">
      <c r="A645" s="2">
        <v>17</v>
      </c>
      <c r="B645" s="1" t="s">
        <v>218</v>
      </c>
      <c r="C645" s="4">
        <v>1</v>
      </c>
      <c r="D645" s="8">
        <v>1.35</v>
      </c>
      <c r="E645" s="4">
        <v>1</v>
      </c>
      <c r="F645" s="8">
        <v>1.67</v>
      </c>
      <c r="G645" s="4">
        <v>0</v>
      </c>
      <c r="H645" s="8">
        <v>0</v>
      </c>
      <c r="I645" s="4">
        <v>0</v>
      </c>
    </row>
    <row r="646" spans="1:9" x14ac:dyDescent="0.15">
      <c r="A646" s="2">
        <v>17</v>
      </c>
      <c r="B646" s="1" t="s">
        <v>136</v>
      </c>
      <c r="C646" s="4">
        <v>1</v>
      </c>
      <c r="D646" s="8">
        <v>1.35</v>
      </c>
      <c r="E646" s="4">
        <v>1</v>
      </c>
      <c r="F646" s="8">
        <v>1.67</v>
      </c>
      <c r="G646" s="4">
        <v>0</v>
      </c>
      <c r="H646" s="8">
        <v>0</v>
      </c>
      <c r="I646" s="4">
        <v>0</v>
      </c>
    </row>
    <row r="647" spans="1:9" x14ac:dyDescent="0.15">
      <c r="A647" s="2">
        <v>17</v>
      </c>
      <c r="B647" s="1" t="s">
        <v>138</v>
      </c>
      <c r="C647" s="4">
        <v>1</v>
      </c>
      <c r="D647" s="8">
        <v>1.35</v>
      </c>
      <c r="E647" s="4">
        <v>0</v>
      </c>
      <c r="F647" s="8">
        <v>0</v>
      </c>
      <c r="G647" s="4">
        <v>1</v>
      </c>
      <c r="H647" s="8">
        <v>7.14</v>
      </c>
      <c r="I647" s="4">
        <v>0</v>
      </c>
    </row>
    <row r="648" spans="1:9" x14ac:dyDescent="0.15">
      <c r="A648" s="2">
        <v>17</v>
      </c>
      <c r="B648" s="1" t="s">
        <v>194</v>
      </c>
      <c r="C648" s="4">
        <v>1</v>
      </c>
      <c r="D648" s="8">
        <v>1.35</v>
      </c>
      <c r="E648" s="4">
        <v>0</v>
      </c>
      <c r="F648" s="8">
        <v>0</v>
      </c>
      <c r="G648" s="4">
        <v>1</v>
      </c>
      <c r="H648" s="8">
        <v>7.14</v>
      </c>
      <c r="I648" s="4">
        <v>0</v>
      </c>
    </row>
    <row r="649" spans="1:9" x14ac:dyDescent="0.15">
      <c r="A649" s="2">
        <v>17</v>
      </c>
      <c r="B649" s="1" t="s">
        <v>154</v>
      </c>
      <c r="C649" s="4">
        <v>1</v>
      </c>
      <c r="D649" s="8">
        <v>1.35</v>
      </c>
      <c r="E649" s="4">
        <v>0</v>
      </c>
      <c r="F649" s="8">
        <v>0</v>
      </c>
      <c r="G649" s="4">
        <v>1</v>
      </c>
      <c r="H649" s="8">
        <v>7.14</v>
      </c>
      <c r="I649" s="4">
        <v>0</v>
      </c>
    </row>
    <row r="650" spans="1:9" x14ac:dyDescent="0.15">
      <c r="A650" s="2">
        <v>17</v>
      </c>
      <c r="B650" s="1" t="s">
        <v>214</v>
      </c>
      <c r="C650" s="4">
        <v>1</v>
      </c>
      <c r="D650" s="8">
        <v>1.35</v>
      </c>
      <c r="E650" s="4">
        <v>0</v>
      </c>
      <c r="F650" s="8">
        <v>0</v>
      </c>
      <c r="G650" s="4">
        <v>1</v>
      </c>
      <c r="H650" s="8">
        <v>7.14</v>
      </c>
      <c r="I650" s="4">
        <v>0</v>
      </c>
    </row>
    <row r="651" spans="1:9" x14ac:dyDescent="0.15">
      <c r="A651" s="2">
        <v>17</v>
      </c>
      <c r="B651" s="1" t="s">
        <v>141</v>
      </c>
      <c r="C651" s="4">
        <v>1</v>
      </c>
      <c r="D651" s="8">
        <v>1.35</v>
      </c>
      <c r="E651" s="4">
        <v>1</v>
      </c>
      <c r="F651" s="8">
        <v>1.67</v>
      </c>
      <c r="G651" s="4">
        <v>0</v>
      </c>
      <c r="H651" s="8">
        <v>0</v>
      </c>
      <c r="I651" s="4">
        <v>0</v>
      </c>
    </row>
    <row r="652" spans="1:9" x14ac:dyDescent="0.15">
      <c r="A652" s="2">
        <v>17</v>
      </c>
      <c r="B652" s="1" t="s">
        <v>226</v>
      </c>
      <c r="C652" s="4">
        <v>1</v>
      </c>
      <c r="D652" s="8">
        <v>1.35</v>
      </c>
      <c r="E652" s="4">
        <v>1</v>
      </c>
      <c r="F652" s="8">
        <v>1.67</v>
      </c>
      <c r="G652" s="4">
        <v>0</v>
      </c>
      <c r="H652" s="8">
        <v>0</v>
      </c>
      <c r="I652" s="4">
        <v>0</v>
      </c>
    </row>
    <row r="653" spans="1:9" x14ac:dyDescent="0.15">
      <c r="A653" s="2">
        <v>17</v>
      </c>
      <c r="B653" s="1" t="s">
        <v>227</v>
      </c>
      <c r="C653" s="4">
        <v>1</v>
      </c>
      <c r="D653" s="8">
        <v>1.35</v>
      </c>
      <c r="E653" s="4">
        <v>0</v>
      </c>
      <c r="F653" s="8">
        <v>0</v>
      </c>
      <c r="G653" s="4">
        <v>1</v>
      </c>
      <c r="H653" s="8">
        <v>7.14</v>
      </c>
      <c r="I653" s="4">
        <v>0</v>
      </c>
    </row>
    <row r="654" spans="1:9" x14ac:dyDescent="0.15">
      <c r="A654" s="2">
        <v>17</v>
      </c>
      <c r="B654" s="1" t="s">
        <v>228</v>
      </c>
      <c r="C654" s="4">
        <v>1</v>
      </c>
      <c r="D654" s="8">
        <v>1.35</v>
      </c>
      <c r="E654" s="4">
        <v>0</v>
      </c>
      <c r="F654" s="8">
        <v>0</v>
      </c>
      <c r="G654" s="4">
        <v>1</v>
      </c>
      <c r="H654" s="8">
        <v>7.14</v>
      </c>
      <c r="I654" s="4">
        <v>0</v>
      </c>
    </row>
    <row r="655" spans="1:9" x14ac:dyDescent="0.15">
      <c r="A655" s="2">
        <v>17</v>
      </c>
      <c r="B655" s="1" t="s">
        <v>149</v>
      </c>
      <c r="C655" s="4">
        <v>1</v>
      </c>
      <c r="D655" s="8">
        <v>1.35</v>
      </c>
      <c r="E655" s="4">
        <v>1</v>
      </c>
      <c r="F655" s="8">
        <v>1.67</v>
      </c>
      <c r="G655" s="4">
        <v>0</v>
      </c>
      <c r="H655" s="8">
        <v>0</v>
      </c>
      <c r="I655" s="4">
        <v>0</v>
      </c>
    </row>
    <row r="656" spans="1:9" x14ac:dyDescent="0.15">
      <c r="A656" s="2">
        <v>17</v>
      </c>
      <c r="B656" s="1" t="s">
        <v>150</v>
      </c>
      <c r="C656" s="4">
        <v>1</v>
      </c>
      <c r="D656" s="8">
        <v>1.35</v>
      </c>
      <c r="E656" s="4">
        <v>1</v>
      </c>
      <c r="F656" s="8">
        <v>1.67</v>
      </c>
      <c r="G656" s="4">
        <v>0</v>
      </c>
      <c r="H656" s="8">
        <v>0</v>
      </c>
      <c r="I656" s="4">
        <v>0</v>
      </c>
    </row>
    <row r="657" spans="1:9" x14ac:dyDescent="0.15">
      <c r="A657" s="1"/>
      <c r="C657" s="4"/>
      <c r="D657" s="8"/>
      <c r="E657" s="4"/>
      <c r="F657" s="8"/>
      <c r="G657" s="4"/>
      <c r="H657" s="8"/>
      <c r="I65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230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18</v>
      </c>
      <c r="D5" s="8">
        <v>0.06</v>
      </c>
      <c r="E5" s="12">
        <v>0</v>
      </c>
      <c r="F5" s="8">
        <v>0</v>
      </c>
      <c r="G5" s="12">
        <v>18</v>
      </c>
      <c r="H5" s="8">
        <v>0.18</v>
      </c>
      <c r="I5" s="12">
        <v>0</v>
      </c>
    </row>
    <row r="6" spans="2:9" ht="15" customHeight="1" x14ac:dyDescent="0.15">
      <c r="B6" t="s">
        <v>27</v>
      </c>
      <c r="C6" s="12">
        <v>4161</v>
      </c>
      <c r="D6" s="8">
        <v>13.96</v>
      </c>
      <c r="E6" s="12">
        <v>2285</v>
      </c>
      <c r="F6" s="8">
        <v>11.47</v>
      </c>
      <c r="G6" s="12">
        <v>1876</v>
      </c>
      <c r="H6" s="8">
        <v>19.100000000000001</v>
      </c>
      <c r="I6" s="12">
        <v>0</v>
      </c>
    </row>
    <row r="7" spans="2:9" ht="15" customHeight="1" x14ac:dyDescent="0.15">
      <c r="B7" t="s">
        <v>28</v>
      </c>
      <c r="C7" s="12">
        <v>2185</v>
      </c>
      <c r="D7" s="8">
        <v>7.33</v>
      </c>
      <c r="E7" s="12">
        <v>1227</v>
      </c>
      <c r="F7" s="8">
        <v>6.16</v>
      </c>
      <c r="G7" s="12">
        <v>951</v>
      </c>
      <c r="H7" s="8">
        <v>9.68</v>
      </c>
      <c r="I7" s="12">
        <v>7</v>
      </c>
    </row>
    <row r="8" spans="2:9" ht="15" customHeight="1" x14ac:dyDescent="0.15">
      <c r="B8" t="s">
        <v>29</v>
      </c>
      <c r="C8" s="12">
        <v>19</v>
      </c>
      <c r="D8" s="8">
        <v>0.06</v>
      </c>
      <c r="E8" s="12">
        <v>0</v>
      </c>
      <c r="F8" s="8">
        <v>0</v>
      </c>
      <c r="G8" s="12">
        <v>18</v>
      </c>
      <c r="H8" s="8">
        <v>0.18</v>
      </c>
      <c r="I8" s="12">
        <v>1</v>
      </c>
    </row>
    <row r="9" spans="2:9" ht="15" customHeight="1" x14ac:dyDescent="0.15">
      <c r="B9" t="s">
        <v>30</v>
      </c>
      <c r="C9" s="12">
        <v>175</v>
      </c>
      <c r="D9" s="8">
        <v>0.59</v>
      </c>
      <c r="E9" s="12">
        <v>22</v>
      </c>
      <c r="F9" s="8">
        <v>0.11</v>
      </c>
      <c r="G9" s="12">
        <v>150</v>
      </c>
      <c r="H9" s="8">
        <v>1.53</v>
      </c>
      <c r="I9" s="12">
        <v>3</v>
      </c>
    </row>
    <row r="10" spans="2:9" ht="15" customHeight="1" x14ac:dyDescent="0.15">
      <c r="B10" t="s">
        <v>31</v>
      </c>
      <c r="C10" s="12">
        <v>251</v>
      </c>
      <c r="D10" s="8">
        <v>0.84</v>
      </c>
      <c r="E10" s="12">
        <v>98</v>
      </c>
      <c r="F10" s="8">
        <v>0.49</v>
      </c>
      <c r="G10" s="12">
        <v>147</v>
      </c>
      <c r="H10" s="8">
        <v>1.5</v>
      </c>
      <c r="I10" s="12">
        <v>6</v>
      </c>
    </row>
    <row r="11" spans="2:9" ht="15" customHeight="1" x14ac:dyDescent="0.15">
      <c r="B11" t="s">
        <v>32</v>
      </c>
      <c r="C11" s="12">
        <v>8105</v>
      </c>
      <c r="D11" s="8">
        <v>27.18</v>
      </c>
      <c r="E11" s="12">
        <v>4737</v>
      </c>
      <c r="F11" s="8">
        <v>23.78</v>
      </c>
      <c r="G11" s="12">
        <v>3349</v>
      </c>
      <c r="H11" s="8">
        <v>34.1</v>
      </c>
      <c r="I11" s="12">
        <v>19</v>
      </c>
    </row>
    <row r="12" spans="2:9" ht="15" customHeight="1" x14ac:dyDescent="0.15">
      <c r="B12" t="s">
        <v>33</v>
      </c>
      <c r="C12" s="12">
        <v>236</v>
      </c>
      <c r="D12" s="8">
        <v>0.79</v>
      </c>
      <c r="E12" s="12">
        <v>69</v>
      </c>
      <c r="F12" s="8">
        <v>0.35</v>
      </c>
      <c r="G12" s="12">
        <v>167</v>
      </c>
      <c r="H12" s="8">
        <v>1.7</v>
      </c>
      <c r="I12" s="12">
        <v>0</v>
      </c>
    </row>
    <row r="13" spans="2:9" ht="15" customHeight="1" x14ac:dyDescent="0.15">
      <c r="B13" t="s">
        <v>34</v>
      </c>
      <c r="C13" s="12">
        <v>1416</v>
      </c>
      <c r="D13" s="8">
        <v>4.75</v>
      </c>
      <c r="E13" s="12">
        <v>752</v>
      </c>
      <c r="F13" s="8">
        <v>3.78</v>
      </c>
      <c r="G13" s="12">
        <v>659</v>
      </c>
      <c r="H13" s="8">
        <v>6.71</v>
      </c>
      <c r="I13" s="12">
        <v>5</v>
      </c>
    </row>
    <row r="14" spans="2:9" ht="15" customHeight="1" x14ac:dyDescent="0.15">
      <c r="B14" t="s">
        <v>35</v>
      </c>
      <c r="C14" s="12">
        <v>1131</v>
      </c>
      <c r="D14" s="8">
        <v>3.79</v>
      </c>
      <c r="E14" s="12">
        <v>742</v>
      </c>
      <c r="F14" s="8">
        <v>3.73</v>
      </c>
      <c r="G14" s="12">
        <v>387</v>
      </c>
      <c r="H14" s="8">
        <v>3.94</v>
      </c>
      <c r="I14" s="12">
        <v>2</v>
      </c>
    </row>
    <row r="15" spans="2:9" ht="15" customHeight="1" x14ac:dyDescent="0.15">
      <c r="B15" t="s">
        <v>36</v>
      </c>
      <c r="C15" s="12">
        <v>3931</v>
      </c>
      <c r="D15" s="8">
        <v>13.18</v>
      </c>
      <c r="E15" s="12">
        <v>3378</v>
      </c>
      <c r="F15" s="8">
        <v>16.96</v>
      </c>
      <c r="G15" s="12">
        <v>551</v>
      </c>
      <c r="H15" s="8">
        <v>5.61</v>
      </c>
      <c r="I15" s="12">
        <v>2</v>
      </c>
    </row>
    <row r="16" spans="2:9" ht="15" customHeight="1" x14ac:dyDescent="0.15">
      <c r="B16" t="s">
        <v>37</v>
      </c>
      <c r="C16" s="12">
        <v>5127</v>
      </c>
      <c r="D16" s="8">
        <v>17.2</v>
      </c>
      <c r="E16" s="12">
        <v>4554</v>
      </c>
      <c r="F16" s="8">
        <v>22.87</v>
      </c>
      <c r="G16" s="12">
        <v>569</v>
      </c>
      <c r="H16" s="8">
        <v>5.79</v>
      </c>
      <c r="I16" s="12">
        <v>4</v>
      </c>
    </row>
    <row r="17" spans="2:9" ht="15" customHeight="1" x14ac:dyDescent="0.15">
      <c r="B17" t="s">
        <v>38</v>
      </c>
      <c r="C17" s="12">
        <v>853</v>
      </c>
      <c r="D17" s="8">
        <v>2.86</v>
      </c>
      <c r="E17" s="12">
        <v>735</v>
      </c>
      <c r="F17" s="8">
        <v>3.69</v>
      </c>
      <c r="G17" s="12">
        <v>112</v>
      </c>
      <c r="H17" s="8">
        <v>1.1399999999999999</v>
      </c>
      <c r="I17" s="12">
        <v>6</v>
      </c>
    </row>
    <row r="18" spans="2:9" ht="15" customHeight="1" x14ac:dyDescent="0.15">
      <c r="B18" t="s">
        <v>39</v>
      </c>
      <c r="C18" s="12">
        <v>1132</v>
      </c>
      <c r="D18" s="8">
        <v>3.8</v>
      </c>
      <c r="E18" s="12">
        <v>699</v>
      </c>
      <c r="F18" s="8">
        <v>3.51</v>
      </c>
      <c r="G18" s="12">
        <v>427</v>
      </c>
      <c r="H18" s="8">
        <v>4.3499999999999996</v>
      </c>
      <c r="I18" s="12">
        <v>6</v>
      </c>
    </row>
    <row r="19" spans="2:9" ht="15" customHeight="1" x14ac:dyDescent="0.15">
      <c r="B19" t="s">
        <v>40</v>
      </c>
      <c r="C19" s="12">
        <v>1076</v>
      </c>
      <c r="D19" s="8">
        <v>3.61</v>
      </c>
      <c r="E19" s="12">
        <v>618</v>
      </c>
      <c r="F19" s="8">
        <v>3.1</v>
      </c>
      <c r="G19" s="12">
        <v>439</v>
      </c>
      <c r="H19" s="8">
        <v>4.47</v>
      </c>
      <c r="I19" s="12">
        <v>19</v>
      </c>
    </row>
    <row r="20" spans="2:9" ht="15" customHeight="1" x14ac:dyDescent="0.15">
      <c r="B20" s="9" t="s">
        <v>232</v>
      </c>
      <c r="C20" s="12">
        <f>SUM(LTBL_05000[総数／事業所数])</f>
        <v>29816</v>
      </c>
      <c r="E20" s="12">
        <f>SUBTOTAL(109,LTBL_05000[個人／事業所数])</f>
        <v>19916</v>
      </c>
      <c r="G20" s="12">
        <f>SUBTOTAL(109,LTBL_05000[法人／事業所数])</f>
        <v>9820</v>
      </c>
      <c r="I20" s="12">
        <f>SUBTOTAL(109,LTBL_05000[法人以外の団体／事業所数])</f>
        <v>80</v>
      </c>
    </row>
    <row r="21" spans="2:9" ht="15" customHeight="1" x14ac:dyDescent="0.15">
      <c r="E21" s="11">
        <f>LTBL_05000[[#Totals],[個人／事業所数]]/LTBL_05000[[#Totals],[総数／事業所数]]</f>
        <v>0.66796350952508721</v>
      </c>
      <c r="G21" s="11">
        <f>LTBL_05000[[#Totals],[法人／事業所数]]/LTBL_05000[[#Totals],[総数／事業所数]]</f>
        <v>0.32935336731955994</v>
      </c>
      <c r="I21" s="11">
        <f>LTBL_05000[[#Totals],[法人以外の団体／事業所数]]/LTBL_05000[[#Totals],[総数／事業所数]]</f>
        <v>2.6831231553528308E-3</v>
      </c>
    </row>
    <row r="23" spans="2:9" ht="33" customHeight="1" x14ac:dyDescent="0.15">
      <c r="B23" t="s">
        <v>231</v>
      </c>
      <c r="C23" s="10" t="s">
        <v>42</v>
      </c>
      <c r="D23" s="10" t="s">
        <v>238</v>
      </c>
      <c r="E23" s="10" t="s">
        <v>44</v>
      </c>
      <c r="F23" s="10" t="s">
        <v>239</v>
      </c>
      <c r="G23" s="10" t="s">
        <v>46</v>
      </c>
      <c r="H23" s="10" t="s">
        <v>240</v>
      </c>
      <c r="I23" s="10" t="s">
        <v>48</v>
      </c>
    </row>
    <row r="24" spans="2:9" ht="15" customHeight="1" x14ac:dyDescent="0.15">
      <c r="B24" t="s">
        <v>234</v>
      </c>
      <c r="C24">
        <v>410</v>
      </c>
      <c r="D24" t="s">
        <v>233</v>
      </c>
      <c r="E24">
        <v>0</v>
      </c>
      <c r="F24" t="s">
        <v>235</v>
      </c>
      <c r="G24">
        <v>403</v>
      </c>
      <c r="H24" t="s">
        <v>236</v>
      </c>
      <c r="I24">
        <v>7</v>
      </c>
    </row>
    <row r="25" spans="2:9" ht="15" customHeight="1" x14ac:dyDescent="0.15">
      <c r="B25" t="s">
        <v>237</v>
      </c>
      <c r="C25">
        <v>23</v>
      </c>
      <c r="D25" t="s">
        <v>233</v>
      </c>
      <c r="E25">
        <v>0</v>
      </c>
      <c r="F25" t="s">
        <v>235</v>
      </c>
      <c r="G25">
        <v>23</v>
      </c>
      <c r="H25" t="s">
        <v>236</v>
      </c>
      <c r="I25">
        <v>0</v>
      </c>
    </row>
    <row r="28" spans="2:9" ht="33" customHeight="1" x14ac:dyDescent="0.15">
      <c r="B28" t="s">
        <v>241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4632</v>
      </c>
      <c r="D29" s="8">
        <v>15.54</v>
      </c>
      <c r="E29" s="12">
        <v>4290</v>
      </c>
      <c r="F29" s="8">
        <v>21.54</v>
      </c>
      <c r="G29" s="12">
        <v>341</v>
      </c>
      <c r="H29" s="8">
        <v>3.47</v>
      </c>
      <c r="I29" s="12">
        <v>1</v>
      </c>
    </row>
    <row r="30" spans="2:9" ht="15" customHeight="1" x14ac:dyDescent="0.15">
      <c r="B30" t="s">
        <v>63</v>
      </c>
      <c r="C30" s="12">
        <v>3420</v>
      </c>
      <c r="D30" s="8">
        <v>11.47</v>
      </c>
      <c r="E30" s="12">
        <v>3105</v>
      </c>
      <c r="F30" s="8">
        <v>15.59</v>
      </c>
      <c r="G30" s="12">
        <v>313</v>
      </c>
      <c r="H30" s="8">
        <v>3.19</v>
      </c>
      <c r="I30" s="12">
        <v>2</v>
      </c>
    </row>
    <row r="31" spans="2:9" ht="15" customHeight="1" x14ac:dyDescent="0.15">
      <c r="B31" t="s">
        <v>59</v>
      </c>
      <c r="C31" s="12">
        <v>2386</v>
      </c>
      <c r="D31" s="8">
        <v>8</v>
      </c>
      <c r="E31" s="12">
        <v>1361</v>
      </c>
      <c r="F31" s="8">
        <v>6.83</v>
      </c>
      <c r="G31" s="12">
        <v>1023</v>
      </c>
      <c r="H31" s="8">
        <v>10.42</v>
      </c>
      <c r="I31" s="12">
        <v>2</v>
      </c>
    </row>
    <row r="32" spans="2:9" ht="15" customHeight="1" x14ac:dyDescent="0.15">
      <c r="B32" t="s">
        <v>57</v>
      </c>
      <c r="C32" s="12">
        <v>2199</v>
      </c>
      <c r="D32" s="8">
        <v>7.38</v>
      </c>
      <c r="E32" s="12">
        <v>1729</v>
      </c>
      <c r="F32" s="8">
        <v>8.68</v>
      </c>
      <c r="G32" s="12">
        <v>455</v>
      </c>
      <c r="H32" s="8">
        <v>4.63</v>
      </c>
      <c r="I32" s="12">
        <v>15</v>
      </c>
    </row>
    <row r="33" spans="2:9" ht="15" customHeight="1" x14ac:dyDescent="0.15">
      <c r="B33" t="s">
        <v>50</v>
      </c>
      <c r="C33" s="12">
        <v>1645</v>
      </c>
      <c r="D33" s="8">
        <v>5.52</v>
      </c>
      <c r="E33" s="12">
        <v>1199</v>
      </c>
      <c r="F33" s="8">
        <v>6.02</v>
      </c>
      <c r="G33" s="12">
        <v>446</v>
      </c>
      <c r="H33" s="8">
        <v>4.54</v>
      </c>
      <c r="I33" s="12">
        <v>0</v>
      </c>
    </row>
    <row r="34" spans="2:9" ht="15" customHeight="1" x14ac:dyDescent="0.15">
      <c r="B34" t="s">
        <v>49</v>
      </c>
      <c r="C34" s="12">
        <v>1606</v>
      </c>
      <c r="D34" s="8">
        <v>5.39</v>
      </c>
      <c r="E34" s="12">
        <v>706</v>
      </c>
      <c r="F34" s="8">
        <v>3.54</v>
      </c>
      <c r="G34" s="12">
        <v>900</v>
      </c>
      <c r="H34" s="8">
        <v>9.16</v>
      </c>
      <c r="I34" s="12">
        <v>0</v>
      </c>
    </row>
    <row r="35" spans="2:9" ht="15" customHeight="1" x14ac:dyDescent="0.15">
      <c r="B35" t="s">
        <v>60</v>
      </c>
      <c r="C35" s="12">
        <v>1085</v>
      </c>
      <c r="D35" s="8">
        <v>3.64</v>
      </c>
      <c r="E35" s="12">
        <v>694</v>
      </c>
      <c r="F35" s="8">
        <v>3.48</v>
      </c>
      <c r="G35" s="12">
        <v>386</v>
      </c>
      <c r="H35" s="8">
        <v>3.93</v>
      </c>
      <c r="I35" s="12">
        <v>5</v>
      </c>
    </row>
    <row r="36" spans="2:9" ht="15" customHeight="1" x14ac:dyDescent="0.15">
      <c r="B36" t="s">
        <v>58</v>
      </c>
      <c r="C36" s="12">
        <v>937</v>
      </c>
      <c r="D36" s="8">
        <v>3.14</v>
      </c>
      <c r="E36" s="12">
        <v>612</v>
      </c>
      <c r="F36" s="8">
        <v>3.07</v>
      </c>
      <c r="G36" s="12">
        <v>325</v>
      </c>
      <c r="H36" s="8">
        <v>3.31</v>
      </c>
      <c r="I36" s="12">
        <v>0</v>
      </c>
    </row>
    <row r="37" spans="2:9" ht="15" customHeight="1" x14ac:dyDescent="0.15">
      <c r="B37" t="s">
        <v>51</v>
      </c>
      <c r="C37" s="12">
        <v>910</v>
      </c>
      <c r="D37" s="8">
        <v>3.05</v>
      </c>
      <c r="E37" s="12">
        <v>380</v>
      </c>
      <c r="F37" s="8">
        <v>1.91</v>
      </c>
      <c r="G37" s="12">
        <v>530</v>
      </c>
      <c r="H37" s="8">
        <v>5.4</v>
      </c>
      <c r="I37" s="12">
        <v>0</v>
      </c>
    </row>
    <row r="38" spans="2:9" ht="15" customHeight="1" x14ac:dyDescent="0.15">
      <c r="B38" t="s">
        <v>56</v>
      </c>
      <c r="C38" s="12">
        <v>889</v>
      </c>
      <c r="D38" s="8">
        <v>2.98</v>
      </c>
      <c r="E38" s="12">
        <v>493</v>
      </c>
      <c r="F38" s="8">
        <v>2.48</v>
      </c>
      <c r="G38" s="12">
        <v>396</v>
      </c>
      <c r="H38" s="8">
        <v>4.03</v>
      </c>
      <c r="I38" s="12">
        <v>0</v>
      </c>
    </row>
    <row r="39" spans="2:9" ht="15" customHeight="1" x14ac:dyDescent="0.15">
      <c r="B39" t="s">
        <v>65</v>
      </c>
      <c r="C39" s="12">
        <v>853</v>
      </c>
      <c r="D39" s="8">
        <v>2.86</v>
      </c>
      <c r="E39" s="12">
        <v>735</v>
      </c>
      <c r="F39" s="8">
        <v>3.69</v>
      </c>
      <c r="G39" s="12">
        <v>112</v>
      </c>
      <c r="H39" s="8">
        <v>1.1399999999999999</v>
      </c>
      <c r="I39" s="12">
        <v>6</v>
      </c>
    </row>
    <row r="40" spans="2:9" ht="15" customHeight="1" x14ac:dyDescent="0.15">
      <c r="B40" t="s">
        <v>66</v>
      </c>
      <c r="C40" s="12">
        <v>760</v>
      </c>
      <c r="D40" s="8">
        <v>2.5499999999999998</v>
      </c>
      <c r="E40" s="12">
        <v>692</v>
      </c>
      <c r="F40" s="8">
        <v>3.47</v>
      </c>
      <c r="G40" s="12">
        <v>68</v>
      </c>
      <c r="H40" s="8">
        <v>0.69</v>
      </c>
      <c r="I40" s="12">
        <v>0</v>
      </c>
    </row>
    <row r="41" spans="2:9" ht="15" customHeight="1" x14ac:dyDescent="0.15">
      <c r="B41" t="s">
        <v>61</v>
      </c>
      <c r="C41" s="12">
        <v>557</v>
      </c>
      <c r="D41" s="8">
        <v>1.87</v>
      </c>
      <c r="E41" s="12">
        <v>465</v>
      </c>
      <c r="F41" s="8">
        <v>2.33</v>
      </c>
      <c r="G41" s="12">
        <v>90</v>
      </c>
      <c r="H41" s="8">
        <v>0.92</v>
      </c>
      <c r="I41" s="12">
        <v>2</v>
      </c>
    </row>
    <row r="42" spans="2:9" ht="15" customHeight="1" x14ac:dyDescent="0.15">
      <c r="B42" t="s">
        <v>62</v>
      </c>
      <c r="C42" s="12">
        <v>522</v>
      </c>
      <c r="D42" s="8">
        <v>1.75</v>
      </c>
      <c r="E42" s="12">
        <v>273</v>
      </c>
      <c r="F42" s="8">
        <v>1.37</v>
      </c>
      <c r="G42" s="12">
        <v>249</v>
      </c>
      <c r="H42" s="8">
        <v>2.54</v>
      </c>
      <c r="I42" s="12">
        <v>0</v>
      </c>
    </row>
    <row r="43" spans="2:9" ht="15" customHeight="1" x14ac:dyDescent="0.15">
      <c r="B43" t="s">
        <v>68</v>
      </c>
      <c r="C43" s="12">
        <v>479</v>
      </c>
      <c r="D43" s="8">
        <v>1.61</v>
      </c>
      <c r="E43" s="12">
        <v>363</v>
      </c>
      <c r="F43" s="8">
        <v>1.82</v>
      </c>
      <c r="G43" s="12">
        <v>115</v>
      </c>
      <c r="H43" s="8">
        <v>1.17</v>
      </c>
      <c r="I43" s="12">
        <v>1</v>
      </c>
    </row>
    <row r="44" spans="2:9" ht="15" customHeight="1" x14ac:dyDescent="0.15">
      <c r="B44" t="s">
        <v>52</v>
      </c>
      <c r="C44" s="12">
        <v>439</v>
      </c>
      <c r="D44" s="8">
        <v>1.47</v>
      </c>
      <c r="E44" s="12">
        <v>261</v>
      </c>
      <c r="F44" s="8">
        <v>1.31</v>
      </c>
      <c r="G44" s="12">
        <v>175</v>
      </c>
      <c r="H44" s="8">
        <v>1.78</v>
      </c>
      <c r="I44" s="12">
        <v>3</v>
      </c>
    </row>
    <row r="45" spans="2:9" ht="15" customHeight="1" x14ac:dyDescent="0.15">
      <c r="B45" t="s">
        <v>54</v>
      </c>
      <c r="C45" s="12">
        <v>381</v>
      </c>
      <c r="D45" s="8">
        <v>1.28</v>
      </c>
      <c r="E45" s="12">
        <v>35</v>
      </c>
      <c r="F45" s="8">
        <v>0.18</v>
      </c>
      <c r="G45" s="12">
        <v>346</v>
      </c>
      <c r="H45" s="8">
        <v>3.52</v>
      </c>
      <c r="I45" s="12">
        <v>0</v>
      </c>
    </row>
    <row r="46" spans="2:9" ht="15" customHeight="1" x14ac:dyDescent="0.15">
      <c r="B46" t="s">
        <v>67</v>
      </c>
      <c r="C46" s="12">
        <v>372</v>
      </c>
      <c r="D46" s="8">
        <v>1.25</v>
      </c>
      <c r="E46" s="12">
        <v>7</v>
      </c>
      <c r="F46" s="8">
        <v>0.04</v>
      </c>
      <c r="G46" s="12">
        <v>359</v>
      </c>
      <c r="H46" s="8">
        <v>3.66</v>
      </c>
      <c r="I46" s="12">
        <v>6</v>
      </c>
    </row>
    <row r="47" spans="2:9" ht="15" customHeight="1" x14ac:dyDescent="0.15">
      <c r="B47" t="s">
        <v>53</v>
      </c>
      <c r="C47" s="12">
        <v>367</v>
      </c>
      <c r="D47" s="8">
        <v>1.23</v>
      </c>
      <c r="E47" s="12">
        <v>112</v>
      </c>
      <c r="F47" s="8">
        <v>0.56000000000000005</v>
      </c>
      <c r="G47" s="12">
        <v>255</v>
      </c>
      <c r="H47" s="8">
        <v>2.6</v>
      </c>
      <c r="I47" s="12">
        <v>0</v>
      </c>
    </row>
    <row r="48" spans="2:9" ht="15" customHeight="1" x14ac:dyDescent="0.15">
      <c r="B48" t="s">
        <v>55</v>
      </c>
      <c r="C48" s="12">
        <v>352</v>
      </c>
      <c r="D48" s="8">
        <v>1.18</v>
      </c>
      <c r="E48" s="12">
        <v>113</v>
      </c>
      <c r="F48" s="8">
        <v>0.56999999999999995</v>
      </c>
      <c r="G48" s="12">
        <v>239</v>
      </c>
      <c r="H48" s="8">
        <v>2.4300000000000002</v>
      </c>
      <c r="I48" s="12">
        <v>0</v>
      </c>
    </row>
    <row r="51" spans="2:9" ht="33" customHeight="1" x14ac:dyDescent="0.15">
      <c r="B51" t="s">
        <v>242</v>
      </c>
      <c r="C51" s="10" t="s">
        <v>42</v>
      </c>
      <c r="D51" s="10" t="s">
        <v>43</v>
      </c>
      <c r="E51" s="10" t="s">
        <v>44</v>
      </c>
      <c r="F51" s="10" t="s">
        <v>45</v>
      </c>
      <c r="G51" s="10" t="s">
        <v>46</v>
      </c>
      <c r="H51" s="10" t="s">
        <v>47</v>
      </c>
      <c r="I51" s="10" t="s">
        <v>48</v>
      </c>
    </row>
    <row r="52" spans="2:9" ht="15" customHeight="1" x14ac:dyDescent="0.15">
      <c r="B52" t="s">
        <v>147</v>
      </c>
      <c r="C52" s="12">
        <v>2158</v>
      </c>
      <c r="D52" s="8">
        <v>7.24</v>
      </c>
      <c r="E52" s="12">
        <v>2087</v>
      </c>
      <c r="F52" s="8">
        <v>10.48</v>
      </c>
      <c r="G52" s="12">
        <v>71</v>
      </c>
      <c r="H52" s="8">
        <v>0.72</v>
      </c>
      <c r="I52" s="12">
        <v>0</v>
      </c>
    </row>
    <row r="53" spans="2:9" ht="15" customHeight="1" x14ac:dyDescent="0.15">
      <c r="B53" t="s">
        <v>146</v>
      </c>
      <c r="C53" s="12">
        <v>1892</v>
      </c>
      <c r="D53" s="8">
        <v>6.35</v>
      </c>
      <c r="E53" s="12">
        <v>1862</v>
      </c>
      <c r="F53" s="8">
        <v>9.35</v>
      </c>
      <c r="G53" s="12">
        <v>30</v>
      </c>
      <c r="H53" s="8">
        <v>0.31</v>
      </c>
      <c r="I53" s="12">
        <v>0</v>
      </c>
    </row>
    <row r="54" spans="2:9" ht="15" customHeight="1" x14ac:dyDescent="0.15">
      <c r="B54" t="s">
        <v>144</v>
      </c>
      <c r="C54" s="12">
        <v>1046</v>
      </c>
      <c r="D54" s="8">
        <v>3.51</v>
      </c>
      <c r="E54" s="12">
        <v>1026</v>
      </c>
      <c r="F54" s="8">
        <v>5.15</v>
      </c>
      <c r="G54" s="12">
        <v>20</v>
      </c>
      <c r="H54" s="8">
        <v>0.2</v>
      </c>
      <c r="I54" s="12">
        <v>0</v>
      </c>
    </row>
    <row r="55" spans="2:9" ht="15" customHeight="1" x14ac:dyDescent="0.15">
      <c r="B55" t="s">
        <v>143</v>
      </c>
      <c r="C55" s="12">
        <v>833</v>
      </c>
      <c r="D55" s="8">
        <v>2.79</v>
      </c>
      <c r="E55" s="12">
        <v>769</v>
      </c>
      <c r="F55" s="8">
        <v>3.86</v>
      </c>
      <c r="G55" s="12">
        <v>64</v>
      </c>
      <c r="H55" s="8">
        <v>0.65</v>
      </c>
      <c r="I55" s="12">
        <v>0</v>
      </c>
    </row>
    <row r="56" spans="2:9" ht="15" customHeight="1" x14ac:dyDescent="0.15">
      <c r="B56" t="s">
        <v>131</v>
      </c>
      <c r="C56" s="12">
        <v>690</v>
      </c>
      <c r="D56" s="8">
        <v>2.31</v>
      </c>
      <c r="E56" s="12">
        <v>433</v>
      </c>
      <c r="F56" s="8">
        <v>2.17</v>
      </c>
      <c r="G56" s="12">
        <v>257</v>
      </c>
      <c r="H56" s="8">
        <v>2.62</v>
      </c>
      <c r="I56" s="12">
        <v>0</v>
      </c>
    </row>
    <row r="57" spans="2:9" ht="15" customHeight="1" x14ac:dyDescent="0.15">
      <c r="B57" t="s">
        <v>139</v>
      </c>
      <c r="C57" s="12">
        <v>652</v>
      </c>
      <c r="D57" s="8">
        <v>2.19</v>
      </c>
      <c r="E57" s="12">
        <v>449</v>
      </c>
      <c r="F57" s="8">
        <v>2.25</v>
      </c>
      <c r="G57" s="12">
        <v>202</v>
      </c>
      <c r="H57" s="8">
        <v>2.06</v>
      </c>
      <c r="I57" s="12">
        <v>1</v>
      </c>
    </row>
    <row r="58" spans="2:9" ht="15" customHeight="1" x14ac:dyDescent="0.15">
      <c r="B58" t="s">
        <v>140</v>
      </c>
      <c r="C58" s="12">
        <v>651</v>
      </c>
      <c r="D58" s="8">
        <v>2.1800000000000002</v>
      </c>
      <c r="E58" s="12">
        <v>499</v>
      </c>
      <c r="F58" s="8">
        <v>2.5099999999999998</v>
      </c>
      <c r="G58" s="12">
        <v>152</v>
      </c>
      <c r="H58" s="8">
        <v>1.55</v>
      </c>
      <c r="I58" s="12">
        <v>0</v>
      </c>
    </row>
    <row r="59" spans="2:9" ht="15" customHeight="1" x14ac:dyDescent="0.15">
      <c r="B59" t="s">
        <v>142</v>
      </c>
      <c r="C59" s="12">
        <v>631</v>
      </c>
      <c r="D59" s="8">
        <v>2.12</v>
      </c>
      <c r="E59" s="12">
        <v>544</v>
      </c>
      <c r="F59" s="8">
        <v>2.73</v>
      </c>
      <c r="G59" s="12">
        <v>87</v>
      </c>
      <c r="H59" s="8">
        <v>0.89</v>
      </c>
      <c r="I59" s="12">
        <v>0</v>
      </c>
    </row>
    <row r="60" spans="2:9" ht="15" customHeight="1" x14ac:dyDescent="0.15">
      <c r="B60" t="s">
        <v>136</v>
      </c>
      <c r="C60" s="12">
        <v>629</v>
      </c>
      <c r="D60" s="8">
        <v>2.11</v>
      </c>
      <c r="E60" s="12">
        <v>466</v>
      </c>
      <c r="F60" s="8">
        <v>2.34</v>
      </c>
      <c r="G60" s="12">
        <v>160</v>
      </c>
      <c r="H60" s="8">
        <v>1.63</v>
      </c>
      <c r="I60" s="12">
        <v>3</v>
      </c>
    </row>
    <row r="61" spans="2:9" ht="15" customHeight="1" x14ac:dyDescent="0.15">
      <c r="B61" t="s">
        <v>134</v>
      </c>
      <c r="C61" s="12">
        <v>576</v>
      </c>
      <c r="D61" s="8">
        <v>1.93</v>
      </c>
      <c r="E61" s="12">
        <v>499</v>
      </c>
      <c r="F61" s="8">
        <v>2.5099999999999998</v>
      </c>
      <c r="G61" s="12">
        <v>77</v>
      </c>
      <c r="H61" s="8">
        <v>0.78</v>
      </c>
      <c r="I61" s="12">
        <v>0</v>
      </c>
    </row>
    <row r="62" spans="2:9" ht="15" customHeight="1" x14ac:dyDescent="0.15">
      <c r="B62" t="s">
        <v>149</v>
      </c>
      <c r="C62" s="12">
        <v>562</v>
      </c>
      <c r="D62" s="8">
        <v>1.88</v>
      </c>
      <c r="E62" s="12">
        <v>536</v>
      </c>
      <c r="F62" s="8">
        <v>2.69</v>
      </c>
      <c r="G62" s="12">
        <v>26</v>
      </c>
      <c r="H62" s="8">
        <v>0.26</v>
      </c>
      <c r="I62" s="12">
        <v>0</v>
      </c>
    </row>
    <row r="63" spans="2:9" ht="15" customHeight="1" x14ac:dyDescent="0.15">
      <c r="B63" t="s">
        <v>148</v>
      </c>
      <c r="C63" s="12">
        <v>560</v>
      </c>
      <c r="D63" s="8">
        <v>1.88</v>
      </c>
      <c r="E63" s="12">
        <v>504</v>
      </c>
      <c r="F63" s="8">
        <v>2.5299999999999998</v>
      </c>
      <c r="G63" s="12">
        <v>55</v>
      </c>
      <c r="H63" s="8">
        <v>0.56000000000000005</v>
      </c>
      <c r="I63" s="12">
        <v>1</v>
      </c>
    </row>
    <row r="64" spans="2:9" ht="15" customHeight="1" x14ac:dyDescent="0.15">
      <c r="B64" t="s">
        <v>145</v>
      </c>
      <c r="C64" s="12">
        <v>483</v>
      </c>
      <c r="D64" s="8">
        <v>1.62</v>
      </c>
      <c r="E64" s="12">
        <v>283</v>
      </c>
      <c r="F64" s="8">
        <v>1.42</v>
      </c>
      <c r="G64" s="12">
        <v>200</v>
      </c>
      <c r="H64" s="8">
        <v>2.04</v>
      </c>
      <c r="I64" s="12">
        <v>0</v>
      </c>
    </row>
    <row r="65" spans="2:9" ht="15" customHeight="1" x14ac:dyDescent="0.15">
      <c r="B65" t="s">
        <v>150</v>
      </c>
      <c r="C65" s="12">
        <v>478</v>
      </c>
      <c r="D65" s="8">
        <v>1.6</v>
      </c>
      <c r="E65" s="12">
        <v>363</v>
      </c>
      <c r="F65" s="8">
        <v>1.82</v>
      </c>
      <c r="G65" s="12">
        <v>114</v>
      </c>
      <c r="H65" s="8">
        <v>1.1599999999999999</v>
      </c>
      <c r="I65" s="12">
        <v>1</v>
      </c>
    </row>
    <row r="66" spans="2:9" ht="15" customHeight="1" x14ac:dyDescent="0.15">
      <c r="B66" t="s">
        <v>133</v>
      </c>
      <c r="C66" s="12">
        <v>462</v>
      </c>
      <c r="D66" s="8">
        <v>1.55</v>
      </c>
      <c r="E66" s="12">
        <v>246</v>
      </c>
      <c r="F66" s="8">
        <v>1.24</v>
      </c>
      <c r="G66" s="12">
        <v>216</v>
      </c>
      <c r="H66" s="8">
        <v>2.2000000000000002</v>
      </c>
      <c r="I66" s="12">
        <v>0</v>
      </c>
    </row>
    <row r="67" spans="2:9" ht="15" customHeight="1" x14ac:dyDescent="0.15">
      <c r="B67" t="s">
        <v>135</v>
      </c>
      <c r="C67" s="12">
        <v>451</v>
      </c>
      <c r="D67" s="8">
        <v>1.51</v>
      </c>
      <c r="E67" s="12">
        <v>332</v>
      </c>
      <c r="F67" s="8">
        <v>1.67</v>
      </c>
      <c r="G67" s="12">
        <v>117</v>
      </c>
      <c r="H67" s="8">
        <v>1.19</v>
      </c>
      <c r="I67" s="12">
        <v>2</v>
      </c>
    </row>
    <row r="68" spans="2:9" ht="15" customHeight="1" x14ac:dyDescent="0.15">
      <c r="B68" t="s">
        <v>132</v>
      </c>
      <c r="C68" s="12">
        <v>436</v>
      </c>
      <c r="D68" s="8">
        <v>1.46</v>
      </c>
      <c r="E68" s="12">
        <v>219</v>
      </c>
      <c r="F68" s="8">
        <v>1.1000000000000001</v>
      </c>
      <c r="G68" s="12">
        <v>217</v>
      </c>
      <c r="H68" s="8">
        <v>2.21</v>
      </c>
      <c r="I68" s="12">
        <v>0</v>
      </c>
    </row>
    <row r="69" spans="2:9" ht="15" customHeight="1" x14ac:dyDescent="0.15">
      <c r="B69" t="s">
        <v>141</v>
      </c>
      <c r="C69" s="12">
        <v>432</v>
      </c>
      <c r="D69" s="8">
        <v>1.45</v>
      </c>
      <c r="E69" s="12">
        <v>365</v>
      </c>
      <c r="F69" s="8">
        <v>1.83</v>
      </c>
      <c r="G69" s="12">
        <v>65</v>
      </c>
      <c r="H69" s="8">
        <v>0.66</v>
      </c>
      <c r="I69" s="12">
        <v>2</v>
      </c>
    </row>
    <row r="70" spans="2:9" ht="15" customHeight="1" x14ac:dyDescent="0.15">
      <c r="B70" t="s">
        <v>138</v>
      </c>
      <c r="C70" s="12">
        <v>428</v>
      </c>
      <c r="D70" s="8">
        <v>1.44</v>
      </c>
      <c r="E70" s="12">
        <v>179</v>
      </c>
      <c r="F70" s="8">
        <v>0.9</v>
      </c>
      <c r="G70" s="12">
        <v>248</v>
      </c>
      <c r="H70" s="8">
        <v>2.5299999999999998</v>
      </c>
      <c r="I70" s="12">
        <v>1</v>
      </c>
    </row>
    <row r="71" spans="2:9" ht="15" customHeight="1" x14ac:dyDescent="0.15">
      <c r="B71" t="s">
        <v>137</v>
      </c>
      <c r="C71" s="12">
        <v>416</v>
      </c>
      <c r="D71" s="8">
        <v>1.4</v>
      </c>
      <c r="E71" s="12">
        <v>239</v>
      </c>
      <c r="F71" s="8">
        <v>1.2</v>
      </c>
      <c r="G71" s="12">
        <v>177</v>
      </c>
      <c r="H71" s="8">
        <v>1.8</v>
      </c>
      <c r="I71" s="12">
        <v>0</v>
      </c>
    </row>
    <row r="73" spans="2:9" ht="15" customHeight="1" x14ac:dyDescent="0.15">
      <c r="B73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244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2</v>
      </c>
      <c r="D5" s="8">
        <v>0.02</v>
      </c>
      <c r="E5" s="12">
        <v>0</v>
      </c>
      <c r="F5" s="8">
        <v>0</v>
      </c>
      <c r="G5" s="12">
        <v>2</v>
      </c>
      <c r="H5" s="8">
        <v>0.05</v>
      </c>
      <c r="I5" s="12">
        <v>0</v>
      </c>
    </row>
    <row r="6" spans="2:9" ht="15" customHeight="1" x14ac:dyDescent="0.15">
      <c r="B6" t="s">
        <v>27</v>
      </c>
      <c r="C6" s="12">
        <v>1087</v>
      </c>
      <c r="D6" s="8">
        <v>12.64</v>
      </c>
      <c r="E6" s="12">
        <v>344</v>
      </c>
      <c r="F6" s="8">
        <v>7.2</v>
      </c>
      <c r="G6" s="12">
        <v>743</v>
      </c>
      <c r="H6" s="8">
        <v>19.510000000000002</v>
      </c>
      <c r="I6" s="12">
        <v>0</v>
      </c>
    </row>
    <row r="7" spans="2:9" ht="15" customHeight="1" x14ac:dyDescent="0.15">
      <c r="B7" t="s">
        <v>28</v>
      </c>
      <c r="C7" s="12">
        <v>340</v>
      </c>
      <c r="D7" s="8">
        <v>3.95</v>
      </c>
      <c r="E7" s="12">
        <v>132</v>
      </c>
      <c r="F7" s="8">
        <v>2.76</v>
      </c>
      <c r="G7" s="12">
        <v>207</v>
      </c>
      <c r="H7" s="8">
        <v>5.44</v>
      </c>
      <c r="I7" s="12">
        <v>1</v>
      </c>
    </row>
    <row r="8" spans="2:9" ht="15" customHeight="1" x14ac:dyDescent="0.15">
      <c r="B8" t="s">
        <v>29</v>
      </c>
      <c r="C8" s="12">
        <v>5</v>
      </c>
      <c r="D8" s="8">
        <v>0.06</v>
      </c>
      <c r="E8" s="12">
        <v>0</v>
      </c>
      <c r="F8" s="8">
        <v>0</v>
      </c>
      <c r="G8" s="12">
        <v>5</v>
      </c>
      <c r="H8" s="8">
        <v>0.13</v>
      </c>
      <c r="I8" s="12">
        <v>0</v>
      </c>
    </row>
    <row r="9" spans="2:9" ht="15" customHeight="1" x14ac:dyDescent="0.15">
      <c r="B9" t="s">
        <v>30</v>
      </c>
      <c r="C9" s="12">
        <v>83</v>
      </c>
      <c r="D9" s="8">
        <v>0.97</v>
      </c>
      <c r="E9" s="12">
        <v>6</v>
      </c>
      <c r="F9" s="8">
        <v>0.13</v>
      </c>
      <c r="G9" s="12">
        <v>77</v>
      </c>
      <c r="H9" s="8">
        <v>2.02</v>
      </c>
      <c r="I9" s="12">
        <v>0</v>
      </c>
    </row>
    <row r="10" spans="2:9" ht="15" customHeight="1" x14ac:dyDescent="0.15">
      <c r="B10" t="s">
        <v>31</v>
      </c>
      <c r="C10" s="12">
        <v>95</v>
      </c>
      <c r="D10" s="8">
        <v>1.1000000000000001</v>
      </c>
      <c r="E10" s="12">
        <v>43</v>
      </c>
      <c r="F10" s="8">
        <v>0.9</v>
      </c>
      <c r="G10" s="12">
        <v>51</v>
      </c>
      <c r="H10" s="8">
        <v>1.34</v>
      </c>
      <c r="I10" s="12">
        <v>1</v>
      </c>
    </row>
    <row r="11" spans="2:9" ht="15" customHeight="1" x14ac:dyDescent="0.15">
      <c r="B11" t="s">
        <v>32</v>
      </c>
      <c r="C11" s="12">
        <v>2249</v>
      </c>
      <c r="D11" s="8">
        <v>26.15</v>
      </c>
      <c r="E11" s="12">
        <v>945</v>
      </c>
      <c r="F11" s="8">
        <v>19.79</v>
      </c>
      <c r="G11" s="12">
        <v>1303</v>
      </c>
      <c r="H11" s="8">
        <v>34.22</v>
      </c>
      <c r="I11" s="12">
        <v>1</v>
      </c>
    </row>
    <row r="12" spans="2:9" ht="15" customHeight="1" x14ac:dyDescent="0.15">
      <c r="B12" t="s">
        <v>33</v>
      </c>
      <c r="C12" s="12">
        <v>87</v>
      </c>
      <c r="D12" s="8">
        <v>1.01</v>
      </c>
      <c r="E12" s="12">
        <v>17</v>
      </c>
      <c r="F12" s="8">
        <v>0.36</v>
      </c>
      <c r="G12" s="12">
        <v>70</v>
      </c>
      <c r="H12" s="8">
        <v>1.84</v>
      </c>
      <c r="I12" s="12">
        <v>0</v>
      </c>
    </row>
    <row r="13" spans="2:9" ht="15" customHeight="1" x14ac:dyDescent="0.15">
      <c r="B13" t="s">
        <v>34</v>
      </c>
      <c r="C13" s="12">
        <v>627</v>
      </c>
      <c r="D13" s="8">
        <v>7.29</v>
      </c>
      <c r="E13" s="12">
        <v>292</v>
      </c>
      <c r="F13" s="8">
        <v>6.12</v>
      </c>
      <c r="G13" s="12">
        <v>334</v>
      </c>
      <c r="H13" s="8">
        <v>8.77</v>
      </c>
      <c r="I13" s="12">
        <v>1</v>
      </c>
    </row>
    <row r="14" spans="2:9" ht="15" customHeight="1" x14ac:dyDescent="0.15">
      <c r="B14" t="s">
        <v>35</v>
      </c>
      <c r="C14" s="12">
        <v>491</v>
      </c>
      <c r="D14" s="8">
        <v>5.71</v>
      </c>
      <c r="E14" s="12">
        <v>282</v>
      </c>
      <c r="F14" s="8">
        <v>5.91</v>
      </c>
      <c r="G14" s="12">
        <v>208</v>
      </c>
      <c r="H14" s="8">
        <v>5.46</v>
      </c>
      <c r="I14" s="12">
        <v>1</v>
      </c>
    </row>
    <row r="15" spans="2:9" ht="15" customHeight="1" x14ac:dyDescent="0.15">
      <c r="B15" t="s">
        <v>36</v>
      </c>
      <c r="C15" s="12">
        <v>1170</v>
      </c>
      <c r="D15" s="8">
        <v>13.61</v>
      </c>
      <c r="E15" s="12">
        <v>974</v>
      </c>
      <c r="F15" s="8">
        <v>20.399999999999999</v>
      </c>
      <c r="G15" s="12">
        <v>196</v>
      </c>
      <c r="H15" s="8">
        <v>5.15</v>
      </c>
      <c r="I15" s="12">
        <v>0</v>
      </c>
    </row>
    <row r="16" spans="2:9" ht="15" customHeight="1" x14ac:dyDescent="0.15">
      <c r="B16" t="s">
        <v>37</v>
      </c>
      <c r="C16" s="12">
        <v>1338</v>
      </c>
      <c r="D16" s="8">
        <v>15.56</v>
      </c>
      <c r="E16" s="12">
        <v>1115</v>
      </c>
      <c r="F16" s="8">
        <v>23.35</v>
      </c>
      <c r="G16" s="12">
        <v>223</v>
      </c>
      <c r="H16" s="8">
        <v>5.86</v>
      </c>
      <c r="I16" s="12">
        <v>0</v>
      </c>
    </row>
    <row r="17" spans="2:9" ht="15" customHeight="1" x14ac:dyDescent="0.15">
      <c r="B17" t="s">
        <v>38</v>
      </c>
      <c r="C17" s="12">
        <v>361</v>
      </c>
      <c r="D17" s="8">
        <v>4.2</v>
      </c>
      <c r="E17" s="12">
        <v>313</v>
      </c>
      <c r="F17" s="8">
        <v>6.55</v>
      </c>
      <c r="G17" s="12">
        <v>46</v>
      </c>
      <c r="H17" s="8">
        <v>1.21</v>
      </c>
      <c r="I17" s="12">
        <v>2</v>
      </c>
    </row>
    <row r="18" spans="2:9" ht="15" customHeight="1" x14ac:dyDescent="0.15">
      <c r="B18" t="s">
        <v>39</v>
      </c>
      <c r="C18" s="12">
        <v>359</v>
      </c>
      <c r="D18" s="8">
        <v>4.17</v>
      </c>
      <c r="E18" s="12">
        <v>205</v>
      </c>
      <c r="F18" s="8">
        <v>4.29</v>
      </c>
      <c r="G18" s="12">
        <v>149</v>
      </c>
      <c r="H18" s="8">
        <v>3.91</v>
      </c>
      <c r="I18" s="12">
        <v>5</v>
      </c>
    </row>
    <row r="19" spans="2:9" ht="15" customHeight="1" x14ac:dyDescent="0.15">
      <c r="B19" t="s">
        <v>40</v>
      </c>
      <c r="C19" s="12">
        <v>305</v>
      </c>
      <c r="D19" s="8">
        <v>3.55</v>
      </c>
      <c r="E19" s="12">
        <v>107</v>
      </c>
      <c r="F19" s="8">
        <v>2.2400000000000002</v>
      </c>
      <c r="G19" s="12">
        <v>194</v>
      </c>
      <c r="H19" s="8">
        <v>5.09</v>
      </c>
      <c r="I19" s="12">
        <v>4</v>
      </c>
    </row>
    <row r="20" spans="2:9" ht="15" customHeight="1" x14ac:dyDescent="0.15">
      <c r="B20" s="9" t="s">
        <v>232</v>
      </c>
      <c r="C20" s="12">
        <f>SUM(LTBL_05201[総数／事業所数])</f>
        <v>8599</v>
      </c>
      <c r="E20" s="12">
        <f>SUBTOTAL(109,LTBL_05201[個人／事業所数])</f>
        <v>4775</v>
      </c>
      <c r="G20" s="12">
        <f>SUBTOTAL(109,LTBL_05201[法人／事業所数])</f>
        <v>3808</v>
      </c>
      <c r="I20" s="12">
        <f>SUBTOTAL(109,LTBL_05201[法人以外の団体／事業所数])</f>
        <v>16</v>
      </c>
    </row>
    <row r="21" spans="2:9" ht="15" customHeight="1" x14ac:dyDescent="0.15">
      <c r="E21" s="11">
        <f>LTBL_05201[[#Totals],[個人／事業所数]]/LTBL_05201[[#Totals],[総数／事業所数]]</f>
        <v>0.55529712757297356</v>
      </c>
      <c r="G21" s="11">
        <f>LTBL_05201[[#Totals],[法人／事業所数]]/LTBL_05201[[#Totals],[総数／事業所数]]</f>
        <v>0.44284219095243632</v>
      </c>
      <c r="I21" s="11">
        <f>LTBL_05201[[#Totals],[法人以外の団体／事業所数]]/LTBL_05201[[#Totals],[総数／事業所数]]</f>
        <v>1.8606814745900685E-3</v>
      </c>
    </row>
    <row r="23" spans="2:9" ht="33" customHeight="1" x14ac:dyDescent="0.15">
      <c r="B23" t="s">
        <v>231</v>
      </c>
      <c r="C23" s="10" t="s">
        <v>42</v>
      </c>
      <c r="D23" s="10" t="s">
        <v>245</v>
      </c>
      <c r="E23" s="10" t="s">
        <v>44</v>
      </c>
      <c r="F23" s="10" t="s">
        <v>246</v>
      </c>
      <c r="G23" s="10" t="s">
        <v>46</v>
      </c>
      <c r="H23" s="10" t="s">
        <v>247</v>
      </c>
      <c r="I23" s="10" t="s">
        <v>48</v>
      </c>
    </row>
    <row r="24" spans="2:9" ht="15" customHeight="1" x14ac:dyDescent="0.15">
      <c r="B24" t="s">
        <v>234</v>
      </c>
      <c r="C24">
        <v>41</v>
      </c>
      <c r="D24" t="s">
        <v>233</v>
      </c>
      <c r="E24">
        <v>0</v>
      </c>
      <c r="F24" t="s">
        <v>235</v>
      </c>
      <c r="G24">
        <v>39</v>
      </c>
      <c r="H24" t="s">
        <v>236</v>
      </c>
      <c r="I24">
        <v>2</v>
      </c>
    </row>
    <row r="25" spans="2:9" ht="15" customHeight="1" x14ac:dyDescent="0.15">
      <c r="B25" t="s">
        <v>237</v>
      </c>
      <c r="C25">
        <v>1</v>
      </c>
      <c r="D25" t="s">
        <v>233</v>
      </c>
      <c r="E25">
        <v>0</v>
      </c>
      <c r="F25" t="s">
        <v>235</v>
      </c>
      <c r="G25">
        <v>1</v>
      </c>
      <c r="H25" t="s">
        <v>236</v>
      </c>
      <c r="I25">
        <v>0</v>
      </c>
    </row>
    <row r="28" spans="2:9" ht="33" customHeight="1" x14ac:dyDescent="0.15">
      <c r="B28" t="s">
        <v>248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1183</v>
      </c>
      <c r="D29" s="8">
        <v>13.76</v>
      </c>
      <c r="E29" s="12">
        <v>1034</v>
      </c>
      <c r="F29" s="8">
        <v>21.65</v>
      </c>
      <c r="G29" s="12">
        <v>149</v>
      </c>
      <c r="H29" s="8">
        <v>3.91</v>
      </c>
      <c r="I29" s="12">
        <v>0</v>
      </c>
    </row>
    <row r="30" spans="2:9" ht="15" customHeight="1" x14ac:dyDescent="0.15">
      <c r="B30" t="s">
        <v>63</v>
      </c>
      <c r="C30" s="12">
        <v>1039</v>
      </c>
      <c r="D30" s="8">
        <v>12.08</v>
      </c>
      <c r="E30" s="12">
        <v>918</v>
      </c>
      <c r="F30" s="8">
        <v>19.23</v>
      </c>
      <c r="G30" s="12">
        <v>121</v>
      </c>
      <c r="H30" s="8">
        <v>3.18</v>
      </c>
      <c r="I30" s="12">
        <v>0</v>
      </c>
    </row>
    <row r="31" spans="2:9" ht="15" customHeight="1" x14ac:dyDescent="0.15">
      <c r="B31" t="s">
        <v>59</v>
      </c>
      <c r="C31" s="12">
        <v>575</v>
      </c>
      <c r="D31" s="8">
        <v>6.69</v>
      </c>
      <c r="E31" s="12">
        <v>275</v>
      </c>
      <c r="F31" s="8">
        <v>5.76</v>
      </c>
      <c r="G31" s="12">
        <v>299</v>
      </c>
      <c r="H31" s="8">
        <v>7.85</v>
      </c>
      <c r="I31" s="12">
        <v>1</v>
      </c>
    </row>
    <row r="32" spans="2:9" ht="15" customHeight="1" x14ac:dyDescent="0.15">
      <c r="B32" t="s">
        <v>60</v>
      </c>
      <c r="C32" s="12">
        <v>473</v>
      </c>
      <c r="D32" s="8">
        <v>5.5</v>
      </c>
      <c r="E32" s="12">
        <v>272</v>
      </c>
      <c r="F32" s="8">
        <v>5.7</v>
      </c>
      <c r="G32" s="12">
        <v>200</v>
      </c>
      <c r="H32" s="8">
        <v>5.25</v>
      </c>
      <c r="I32" s="12">
        <v>1</v>
      </c>
    </row>
    <row r="33" spans="2:9" ht="15" customHeight="1" x14ac:dyDescent="0.15">
      <c r="B33" t="s">
        <v>49</v>
      </c>
      <c r="C33" s="12">
        <v>423</v>
      </c>
      <c r="D33" s="8">
        <v>4.92</v>
      </c>
      <c r="E33" s="12">
        <v>100</v>
      </c>
      <c r="F33" s="8">
        <v>2.09</v>
      </c>
      <c r="G33" s="12">
        <v>323</v>
      </c>
      <c r="H33" s="8">
        <v>8.48</v>
      </c>
      <c r="I33" s="12">
        <v>0</v>
      </c>
    </row>
    <row r="34" spans="2:9" ht="15" customHeight="1" x14ac:dyDescent="0.15">
      <c r="B34" t="s">
        <v>57</v>
      </c>
      <c r="C34" s="12">
        <v>420</v>
      </c>
      <c r="D34" s="8">
        <v>4.88</v>
      </c>
      <c r="E34" s="12">
        <v>273</v>
      </c>
      <c r="F34" s="8">
        <v>5.72</v>
      </c>
      <c r="G34" s="12">
        <v>147</v>
      </c>
      <c r="H34" s="8">
        <v>3.86</v>
      </c>
      <c r="I34" s="12">
        <v>0</v>
      </c>
    </row>
    <row r="35" spans="2:9" ht="15" customHeight="1" x14ac:dyDescent="0.15">
      <c r="B35" t="s">
        <v>50</v>
      </c>
      <c r="C35" s="12">
        <v>364</v>
      </c>
      <c r="D35" s="8">
        <v>4.2300000000000004</v>
      </c>
      <c r="E35" s="12">
        <v>183</v>
      </c>
      <c r="F35" s="8">
        <v>3.83</v>
      </c>
      <c r="G35" s="12">
        <v>181</v>
      </c>
      <c r="H35" s="8">
        <v>4.75</v>
      </c>
      <c r="I35" s="12">
        <v>0</v>
      </c>
    </row>
    <row r="36" spans="2:9" ht="15" customHeight="1" x14ac:dyDescent="0.15">
      <c r="B36" t="s">
        <v>65</v>
      </c>
      <c r="C36" s="12">
        <v>361</v>
      </c>
      <c r="D36" s="8">
        <v>4.2</v>
      </c>
      <c r="E36" s="12">
        <v>313</v>
      </c>
      <c r="F36" s="8">
        <v>6.55</v>
      </c>
      <c r="G36" s="12">
        <v>46</v>
      </c>
      <c r="H36" s="8">
        <v>1.21</v>
      </c>
      <c r="I36" s="12">
        <v>2</v>
      </c>
    </row>
    <row r="37" spans="2:9" ht="15" customHeight="1" x14ac:dyDescent="0.15">
      <c r="B37" t="s">
        <v>51</v>
      </c>
      <c r="C37" s="12">
        <v>300</v>
      </c>
      <c r="D37" s="8">
        <v>3.49</v>
      </c>
      <c r="E37" s="12">
        <v>61</v>
      </c>
      <c r="F37" s="8">
        <v>1.28</v>
      </c>
      <c r="G37" s="12">
        <v>239</v>
      </c>
      <c r="H37" s="8">
        <v>6.28</v>
      </c>
      <c r="I37" s="12">
        <v>0</v>
      </c>
    </row>
    <row r="38" spans="2:9" ht="15" customHeight="1" x14ac:dyDescent="0.15">
      <c r="B38" t="s">
        <v>56</v>
      </c>
      <c r="C38" s="12">
        <v>287</v>
      </c>
      <c r="D38" s="8">
        <v>3.34</v>
      </c>
      <c r="E38" s="12">
        <v>133</v>
      </c>
      <c r="F38" s="8">
        <v>2.79</v>
      </c>
      <c r="G38" s="12">
        <v>154</v>
      </c>
      <c r="H38" s="8">
        <v>4.04</v>
      </c>
      <c r="I38" s="12">
        <v>0</v>
      </c>
    </row>
    <row r="39" spans="2:9" ht="15" customHeight="1" x14ac:dyDescent="0.15">
      <c r="B39" t="s">
        <v>58</v>
      </c>
      <c r="C39" s="12">
        <v>263</v>
      </c>
      <c r="D39" s="8">
        <v>3.06</v>
      </c>
      <c r="E39" s="12">
        <v>140</v>
      </c>
      <c r="F39" s="8">
        <v>2.93</v>
      </c>
      <c r="G39" s="12">
        <v>123</v>
      </c>
      <c r="H39" s="8">
        <v>3.23</v>
      </c>
      <c r="I39" s="12">
        <v>0</v>
      </c>
    </row>
    <row r="40" spans="2:9" ht="15" customHeight="1" x14ac:dyDescent="0.15">
      <c r="B40" t="s">
        <v>61</v>
      </c>
      <c r="C40" s="12">
        <v>261</v>
      </c>
      <c r="D40" s="8">
        <v>3.04</v>
      </c>
      <c r="E40" s="12">
        <v>199</v>
      </c>
      <c r="F40" s="8">
        <v>4.17</v>
      </c>
      <c r="G40" s="12">
        <v>61</v>
      </c>
      <c r="H40" s="8">
        <v>1.6</v>
      </c>
      <c r="I40" s="12">
        <v>1</v>
      </c>
    </row>
    <row r="41" spans="2:9" ht="15" customHeight="1" x14ac:dyDescent="0.15">
      <c r="B41" t="s">
        <v>66</v>
      </c>
      <c r="C41" s="12">
        <v>220</v>
      </c>
      <c r="D41" s="8">
        <v>2.56</v>
      </c>
      <c r="E41" s="12">
        <v>200</v>
      </c>
      <c r="F41" s="8">
        <v>4.1900000000000004</v>
      </c>
      <c r="G41" s="12">
        <v>20</v>
      </c>
      <c r="H41" s="8">
        <v>0.53</v>
      </c>
      <c r="I41" s="12">
        <v>0</v>
      </c>
    </row>
    <row r="42" spans="2:9" ht="15" customHeight="1" x14ac:dyDescent="0.15">
      <c r="B42" t="s">
        <v>54</v>
      </c>
      <c r="C42" s="12">
        <v>218</v>
      </c>
      <c r="D42" s="8">
        <v>2.54</v>
      </c>
      <c r="E42" s="12">
        <v>10</v>
      </c>
      <c r="F42" s="8">
        <v>0.21</v>
      </c>
      <c r="G42" s="12">
        <v>208</v>
      </c>
      <c r="H42" s="8">
        <v>5.46</v>
      </c>
      <c r="I42" s="12">
        <v>0</v>
      </c>
    </row>
    <row r="43" spans="2:9" ht="15" customHeight="1" x14ac:dyDescent="0.15">
      <c r="B43" t="s">
        <v>62</v>
      </c>
      <c r="C43" s="12">
        <v>196</v>
      </c>
      <c r="D43" s="8">
        <v>2.2799999999999998</v>
      </c>
      <c r="E43" s="12">
        <v>81</v>
      </c>
      <c r="F43" s="8">
        <v>1.7</v>
      </c>
      <c r="G43" s="12">
        <v>115</v>
      </c>
      <c r="H43" s="8">
        <v>3.02</v>
      </c>
      <c r="I43" s="12">
        <v>0</v>
      </c>
    </row>
    <row r="44" spans="2:9" ht="15" customHeight="1" x14ac:dyDescent="0.15">
      <c r="B44" t="s">
        <v>55</v>
      </c>
      <c r="C44" s="12">
        <v>165</v>
      </c>
      <c r="D44" s="8">
        <v>1.92</v>
      </c>
      <c r="E44" s="12">
        <v>37</v>
      </c>
      <c r="F44" s="8">
        <v>0.77</v>
      </c>
      <c r="G44" s="12">
        <v>128</v>
      </c>
      <c r="H44" s="8">
        <v>3.36</v>
      </c>
      <c r="I44" s="12">
        <v>0</v>
      </c>
    </row>
    <row r="45" spans="2:9" ht="15" customHeight="1" x14ac:dyDescent="0.15">
      <c r="B45" t="s">
        <v>67</v>
      </c>
      <c r="C45" s="12">
        <v>139</v>
      </c>
      <c r="D45" s="8">
        <v>1.62</v>
      </c>
      <c r="E45" s="12">
        <v>5</v>
      </c>
      <c r="F45" s="8">
        <v>0.1</v>
      </c>
      <c r="G45" s="12">
        <v>129</v>
      </c>
      <c r="H45" s="8">
        <v>3.39</v>
      </c>
      <c r="I45" s="12">
        <v>5</v>
      </c>
    </row>
    <row r="46" spans="2:9" ht="15" customHeight="1" x14ac:dyDescent="0.15">
      <c r="B46" t="s">
        <v>53</v>
      </c>
      <c r="C46" s="12">
        <v>134</v>
      </c>
      <c r="D46" s="8">
        <v>1.56</v>
      </c>
      <c r="E46" s="12">
        <v>27</v>
      </c>
      <c r="F46" s="8">
        <v>0.56999999999999995</v>
      </c>
      <c r="G46" s="12">
        <v>107</v>
      </c>
      <c r="H46" s="8">
        <v>2.81</v>
      </c>
      <c r="I46" s="12">
        <v>0</v>
      </c>
    </row>
    <row r="47" spans="2:9" ht="15" customHeight="1" x14ac:dyDescent="0.15">
      <c r="B47" t="s">
        <v>70</v>
      </c>
      <c r="C47" s="12">
        <v>121</v>
      </c>
      <c r="D47" s="8">
        <v>1.41</v>
      </c>
      <c r="E47" s="12">
        <v>61</v>
      </c>
      <c r="F47" s="8">
        <v>1.28</v>
      </c>
      <c r="G47" s="12">
        <v>60</v>
      </c>
      <c r="H47" s="8">
        <v>1.58</v>
      </c>
      <c r="I47" s="12">
        <v>0</v>
      </c>
    </row>
    <row r="48" spans="2:9" ht="15" customHeight="1" x14ac:dyDescent="0.15">
      <c r="B48" t="s">
        <v>69</v>
      </c>
      <c r="C48" s="12">
        <v>111</v>
      </c>
      <c r="D48" s="8">
        <v>1.29</v>
      </c>
      <c r="E48" s="12">
        <v>16</v>
      </c>
      <c r="F48" s="8">
        <v>0.34</v>
      </c>
      <c r="G48" s="12">
        <v>95</v>
      </c>
      <c r="H48" s="8">
        <v>2.4900000000000002</v>
      </c>
      <c r="I48" s="12">
        <v>0</v>
      </c>
    </row>
    <row r="51" spans="2:9" ht="33" customHeight="1" x14ac:dyDescent="0.15">
      <c r="B51" t="s">
        <v>249</v>
      </c>
      <c r="C51" s="10" t="s">
        <v>42</v>
      </c>
      <c r="D51" s="10" t="s">
        <v>43</v>
      </c>
      <c r="E51" s="10" t="s">
        <v>44</v>
      </c>
      <c r="F51" s="10" t="s">
        <v>45</v>
      </c>
      <c r="G51" s="10" t="s">
        <v>46</v>
      </c>
      <c r="H51" s="10" t="s">
        <v>47</v>
      </c>
      <c r="I51" s="10" t="s">
        <v>48</v>
      </c>
    </row>
    <row r="52" spans="2:9" ht="15" customHeight="1" x14ac:dyDescent="0.15">
      <c r="B52" t="s">
        <v>147</v>
      </c>
      <c r="C52" s="12">
        <v>586</v>
      </c>
      <c r="D52" s="8">
        <v>6.81</v>
      </c>
      <c r="E52" s="12">
        <v>557</v>
      </c>
      <c r="F52" s="8">
        <v>11.66</v>
      </c>
      <c r="G52" s="12">
        <v>29</v>
      </c>
      <c r="H52" s="8">
        <v>0.76</v>
      </c>
      <c r="I52" s="12">
        <v>0</v>
      </c>
    </row>
    <row r="53" spans="2:9" ht="15" customHeight="1" x14ac:dyDescent="0.15">
      <c r="B53" t="s">
        <v>146</v>
      </c>
      <c r="C53" s="12">
        <v>390</v>
      </c>
      <c r="D53" s="8">
        <v>4.54</v>
      </c>
      <c r="E53" s="12">
        <v>375</v>
      </c>
      <c r="F53" s="8">
        <v>7.85</v>
      </c>
      <c r="G53" s="12">
        <v>15</v>
      </c>
      <c r="H53" s="8">
        <v>0.39</v>
      </c>
      <c r="I53" s="12">
        <v>0</v>
      </c>
    </row>
    <row r="54" spans="2:9" ht="15" customHeight="1" x14ac:dyDescent="0.15">
      <c r="B54" t="s">
        <v>144</v>
      </c>
      <c r="C54" s="12">
        <v>333</v>
      </c>
      <c r="D54" s="8">
        <v>3.87</v>
      </c>
      <c r="E54" s="12">
        <v>325</v>
      </c>
      <c r="F54" s="8">
        <v>6.81</v>
      </c>
      <c r="G54" s="12">
        <v>8</v>
      </c>
      <c r="H54" s="8">
        <v>0.21</v>
      </c>
      <c r="I54" s="12">
        <v>0</v>
      </c>
    </row>
    <row r="55" spans="2:9" ht="15" customHeight="1" x14ac:dyDescent="0.15">
      <c r="B55" t="s">
        <v>140</v>
      </c>
      <c r="C55" s="12">
        <v>282</v>
      </c>
      <c r="D55" s="8">
        <v>3.28</v>
      </c>
      <c r="E55" s="12">
        <v>207</v>
      </c>
      <c r="F55" s="8">
        <v>4.34</v>
      </c>
      <c r="G55" s="12">
        <v>75</v>
      </c>
      <c r="H55" s="8">
        <v>1.97</v>
      </c>
      <c r="I55" s="12">
        <v>0</v>
      </c>
    </row>
    <row r="56" spans="2:9" ht="15" customHeight="1" x14ac:dyDescent="0.15">
      <c r="B56" t="s">
        <v>143</v>
      </c>
      <c r="C56" s="12">
        <v>272</v>
      </c>
      <c r="D56" s="8">
        <v>3.16</v>
      </c>
      <c r="E56" s="12">
        <v>241</v>
      </c>
      <c r="F56" s="8">
        <v>5.05</v>
      </c>
      <c r="G56" s="12">
        <v>31</v>
      </c>
      <c r="H56" s="8">
        <v>0.81</v>
      </c>
      <c r="I56" s="12">
        <v>0</v>
      </c>
    </row>
    <row r="57" spans="2:9" ht="15" customHeight="1" x14ac:dyDescent="0.15">
      <c r="B57" t="s">
        <v>148</v>
      </c>
      <c r="C57" s="12">
        <v>253</v>
      </c>
      <c r="D57" s="8">
        <v>2.94</v>
      </c>
      <c r="E57" s="12">
        <v>233</v>
      </c>
      <c r="F57" s="8">
        <v>4.88</v>
      </c>
      <c r="G57" s="12">
        <v>20</v>
      </c>
      <c r="H57" s="8">
        <v>0.53</v>
      </c>
      <c r="I57" s="12">
        <v>0</v>
      </c>
    </row>
    <row r="58" spans="2:9" ht="15" customHeight="1" x14ac:dyDescent="0.15">
      <c r="B58" t="s">
        <v>142</v>
      </c>
      <c r="C58" s="12">
        <v>196</v>
      </c>
      <c r="D58" s="8">
        <v>2.2799999999999998</v>
      </c>
      <c r="E58" s="12">
        <v>167</v>
      </c>
      <c r="F58" s="8">
        <v>3.5</v>
      </c>
      <c r="G58" s="12">
        <v>29</v>
      </c>
      <c r="H58" s="8">
        <v>0.76</v>
      </c>
      <c r="I58" s="12">
        <v>0</v>
      </c>
    </row>
    <row r="59" spans="2:9" ht="15" customHeight="1" x14ac:dyDescent="0.15">
      <c r="B59" t="s">
        <v>139</v>
      </c>
      <c r="C59" s="12">
        <v>181</v>
      </c>
      <c r="D59" s="8">
        <v>2.1</v>
      </c>
      <c r="E59" s="12">
        <v>112</v>
      </c>
      <c r="F59" s="8">
        <v>2.35</v>
      </c>
      <c r="G59" s="12">
        <v>69</v>
      </c>
      <c r="H59" s="8">
        <v>1.81</v>
      </c>
      <c r="I59" s="12">
        <v>0</v>
      </c>
    </row>
    <row r="60" spans="2:9" ht="15" customHeight="1" x14ac:dyDescent="0.15">
      <c r="B60" t="s">
        <v>145</v>
      </c>
      <c r="C60" s="12">
        <v>167</v>
      </c>
      <c r="D60" s="8">
        <v>1.94</v>
      </c>
      <c r="E60" s="12">
        <v>80</v>
      </c>
      <c r="F60" s="8">
        <v>1.68</v>
      </c>
      <c r="G60" s="12">
        <v>87</v>
      </c>
      <c r="H60" s="8">
        <v>2.2799999999999998</v>
      </c>
      <c r="I60" s="12">
        <v>0</v>
      </c>
    </row>
    <row r="61" spans="2:9" ht="15" customHeight="1" x14ac:dyDescent="0.15">
      <c r="B61" t="s">
        <v>133</v>
      </c>
      <c r="C61" s="12">
        <v>157</v>
      </c>
      <c r="D61" s="8">
        <v>1.83</v>
      </c>
      <c r="E61" s="12">
        <v>66</v>
      </c>
      <c r="F61" s="8">
        <v>1.38</v>
      </c>
      <c r="G61" s="12">
        <v>91</v>
      </c>
      <c r="H61" s="8">
        <v>2.39</v>
      </c>
      <c r="I61" s="12">
        <v>0</v>
      </c>
    </row>
    <row r="62" spans="2:9" ht="15" customHeight="1" x14ac:dyDescent="0.15">
      <c r="B62" t="s">
        <v>149</v>
      </c>
      <c r="C62" s="12">
        <v>142</v>
      </c>
      <c r="D62" s="8">
        <v>1.65</v>
      </c>
      <c r="E62" s="12">
        <v>138</v>
      </c>
      <c r="F62" s="8">
        <v>2.89</v>
      </c>
      <c r="G62" s="12">
        <v>4</v>
      </c>
      <c r="H62" s="8">
        <v>0.11</v>
      </c>
      <c r="I62" s="12">
        <v>0</v>
      </c>
    </row>
    <row r="63" spans="2:9" ht="15" customHeight="1" x14ac:dyDescent="0.15">
      <c r="B63" t="s">
        <v>154</v>
      </c>
      <c r="C63" s="12">
        <v>135</v>
      </c>
      <c r="D63" s="8">
        <v>1.57</v>
      </c>
      <c r="E63" s="12">
        <v>46</v>
      </c>
      <c r="F63" s="8">
        <v>0.96</v>
      </c>
      <c r="G63" s="12">
        <v>89</v>
      </c>
      <c r="H63" s="8">
        <v>2.34</v>
      </c>
      <c r="I63" s="12">
        <v>0</v>
      </c>
    </row>
    <row r="64" spans="2:9" ht="15" customHeight="1" x14ac:dyDescent="0.15">
      <c r="B64" t="s">
        <v>136</v>
      </c>
      <c r="C64" s="12">
        <v>134</v>
      </c>
      <c r="D64" s="8">
        <v>1.56</v>
      </c>
      <c r="E64" s="12">
        <v>77</v>
      </c>
      <c r="F64" s="8">
        <v>1.61</v>
      </c>
      <c r="G64" s="12">
        <v>57</v>
      </c>
      <c r="H64" s="8">
        <v>1.5</v>
      </c>
      <c r="I64" s="12">
        <v>0</v>
      </c>
    </row>
    <row r="65" spans="2:9" ht="15" customHeight="1" x14ac:dyDescent="0.15">
      <c r="B65" t="s">
        <v>131</v>
      </c>
      <c r="C65" s="12">
        <v>122</v>
      </c>
      <c r="D65" s="8">
        <v>1.42</v>
      </c>
      <c r="E65" s="12">
        <v>48</v>
      </c>
      <c r="F65" s="8">
        <v>1.01</v>
      </c>
      <c r="G65" s="12">
        <v>74</v>
      </c>
      <c r="H65" s="8">
        <v>1.94</v>
      </c>
      <c r="I65" s="12">
        <v>0</v>
      </c>
    </row>
    <row r="66" spans="2:9" ht="15" customHeight="1" x14ac:dyDescent="0.15">
      <c r="B66" t="s">
        <v>137</v>
      </c>
      <c r="C66" s="12">
        <v>120</v>
      </c>
      <c r="D66" s="8">
        <v>1.4</v>
      </c>
      <c r="E66" s="12">
        <v>57</v>
      </c>
      <c r="F66" s="8">
        <v>1.19</v>
      </c>
      <c r="G66" s="12">
        <v>63</v>
      </c>
      <c r="H66" s="8">
        <v>1.65</v>
      </c>
      <c r="I66" s="12">
        <v>0</v>
      </c>
    </row>
    <row r="67" spans="2:9" ht="15" customHeight="1" x14ac:dyDescent="0.15">
      <c r="B67" t="s">
        <v>138</v>
      </c>
      <c r="C67" s="12">
        <v>120</v>
      </c>
      <c r="D67" s="8">
        <v>1.4</v>
      </c>
      <c r="E67" s="12">
        <v>42</v>
      </c>
      <c r="F67" s="8">
        <v>0.88</v>
      </c>
      <c r="G67" s="12">
        <v>77</v>
      </c>
      <c r="H67" s="8">
        <v>2.02</v>
      </c>
      <c r="I67" s="12">
        <v>1</v>
      </c>
    </row>
    <row r="68" spans="2:9" ht="15" customHeight="1" x14ac:dyDescent="0.15">
      <c r="B68" t="s">
        <v>151</v>
      </c>
      <c r="C68" s="12">
        <v>112</v>
      </c>
      <c r="D68" s="8">
        <v>1.3</v>
      </c>
      <c r="E68" s="12">
        <v>19</v>
      </c>
      <c r="F68" s="8">
        <v>0.4</v>
      </c>
      <c r="G68" s="12">
        <v>93</v>
      </c>
      <c r="H68" s="8">
        <v>2.44</v>
      </c>
      <c r="I68" s="12">
        <v>0</v>
      </c>
    </row>
    <row r="69" spans="2:9" ht="15" customHeight="1" x14ac:dyDescent="0.15">
      <c r="B69" t="s">
        <v>152</v>
      </c>
      <c r="C69" s="12">
        <v>111</v>
      </c>
      <c r="D69" s="8">
        <v>1.29</v>
      </c>
      <c r="E69" s="12">
        <v>24</v>
      </c>
      <c r="F69" s="8">
        <v>0.5</v>
      </c>
      <c r="G69" s="12">
        <v>87</v>
      </c>
      <c r="H69" s="8">
        <v>2.2799999999999998</v>
      </c>
      <c r="I69" s="12">
        <v>0</v>
      </c>
    </row>
    <row r="70" spans="2:9" ht="15" customHeight="1" x14ac:dyDescent="0.15">
      <c r="B70" t="s">
        <v>153</v>
      </c>
      <c r="C70" s="12">
        <v>110</v>
      </c>
      <c r="D70" s="8">
        <v>1.28</v>
      </c>
      <c r="E70" s="12">
        <v>55</v>
      </c>
      <c r="F70" s="8">
        <v>1.1499999999999999</v>
      </c>
      <c r="G70" s="12">
        <v>55</v>
      </c>
      <c r="H70" s="8">
        <v>1.44</v>
      </c>
      <c r="I70" s="12">
        <v>0</v>
      </c>
    </row>
    <row r="71" spans="2:9" ht="15" customHeight="1" x14ac:dyDescent="0.15">
      <c r="B71" t="s">
        <v>132</v>
      </c>
      <c r="C71" s="12">
        <v>109</v>
      </c>
      <c r="D71" s="8">
        <v>1.27</v>
      </c>
      <c r="E71" s="12">
        <v>34</v>
      </c>
      <c r="F71" s="8">
        <v>0.71</v>
      </c>
      <c r="G71" s="12">
        <v>75</v>
      </c>
      <c r="H71" s="8">
        <v>1.97</v>
      </c>
      <c r="I71" s="12">
        <v>0</v>
      </c>
    </row>
    <row r="73" spans="2:9" ht="15" customHeight="1" x14ac:dyDescent="0.15">
      <c r="B73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250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0.17</v>
      </c>
      <c r="I5" s="12">
        <v>0</v>
      </c>
    </row>
    <row r="6" spans="2:9" ht="15" customHeight="1" x14ac:dyDescent="0.15">
      <c r="B6" t="s">
        <v>27</v>
      </c>
      <c r="C6" s="12">
        <v>155</v>
      </c>
      <c r="D6" s="8">
        <v>8.44</v>
      </c>
      <c r="E6" s="12">
        <v>78</v>
      </c>
      <c r="F6" s="8">
        <v>6.27</v>
      </c>
      <c r="G6" s="12">
        <v>77</v>
      </c>
      <c r="H6" s="8">
        <v>13.28</v>
      </c>
      <c r="I6" s="12">
        <v>0</v>
      </c>
    </row>
    <row r="7" spans="2:9" ht="15" customHeight="1" x14ac:dyDescent="0.15">
      <c r="B7" t="s">
        <v>28</v>
      </c>
      <c r="C7" s="12">
        <v>170</v>
      </c>
      <c r="D7" s="8">
        <v>9.26</v>
      </c>
      <c r="E7" s="12">
        <v>86</v>
      </c>
      <c r="F7" s="8">
        <v>6.91</v>
      </c>
      <c r="G7" s="12">
        <v>84</v>
      </c>
      <c r="H7" s="8">
        <v>14.48</v>
      </c>
      <c r="I7" s="12">
        <v>0</v>
      </c>
    </row>
    <row r="8" spans="2:9" ht="15" customHeight="1" x14ac:dyDescent="0.15">
      <c r="B8" t="s">
        <v>29</v>
      </c>
      <c r="C8" s="12">
        <v>4</v>
      </c>
      <c r="D8" s="8">
        <v>0.22</v>
      </c>
      <c r="E8" s="12">
        <v>0</v>
      </c>
      <c r="F8" s="8">
        <v>0</v>
      </c>
      <c r="G8" s="12">
        <v>3</v>
      </c>
      <c r="H8" s="8">
        <v>0.52</v>
      </c>
      <c r="I8" s="12">
        <v>1</v>
      </c>
    </row>
    <row r="9" spans="2:9" ht="15" customHeight="1" x14ac:dyDescent="0.15">
      <c r="B9" t="s">
        <v>30</v>
      </c>
      <c r="C9" s="12">
        <v>9</v>
      </c>
      <c r="D9" s="8">
        <v>0.49</v>
      </c>
      <c r="E9" s="12">
        <v>0</v>
      </c>
      <c r="F9" s="8">
        <v>0</v>
      </c>
      <c r="G9" s="12">
        <v>9</v>
      </c>
      <c r="H9" s="8">
        <v>1.55</v>
      </c>
      <c r="I9" s="12">
        <v>0</v>
      </c>
    </row>
    <row r="10" spans="2:9" ht="15" customHeight="1" x14ac:dyDescent="0.15">
      <c r="B10" t="s">
        <v>31</v>
      </c>
      <c r="C10" s="12">
        <v>9</v>
      </c>
      <c r="D10" s="8">
        <v>0.49</v>
      </c>
      <c r="E10" s="12">
        <v>2</v>
      </c>
      <c r="F10" s="8">
        <v>0.16</v>
      </c>
      <c r="G10" s="12">
        <v>7</v>
      </c>
      <c r="H10" s="8">
        <v>1.21</v>
      </c>
      <c r="I10" s="12">
        <v>0</v>
      </c>
    </row>
    <row r="11" spans="2:9" ht="15" customHeight="1" x14ac:dyDescent="0.15">
      <c r="B11" t="s">
        <v>32</v>
      </c>
      <c r="C11" s="12">
        <v>485</v>
      </c>
      <c r="D11" s="8">
        <v>26.42</v>
      </c>
      <c r="E11" s="12">
        <v>279</v>
      </c>
      <c r="F11" s="8">
        <v>22.41</v>
      </c>
      <c r="G11" s="12">
        <v>203</v>
      </c>
      <c r="H11" s="8">
        <v>35</v>
      </c>
      <c r="I11" s="12">
        <v>3</v>
      </c>
    </row>
    <row r="12" spans="2:9" ht="15" customHeight="1" x14ac:dyDescent="0.15">
      <c r="B12" t="s">
        <v>33</v>
      </c>
      <c r="C12" s="12">
        <v>22</v>
      </c>
      <c r="D12" s="8">
        <v>1.2</v>
      </c>
      <c r="E12" s="12">
        <v>5</v>
      </c>
      <c r="F12" s="8">
        <v>0.4</v>
      </c>
      <c r="G12" s="12">
        <v>17</v>
      </c>
      <c r="H12" s="8">
        <v>2.93</v>
      </c>
      <c r="I12" s="12">
        <v>0</v>
      </c>
    </row>
    <row r="13" spans="2:9" ht="15" customHeight="1" x14ac:dyDescent="0.15">
      <c r="B13" t="s">
        <v>34</v>
      </c>
      <c r="C13" s="12">
        <v>76</v>
      </c>
      <c r="D13" s="8">
        <v>4.1399999999999997</v>
      </c>
      <c r="E13" s="12">
        <v>31</v>
      </c>
      <c r="F13" s="8">
        <v>2.4900000000000002</v>
      </c>
      <c r="G13" s="12">
        <v>44</v>
      </c>
      <c r="H13" s="8">
        <v>7.59</v>
      </c>
      <c r="I13" s="12">
        <v>1</v>
      </c>
    </row>
    <row r="14" spans="2:9" ht="15" customHeight="1" x14ac:dyDescent="0.15">
      <c r="B14" t="s">
        <v>35</v>
      </c>
      <c r="C14" s="12">
        <v>79</v>
      </c>
      <c r="D14" s="8">
        <v>4.3</v>
      </c>
      <c r="E14" s="12">
        <v>67</v>
      </c>
      <c r="F14" s="8">
        <v>5.38</v>
      </c>
      <c r="G14" s="12">
        <v>12</v>
      </c>
      <c r="H14" s="8">
        <v>2.0699999999999998</v>
      </c>
      <c r="I14" s="12">
        <v>0</v>
      </c>
    </row>
    <row r="15" spans="2:9" ht="15" customHeight="1" x14ac:dyDescent="0.15">
      <c r="B15" t="s">
        <v>36</v>
      </c>
      <c r="C15" s="12">
        <v>319</v>
      </c>
      <c r="D15" s="8">
        <v>17.37</v>
      </c>
      <c r="E15" s="12">
        <v>282</v>
      </c>
      <c r="F15" s="8">
        <v>22.65</v>
      </c>
      <c r="G15" s="12">
        <v>37</v>
      </c>
      <c r="H15" s="8">
        <v>6.38</v>
      </c>
      <c r="I15" s="12">
        <v>0</v>
      </c>
    </row>
    <row r="16" spans="2:9" ht="15" customHeight="1" x14ac:dyDescent="0.15">
      <c r="B16" t="s">
        <v>37</v>
      </c>
      <c r="C16" s="12">
        <v>299</v>
      </c>
      <c r="D16" s="8">
        <v>16.29</v>
      </c>
      <c r="E16" s="12">
        <v>261</v>
      </c>
      <c r="F16" s="8">
        <v>20.96</v>
      </c>
      <c r="G16" s="12">
        <v>38</v>
      </c>
      <c r="H16" s="8">
        <v>6.55</v>
      </c>
      <c r="I16" s="12">
        <v>0</v>
      </c>
    </row>
    <row r="17" spans="2:9" ht="15" customHeight="1" x14ac:dyDescent="0.15">
      <c r="B17" t="s">
        <v>38</v>
      </c>
      <c r="C17" s="12">
        <v>59</v>
      </c>
      <c r="D17" s="8">
        <v>3.21</v>
      </c>
      <c r="E17" s="12">
        <v>51</v>
      </c>
      <c r="F17" s="8">
        <v>4.0999999999999996</v>
      </c>
      <c r="G17" s="12">
        <v>8</v>
      </c>
      <c r="H17" s="8">
        <v>1.38</v>
      </c>
      <c r="I17" s="12">
        <v>0</v>
      </c>
    </row>
    <row r="18" spans="2:9" ht="15" customHeight="1" x14ac:dyDescent="0.15">
      <c r="B18" t="s">
        <v>39</v>
      </c>
      <c r="C18" s="12">
        <v>87</v>
      </c>
      <c r="D18" s="8">
        <v>4.74</v>
      </c>
      <c r="E18" s="12">
        <v>62</v>
      </c>
      <c r="F18" s="8">
        <v>4.9800000000000004</v>
      </c>
      <c r="G18" s="12">
        <v>24</v>
      </c>
      <c r="H18" s="8">
        <v>4.1399999999999997</v>
      </c>
      <c r="I18" s="12">
        <v>1</v>
      </c>
    </row>
    <row r="19" spans="2:9" ht="15" customHeight="1" x14ac:dyDescent="0.15">
      <c r="B19" t="s">
        <v>40</v>
      </c>
      <c r="C19" s="12">
        <v>62</v>
      </c>
      <c r="D19" s="8">
        <v>3.38</v>
      </c>
      <c r="E19" s="12">
        <v>41</v>
      </c>
      <c r="F19" s="8">
        <v>3.29</v>
      </c>
      <c r="G19" s="12">
        <v>16</v>
      </c>
      <c r="H19" s="8">
        <v>2.76</v>
      </c>
      <c r="I19" s="12">
        <v>5</v>
      </c>
    </row>
    <row r="20" spans="2:9" ht="15" customHeight="1" x14ac:dyDescent="0.15">
      <c r="B20" s="9" t="s">
        <v>232</v>
      </c>
      <c r="C20" s="12">
        <f>SUM(LTBL_05202[総数／事業所数])</f>
        <v>1836</v>
      </c>
      <c r="E20" s="12">
        <f>SUBTOTAL(109,LTBL_05202[個人／事業所数])</f>
        <v>1245</v>
      </c>
      <c r="G20" s="12">
        <f>SUBTOTAL(109,LTBL_05202[法人／事業所数])</f>
        <v>580</v>
      </c>
      <c r="I20" s="12">
        <f>SUBTOTAL(109,LTBL_05202[法人以外の団体／事業所数])</f>
        <v>11</v>
      </c>
    </row>
    <row r="21" spans="2:9" ht="15" customHeight="1" x14ac:dyDescent="0.15">
      <c r="E21" s="11">
        <f>LTBL_05202[[#Totals],[個人／事業所数]]/LTBL_05202[[#Totals],[総数／事業所数]]</f>
        <v>0.67810457516339873</v>
      </c>
      <c r="G21" s="11">
        <f>LTBL_05202[[#Totals],[法人／事業所数]]/LTBL_05202[[#Totals],[総数／事業所数]]</f>
        <v>0.31590413943355122</v>
      </c>
      <c r="I21" s="11">
        <f>LTBL_05202[[#Totals],[法人以外の団体／事業所数]]/LTBL_05202[[#Totals],[総数／事業所数]]</f>
        <v>5.9912854030501088E-3</v>
      </c>
    </row>
    <row r="23" spans="2:9" ht="33" customHeight="1" x14ac:dyDescent="0.15">
      <c r="B23" t="s">
        <v>231</v>
      </c>
      <c r="C23" s="10" t="s">
        <v>42</v>
      </c>
      <c r="D23" s="10" t="s">
        <v>251</v>
      </c>
      <c r="E23" s="10" t="s">
        <v>44</v>
      </c>
      <c r="F23" s="10" t="s">
        <v>252</v>
      </c>
      <c r="G23" s="10" t="s">
        <v>46</v>
      </c>
      <c r="H23" s="10" t="s">
        <v>253</v>
      </c>
      <c r="I23" s="10" t="s">
        <v>48</v>
      </c>
    </row>
    <row r="24" spans="2:9" ht="15" customHeight="1" x14ac:dyDescent="0.15">
      <c r="B24" t="s">
        <v>234</v>
      </c>
      <c r="C24">
        <v>15</v>
      </c>
      <c r="D24" t="s">
        <v>233</v>
      </c>
      <c r="E24">
        <v>0</v>
      </c>
      <c r="F24" t="s">
        <v>235</v>
      </c>
      <c r="G24">
        <v>14</v>
      </c>
      <c r="H24" t="s">
        <v>236</v>
      </c>
      <c r="I24">
        <v>1</v>
      </c>
    </row>
    <row r="25" spans="2:9" ht="15" customHeight="1" x14ac:dyDescent="0.15">
      <c r="B25" t="s">
        <v>237</v>
      </c>
      <c r="C25">
        <v>0</v>
      </c>
      <c r="D25" t="s">
        <v>233</v>
      </c>
      <c r="E25">
        <v>0</v>
      </c>
      <c r="F25" t="s">
        <v>235</v>
      </c>
      <c r="G25">
        <v>0</v>
      </c>
      <c r="H25" t="s">
        <v>236</v>
      </c>
      <c r="I25">
        <v>0</v>
      </c>
    </row>
    <row r="28" spans="2:9" ht="33" customHeight="1" x14ac:dyDescent="0.15">
      <c r="B28" t="s">
        <v>254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63</v>
      </c>
      <c r="C29" s="12">
        <v>287</v>
      </c>
      <c r="D29" s="8">
        <v>15.63</v>
      </c>
      <c r="E29" s="12">
        <v>270</v>
      </c>
      <c r="F29" s="8">
        <v>21.69</v>
      </c>
      <c r="G29" s="12">
        <v>17</v>
      </c>
      <c r="H29" s="8">
        <v>2.93</v>
      </c>
      <c r="I29" s="12">
        <v>0</v>
      </c>
    </row>
    <row r="30" spans="2:9" ht="15" customHeight="1" x14ac:dyDescent="0.15">
      <c r="B30" t="s">
        <v>64</v>
      </c>
      <c r="C30" s="12">
        <v>264</v>
      </c>
      <c r="D30" s="8">
        <v>14.38</v>
      </c>
      <c r="E30" s="12">
        <v>236</v>
      </c>
      <c r="F30" s="8">
        <v>18.96</v>
      </c>
      <c r="G30" s="12">
        <v>28</v>
      </c>
      <c r="H30" s="8">
        <v>4.83</v>
      </c>
      <c r="I30" s="12">
        <v>0</v>
      </c>
    </row>
    <row r="31" spans="2:9" ht="15" customHeight="1" x14ac:dyDescent="0.15">
      <c r="B31" t="s">
        <v>59</v>
      </c>
      <c r="C31" s="12">
        <v>165</v>
      </c>
      <c r="D31" s="8">
        <v>8.99</v>
      </c>
      <c r="E31" s="12">
        <v>85</v>
      </c>
      <c r="F31" s="8">
        <v>6.83</v>
      </c>
      <c r="G31" s="12">
        <v>80</v>
      </c>
      <c r="H31" s="8">
        <v>13.79</v>
      </c>
      <c r="I31" s="12">
        <v>0</v>
      </c>
    </row>
    <row r="32" spans="2:9" ht="15" customHeight="1" x14ac:dyDescent="0.15">
      <c r="B32" t="s">
        <v>57</v>
      </c>
      <c r="C32" s="12">
        <v>127</v>
      </c>
      <c r="D32" s="8">
        <v>6.92</v>
      </c>
      <c r="E32" s="12">
        <v>96</v>
      </c>
      <c r="F32" s="8">
        <v>7.71</v>
      </c>
      <c r="G32" s="12">
        <v>29</v>
      </c>
      <c r="H32" s="8">
        <v>5</v>
      </c>
      <c r="I32" s="12">
        <v>2</v>
      </c>
    </row>
    <row r="33" spans="2:9" ht="15" customHeight="1" x14ac:dyDescent="0.15">
      <c r="B33" t="s">
        <v>66</v>
      </c>
      <c r="C33" s="12">
        <v>64</v>
      </c>
      <c r="D33" s="8">
        <v>3.49</v>
      </c>
      <c r="E33" s="12">
        <v>62</v>
      </c>
      <c r="F33" s="8">
        <v>4.9800000000000004</v>
      </c>
      <c r="G33" s="12">
        <v>2</v>
      </c>
      <c r="H33" s="8">
        <v>0.34</v>
      </c>
      <c r="I33" s="12">
        <v>0</v>
      </c>
    </row>
    <row r="34" spans="2:9" ht="15" customHeight="1" x14ac:dyDescent="0.15">
      <c r="B34" t="s">
        <v>58</v>
      </c>
      <c r="C34" s="12">
        <v>62</v>
      </c>
      <c r="D34" s="8">
        <v>3.38</v>
      </c>
      <c r="E34" s="12">
        <v>42</v>
      </c>
      <c r="F34" s="8">
        <v>3.37</v>
      </c>
      <c r="G34" s="12">
        <v>20</v>
      </c>
      <c r="H34" s="8">
        <v>3.45</v>
      </c>
      <c r="I34" s="12">
        <v>0</v>
      </c>
    </row>
    <row r="35" spans="2:9" ht="15" customHeight="1" x14ac:dyDescent="0.15">
      <c r="B35" t="s">
        <v>50</v>
      </c>
      <c r="C35" s="12">
        <v>60</v>
      </c>
      <c r="D35" s="8">
        <v>3.27</v>
      </c>
      <c r="E35" s="12">
        <v>41</v>
      </c>
      <c r="F35" s="8">
        <v>3.29</v>
      </c>
      <c r="G35" s="12">
        <v>19</v>
      </c>
      <c r="H35" s="8">
        <v>3.28</v>
      </c>
      <c r="I35" s="12">
        <v>0</v>
      </c>
    </row>
    <row r="36" spans="2:9" ht="15" customHeight="1" x14ac:dyDescent="0.15">
      <c r="B36" t="s">
        <v>65</v>
      </c>
      <c r="C36" s="12">
        <v>59</v>
      </c>
      <c r="D36" s="8">
        <v>3.21</v>
      </c>
      <c r="E36" s="12">
        <v>51</v>
      </c>
      <c r="F36" s="8">
        <v>4.0999999999999996</v>
      </c>
      <c r="G36" s="12">
        <v>8</v>
      </c>
      <c r="H36" s="8">
        <v>1.38</v>
      </c>
      <c r="I36" s="12">
        <v>0</v>
      </c>
    </row>
    <row r="37" spans="2:9" ht="15" customHeight="1" x14ac:dyDescent="0.15">
      <c r="B37" t="s">
        <v>49</v>
      </c>
      <c r="C37" s="12">
        <v>58</v>
      </c>
      <c r="D37" s="8">
        <v>3.16</v>
      </c>
      <c r="E37" s="12">
        <v>24</v>
      </c>
      <c r="F37" s="8">
        <v>1.93</v>
      </c>
      <c r="G37" s="12">
        <v>34</v>
      </c>
      <c r="H37" s="8">
        <v>5.86</v>
      </c>
      <c r="I37" s="12">
        <v>0</v>
      </c>
    </row>
    <row r="38" spans="2:9" ht="15" customHeight="1" x14ac:dyDescent="0.15">
      <c r="B38" t="s">
        <v>60</v>
      </c>
      <c r="C38" s="12">
        <v>56</v>
      </c>
      <c r="D38" s="8">
        <v>3.05</v>
      </c>
      <c r="E38" s="12">
        <v>28</v>
      </c>
      <c r="F38" s="8">
        <v>2.25</v>
      </c>
      <c r="G38" s="12">
        <v>27</v>
      </c>
      <c r="H38" s="8">
        <v>4.66</v>
      </c>
      <c r="I38" s="12">
        <v>1</v>
      </c>
    </row>
    <row r="39" spans="2:9" ht="15" customHeight="1" x14ac:dyDescent="0.15">
      <c r="B39" t="s">
        <v>71</v>
      </c>
      <c r="C39" s="12">
        <v>51</v>
      </c>
      <c r="D39" s="8">
        <v>2.78</v>
      </c>
      <c r="E39" s="12">
        <v>20</v>
      </c>
      <c r="F39" s="8">
        <v>1.61</v>
      </c>
      <c r="G39" s="12">
        <v>31</v>
      </c>
      <c r="H39" s="8">
        <v>5.34</v>
      </c>
      <c r="I39" s="12">
        <v>0</v>
      </c>
    </row>
    <row r="40" spans="2:9" ht="15" customHeight="1" x14ac:dyDescent="0.15">
      <c r="B40" t="s">
        <v>56</v>
      </c>
      <c r="C40" s="12">
        <v>44</v>
      </c>
      <c r="D40" s="8">
        <v>2.4</v>
      </c>
      <c r="E40" s="12">
        <v>21</v>
      </c>
      <c r="F40" s="8">
        <v>1.69</v>
      </c>
      <c r="G40" s="12">
        <v>23</v>
      </c>
      <c r="H40" s="8">
        <v>3.97</v>
      </c>
      <c r="I40" s="12">
        <v>0</v>
      </c>
    </row>
    <row r="41" spans="2:9" ht="15" customHeight="1" x14ac:dyDescent="0.15">
      <c r="B41" t="s">
        <v>61</v>
      </c>
      <c r="C41" s="12">
        <v>43</v>
      </c>
      <c r="D41" s="8">
        <v>2.34</v>
      </c>
      <c r="E41" s="12">
        <v>42</v>
      </c>
      <c r="F41" s="8">
        <v>3.37</v>
      </c>
      <c r="G41" s="12">
        <v>1</v>
      </c>
      <c r="H41" s="8">
        <v>0.17</v>
      </c>
      <c r="I41" s="12">
        <v>0</v>
      </c>
    </row>
    <row r="42" spans="2:9" ht="15" customHeight="1" x14ac:dyDescent="0.15">
      <c r="B42" t="s">
        <v>51</v>
      </c>
      <c r="C42" s="12">
        <v>37</v>
      </c>
      <c r="D42" s="8">
        <v>2.02</v>
      </c>
      <c r="E42" s="12">
        <v>13</v>
      </c>
      <c r="F42" s="8">
        <v>1.04</v>
      </c>
      <c r="G42" s="12">
        <v>24</v>
      </c>
      <c r="H42" s="8">
        <v>4.1399999999999997</v>
      </c>
      <c r="I42" s="12">
        <v>0</v>
      </c>
    </row>
    <row r="43" spans="2:9" ht="15" customHeight="1" x14ac:dyDescent="0.15">
      <c r="B43" t="s">
        <v>62</v>
      </c>
      <c r="C43" s="12">
        <v>35</v>
      </c>
      <c r="D43" s="8">
        <v>1.91</v>
      </c>
      <c r="E43" s="12">
        <v>25</v>
      </c>
      <c r="F43" s="8">
        <v>2.0099999999999998</v>
      </c>
      <c r="G43" s="12">
        <v>10</v>
      </c>
      <c r="H43" s="8">
        <v>1.72</v>
      </c>
      <c r="I43" s="12">
        <v>0</v>
      </c>
    </row>
    <row r="44" spans="2:9" ht="15" customHeight="1" x14ac:dyDescent="0.15">
      <c r="B44" t="s">
        <v>53</v>
      </c>
      <c r="C44" s="12">
        <v>30</v>
      </c>
      <c r="D44" s="8">
        <v>1.63</v>
      </c>
      <c r="E44" s="12">
        <v>14</v>
      </c>
      <c r="F44" s="8">
        <v>1.1200000000000001</v>
      </c>
      <c r="G44" s="12">
        <v>16</v>
      </c>
      <c r="H44" s="8">
        <v>2.76</v>
      </c>
      <c r="I44" s="12">
        <v>0</v>
      </c>
    </row>
    <row r="45" spans="2:9" ht="15" customHeight="1" x14ac:dyDescent="0.15">
      <c r="B45" t="s">
        <v>70</v>
      </c>
      <c r="C45" s="12">
        <v>30</v>
      </c>
      <c r="D45" s="8">
        <v>1.63</v>
      </c>
      <c r="E45" s="12">
        <v>21</v>
      </c>
      <c r="F45" s="8">
        <v>1.69</v>
      </c>
      <c r="G45" s="12">
        <v>9</v>
      </c>
      <c r="H45" s="8">
        <v>1.55</v>
      </c>
      <c r="I45" s="12">
        <v>0</v>
      </c>
    </row>
    <row r="46" spans="2:9" ht="15" customHeight="1" x14ac:dyDescent="0.15">
      <c r="B46" t="s">
        <v>68</v>
      </c>
      <c r="C46" s="12">
        <v>30</v>
      </c>
      <c r="D46" s="8">
        <v>1.63</v>
      </c>
      <c r="E46" s="12">
        <v>26</v>
      </c>
      <c r="F46" s="8">
        <v>2.09</v>
      </c>
      <c r="G46" s="12">
        <v>3</v>
      </c>
      <c r="H46" s="8">
        <v>0.52</v>
      </c>
      <c r="I46" s="12">
        <v>1</v>
      </c>
    </row>
    <row r="47" spans="2:9" ht="15" customHeight="1" x14ac:dyDescent="0.15">
      <c r="B47" t="s">
        <v>67</v>
      </c>
      <c r="C47" s="12">
        <v>23</v>
      </c>
      <c r="D47" s="8">
        <v>1.25</v>
      </c>
      <c r="E47" s="12">
        <v>0</v>
      </c>
      <c r="F47" s="8">
        <v>0</v>
      </c>
      <c r="G47" s="12">
        <v>22</v>
      </c>
      <c r="H47" s="8">
        <v>3.79</v>
      </c>
      <c r="I47" s="12">
        <v>1</v>
      </c>
    </row>
    <row r="48" spans="2:9" ht="15" customHeight="1" x14ac:dyDescent="0.15">
      <c r="B48" t="s">
        <v>72</v>
      </c>
      <c r="C48" s="12">
        <v>22</v>
      </c>
      <c r="D48" s="8">
        <v>1.2</v>
      </c>
      <c r="E48" s="12">
        <v>5</v>
      </c>
      <c r="F48" s="8">
        <v>0.4</v>
      </c>
      <c r="G48" s="12">
        <v>17</v>
      </c>
      <c r="H48" s="8">
        <v>2.93</v>
      </c>
      <c r="I48" s="12">
        <v>0</v>
      </c>
    </row>
    <row r="51" spans="2:9" ht="33" customHeight="1" x14ac:dyDescent="0.15">
      <c r="B51" t="s">
        <v>255</v>
      </c>
      <c r="C51" s="10" t="s">
        <v>42</v>
      </c>
      <c r="D51" s="10" t="s">
        <v>43</v>
      </c>
      <c r="E51" s="10" t="s">
        <v>44</v>
      </c>
      <c r="F51" s="10" t="s">
        <v>45</v>
      </c>
      <c r="G51" s="10" t="s">
        <v>46</v>
      </c>
      <c r="H51" s="10" t="s">
        <v>47</v>
      </c>
      <c r="I51" s="10" t="s">
        <v>48</v>
      </c>
    </row>
    <row r="52" spans="2:9" ht="15" customHeight="1" x14ac:dyDescent="0.15">
      <c r="B52" t="s">
        <v>147</v>
      </c>
      <c r="C52" s="12">
        <v>134</v>
      </c>
      <c r="D52" s="8">
        <v>7.3</v>
      </c>
      <c r="E52" s="12">
        <v>129</v>
      </c>
      <c r="F52" s="8">
        <v>10.36</v>
      </c>
      <c r="G52" s="12">
        <v>5</v>
      </c>
      <c r="H52" s="8">
        <v>0.86</v>
      </c>
      <c r="I52" s="12">
        <v>0</v>
      </c>
    </row>
    <row r="53" spans="2:9" ht="15" customHeight="1" x14ac:dyDescent="0.15">
      <c r="B53" t="s">
        <v>144</v>
      </c>
      <c r="C53" s="12">
        <v>106</v>
      </c>
      <c r="D53" s="8">
        <v>5.77</v>
      </c>
      <c r="E53" s="12">
        <v>106</v>
      </c>
      <c r="F53" s="8">
        <v>8.51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146</v>
      </c>
      <c r="C54" s="12">
        <v>87</v>
      </c>
      <c r="D54" s="8">
        <v>4.74</v>
      </c>
      <c r="E54" s="12">
        <v>85</v>
      </c>
      <c r="F54" s="8">
        <v>6.83</v>
      </c>
      <c r="G54" s="12">
        <v>2</v>
      </c>
      <c r="H54" s="8">
        <v>0.34</v>
      </c>
      <c r="I54" s="12">
        <v>0</v>
      </c>
    </row>
    <row r="55" spans="2:9" ht="15" customHeight="1" x14ac:dyDescent="0.15">
      <c r="B55" t="s">
        <v>143</v>
      </c>
      <c r="C55" s="12">
        <v>77</v>
      </c>
      <c r="D55" s="8">
        <v>4.1900000000000004</v>
      </c>
      <c r="E55" s="12">
        <v>75</v>
      </c>
      <c r="F55" s="8">
        <v>6.02</v>
      </c>
      <c r="G55" s="12">
        <v>2</v>
      </c>
      <c r="H55" s="8">
        <v>0.34</v>
      </c>
      <c r="I55" s="12">
        <v>0</v>
      </c>
    </row>
    <row r="56" spans="2:9" ht="15" customHeight="1" x14ac:dyDescent="0.15">
      <c r="B56" t="s">
        <v>139</v>
      </c>
      <c r="C56" s="12">
        <v>54</v>
      </c>
      <c r="D56" s="8">
        <v>2.94</v>
      </c>
      <c r="E56" s="12">
        <v>39</v>
      </c>
      <c r="F56" s="8">
        <v>3.13</v>
      </c>
      <c r="G56" s="12">
        <v>15</v>
      </c>
      <c r="H56" s="8">
        <v>2.59</v>
      </c>
      <c r="I56" s="12">
        <v>0</v>
      </c>
    </row>
    <row r="57" spans="2:9" ht="15" customHeight="1" x14ac:dyDescent="0.15">
      <c r="B57" t="s">
        <v>149</v>
      </c>
      <c r="C57" s="12">
        <v>53</v>
      </c>
      <c r="D57" s="8">
        <v>2.89</v>
      </c>
      <c r="E57" s="12">
        <v>52</v>
      </c>
      <c r="F57" s="8">
        <v>4.18</v>
      </c>
      <c r="G57" s="12">
        <v>1</v>
      </c>
      <c r="H57" s="8">
        <v>0.17</v>
      </c>
      <c r="I57" s="12">
        <v>0</v>
      </c>
    </row>
    <row r="58" spans="2:9" ht="15" customHeight="1" x14ac:dyDescent="0.15">
      <c r="B58" t="s">
        <v>142</v>
      </c>
      <c r="C58" s="12">
        <v>52</v>
      </c>
      <c r="D58" s="8">
        <v>2.83</v>
      </c>
      <c r="E58" s="12">
        <v>47</v>
      </c>
      <c r="F58" s="8">
        <v>3.78</v>
      </c>
      <c r="G58" s="12">
        <v>5</v>
      </c>
      <c r="H58" s="8">
        <v>0.86</v>
      </c>
      <c r="I58" s="12">
        <v>0</v>
      </c>
    </row>
    <row r="59" spans="2:9" ht="15" customHeight="1" x14ac:dyDescent="0.15">
      <c r="B59" t="s">
        <v>136</v>
      </c>
      <c r="C59" s="12">
        <v>39</v>
      </c>
      <c r="D59" s="8">
        <v>2.12</v>
      </c>
      <c r="E59" s="12">
        <v>29</v>
      </c>
      <c r="F59" s="8">
        <v>2.33</v>
      </c>
      <c r="G59" s="12">
        <v>10</v>
      </c>
      <c r="H59" s="8">
        <v>1.72</v>
      </c>
      <c r="I59" s="12">
        <v>0</v>
      </c>
    </row>
    <row r="60" spans="2:9" ht="15" customHeight="1" x14ac:dyDescent="0.15">
      <c r="B60" t="s">
        <v>148</v>
      </c>
      <c r="C60" s="12">
        <v>34</v>
      </c>
      <c r="D60" s="8">
        <v>1.85</v>
      </c>
      <c r="E60" s="12">
        <v>30</v>
      </c>
      <c r="F60" s="8">
        <v>2.41</v>
      </c>
      <c r="G60" s="12">
        <v>4</v>
      </c>
      <c r="H60" s="8">
        <v>0.69</v>
      </c>
      <c r="I60" s="12">
        <v>0</v>
      </c>
    </row>
    <row r="61" spans="2:9" ht="15" customHeight="1" x14ac:dyDescent="0.15">
      <c r="B61" t="s">
        <v>145</v>
      </c>
      <c r="C61" s="12">
        <v>33</v>
      </c>
      <c r="D61" s="8">
        <v>1.8</v>
      </c>
      <c r="E61" s="12">
        <v>16</v>
      </c>
      <c r="F61" s="8">
        <v>1.29</v>
      </c>
      <c r="G61" s="12">
        <v>17</v>
      </c>
      <c r="H61" s="8">
        <v>2.93</v>
      </c>
      <c r="I61" s="12">
        <v>0</v>
      </c>
    </row>
    <row r="62" spans="2:9" ht="15" customHeight="1" x14ac:dyDescent="0.15">
      <c r="B62" t="s">
        <v>134</v>
      </c>
      <c r="C62" s="12">
        <v>32</v>
      </c>
      <c r="D62" s="8">
        <v>1.74</v>
      </c>
      <c r="E62" s="12">
        <v>26</v>
      </c>
      <c r="F62" s="8">
        <v>2.09</v>
      </c>
      <c r="G62" s="12">
        <v>6</v>
      </c>
      <c r="H62" s="8">
        <v>1.03</v>
      </c>
      <c r="I62" s="12">
        <v>0</v>
      </c>
    </row>
    <row r="63" spans="2:9" ht="15" customHeight="1" x14ac:dyDescent="0.15">
      <c r="B63" t="s">
        <v>140</v>
      </c>
      <c r="C63" s="12">
        <v>31</v>
      </c>
      <c r="D63" s="8">
        <v>1.69</v>
      </c>
      <c r="E63" s="12">
        <v>20</v>
      </c>
      <c r="F63" s="8">
        <v>1.61</v>
      </c>
      <c r="G63" s="12">
        <v>11</v>
      </c>
      <c r="H63" s="8">
        <v>1.9</v>
      </c>
      <c r="I63" s="12">
        <v>0</v>
      </c>
    </row>
    <row r="64" spans="2:9" ht="15" customHeight="1" x14ac:dyDescent="0.15">
      <c r="B64" t="s">
        <v>155</v>
      </c>
      <c r="C64" s="12">
        <v>30</v>
      </c>
      <c r="D64" s="8">
        <v>1.63</v>
      </c>
      <c r="E64" s="12">
        <v>11</v>
      </c>
      <c r="F64" s="8">
        <v>0.88</v>
      </c>
      <c r="G64" s="12">
        <v>19</v>
      </c>
      <c r="H64" s="8">
        <v>3.28</v>
      </c>
      <c r="I64" s="12">
        <v>0</v>
      </c>
    </row>
    <row r="65" spans="2:9" ht="15" customHeight="1" x14ac:dyDescent="0.15">
      <c r="B65" t="s">
        <v>150</v>
      </c>
      <c r="C65" s="12">
        <v>30</v>
      </c>
      <c r="D65" s="8">
        <v>1.63</v>
      </c>
      <c r="E65" s="12">
        <v>26</v>
      </c>
      <c r="F65" s="8">
        <v>2.09</v>
      </c>
      <c r="G65" s="12">
        <v>3</v>
      </c>
      <c r="H65" s="8">
        <v>0.52</v>
      </c>
      <c r="I65" s="12">
        <v>1</v>
      </c>
    </row>
    <row r="66" spans="2:9" ht="15" customHeight="1" x14ac:dyDescent="0.15">
      <c r="B66" t="s">
        <v>131</v>
      </c>
      <c r="C66" s="12">
        <v>29</v>
      </c>
      <c r="D66" s="8">
        <v>1.58</v>
      </c>
      <c r="E66" s="12">
        <v>16</v>
      </c>
      <c r="F66" s="8">
        <v>1.29</v>
      </c>
      <c r="G66" s="12">
        <v>13</v>
      </c>
      <c r="H66" s="8">
        <v>2.2400000000000002</v>
      </c>
      <c r="I66" s="12">
        <v>0</v>
      </c>
    </row>
    <row r="67" spans="2:9" ht="15" customHeight="1" x14ac:dyDescent="0.15">
      <c r="B67" t="s">
        <v>153</v>
      </c>
      <c r="C67" s="12">
        <v>29</v>
      </c>
      <c r="D67" s="8">
        <v>1.58</v>
      </c>
      <c r="E67" s="12">
        <v>17</v>
      </c>
      <c r="F67" s="8">
        <v>1.37</v>
      </c>
      <c r="G67" s="12">
        <v>12</v>
      </c>
      <c r="H67" s="8">
        <v>2.0699999999999998</v>
      </c>
      <c r="I67" s="12">
        <v>0</v>
      </c>
    </row>
    <row r="68" spans="2:9" ht="15" customHeight="1" x14ac:dyDescent="0.15">
      <c r="B68" t="s">
        <v>141</v>
      </c>
      <c r="C68" s="12">
        <v>28</v>
      </c>
      <c r="D68" s="8">
        <v>1.53</v>
      </c>
      <c r="E68" s="12">
        <v>23</v>
      </c>
      <c r="F68" s="8">
        <v>1.85</v>
      </c>
      <c r="G68" s="12">
        <v>5</v>
      </c>
      <c r="H68" s="8">
        <v>0.86</v>
      </c>
      <c r="I68" s="12">
        <v>0</v>
      </c>
    </row>
    <row r="69" spans="2:9" ht="15" customHeight="1" x14ac:dyDescent="0.15">
      <c r="B69" t="s">
        <v>137</v>
      </c>
      <c r="C69" s="12">
        <v>27</v>
      </c>
      <c r="D69" s="8">
        <v>1.47</v>
      </c>
      <c r="E69" s="12">
        <v>19</v>
      </c>
      <c r="F69" s="8">
        <v>1.53</v>
      </c>
      <c r="G69" s="12">
        <v>8</v>
      </c>
      <c r="H69" s="8">
        <v>1.38</v>
      </c>
      <c r="I69" s="12">
        <v>0</v>
      </c>
    </row>
    <row r="70" spans="2:9" ht="15" customHeight="1" x14ac:dyDescent="0.15">
      <c r="B70" t="s">
        <v>138</v>
      </c>
      <c r="C70" s="12">
        <v>27</v>
      </c>
      <c r="D70" s="8">
        <v>1.47</v>
      </c>
      <c r="E70" s="12">
        <v>8</v>
      </c>
      <c r="F70" s="8">
        <v>0.64</v>
      </c>
      <c r="G70" s="12">
        <v>19</v>
      </c>
      <c r="H70" s="8">
        <v>3.28</v>
      </c>
      <c r="I70" s="12">
        <v>0</v>
      </c>
    </row>
    <row r="71" spans="2:9" ht="15" customHeight="1" x14ac:dyDescent="0.15">
      <c r="B71" t="s">
        <v>135</v>
      </c>
      <c r="C71" s="12">
        <v>24</v>
      </c>
      <c r="D71" s="8">
        <v>1.31</v>
      </c>
      <c r="E71" s="12">
        <v>18</v>
      </c>
      <c r="F71" s="8">
        <v>1.45</v>
      </c>
      <c r="G71" s="12">
        <v>6</v>
      </c>
      <c r="H71" s="8">
        <v>1.03</v>
      </c>
      <c r="I71" s="12">
        <v>0</v>
      </c>
    </row>
    <row r="73" spans="2:9" ht="15" customHeight="1" x14ac:dyDescent="0.15">
      <c r="B73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256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27</v>
      </c>
      <c r="C6" s="12">
        <v>422</v>
      </c>
      <c r="D6" s="8">
        <v>14.89</v>
      </c>
      <c r="E6" s="12">
        <v>274</v>
      </c>
      <c r="F6" s="8">
        <v>13.35</v>
      </c>
      <c r="G6" s="12">
        <v>148</v>
      </c>
      <c r="H6" s="8">
        <v>19.07</v>
      </c>
      <c r="I6" s="12">
        <v>0</v>
      </c>
    </row>
    <row r="7" spans="2:9" ht="15" customHeight="1" x14ac:dyDescent="0.15">
      <c r="B7" t="s">
        <v>28</v>
      </c>
      <c r="C7" s="12">
        <v>229</v>
      </c>
      <c r="D7" s="8">
        <v>8.08</v>
      </c>
      <c r="E7" s="12">
        <v>131</v>
      </c>
      <c r="F7" s="8">
        <v>6.38</v>
      </c>
      <c r="G7" s="12">
        <v>96</v>
      </c>
      <c r="H7" s="8">
        <v>12.37</v>
      </c>
      <c r="I7" s="12">
        <v>2</v>
      </c>
    </row>
    <row r="8" spans="2:9" ht="15" customHeight="1" x14ac:dyDescent="0.15">
      <c r="B8" t="s">
        <v>29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15">
      <c r="B9" t="s">
        <v>30</v>
      </c>
      <c r="C9" s="12">
        <v>14</v>
      </c>
      <c r="D9" s="8">
        <v>0.49</v>
      </c>
      <c r="E9" s="12">
        <v>3</v>
      </c>
      <c r="F9" s="8">
        <v>0.15</v>
      </c>
      <c r="G9" s="12">
        <v>11</v>
      </c>
      <c r="H9" s="8">
        <v>1.42</v>
      </c>
      <c r="I9" s="12">
        <v>0</v>
      </c>
    </row>
    <row r="10" spans="2:9" ht="15" customHeight="1" x14ac:dyDescent="0.15">
      <c r="B10" t="s">
        <v>31</v>
      </c>
      <c r="C10" s="12">
        <v>28</v>
      </c>
      <c r="D10" s="8">
        <v>0.99</v>
      </c>
      <c r="E10" s="12">
        <v>10</v>
      </c>
      <c r="F10" s="8">
        <v>0.49</v>
      </c>
      <c r="G10" s="12">
        <v>16</v>
      </c>
      <c r="H10" s="8">
        <v>2.06</v>
      </c>
      <c r="I10" s="12">
        <v>2</v>
      </c>
    </row>
    <row r="11" spans="2:9" ht="15" customHeight="1" x14ac:dyDescent="0.15">
      <c r="B11" t="s">
        <v>32</v>
      </c>
      <c r="C11" s="12">
        <v>834</v>
      </c>
      <c r="D11" s="8">
        <v>29.43</v>
      </c>
      <c r="E11" s="12">
        <v>553</v>
      </c>
      <c r="F11" s="8">
        <v>26.95</v>
      </c>
      <c r="G11" s="12">
        <v>280</v>
      </c>
      <c r="H11" s="8">
        <v>36.08</v>
      </c>
      <c r="I11" s="12">
        <v>1</v>
      </c>
    </row>
    <row r="12" spans="2:9" ht="15" customHeight="1" x14ac:dyDescent="0.15">
      <c r="B12" t="s">
        <v>33</v>
      </c>
      <c r="C12" s="12">
        <v>17</v>
      </c>
      <c r="D12" s="8">
        <v>0.6</v>
      </c>
      <c r="E12" s="12">
        <v>4</v>
      </c>
      <c r="F12" s="8">
        <v>0.19</v>
      </c>
      <c r="G12" s="12">
        <v>13</v>
      </c>
      <c r="H12" s="8">
        <v>1.68</v>
      </c>
      <c r="I12" s="12">
        <v>0</v>
      </c>
    </row>
    <row r="13" spans="2:9" ht="15" customHeight="1" x14ac:dyDescent="0.15">
      <c r="B13" t="s">
        <v>34</v>
      </c>
      <c r="C13" s="12">
        <v>77</v>
      </c>
      <c r="D13" s="8">
        <v>2.72</v>
      </c>
      <c r="E13" s="12">
        <v>39</v>
      </c>
      <c r="F13" s="8">
        <v>1.9</v>
      </c>
      <c r="G13" s="12">
        <v>38</v>
      </c>
      <c r="H13" s="8">
        <v>4.9000000000000004</v>
      </c>
      <c r="I13" s="12">
        <v>0</v>
      </c>
    </row>
    <row r="14" spans="2:9" ht="15" customHeight="1" x14ac:dyDescent="0.15">
      <c r="B14" t="s">
        <v>35</v>
      </c>
      <c r="C14" s="12">
        <v>94</v>
      </c>
      <c r="D14" s="8">
        <v>3.32</v>
      </c>
      <c r="E14" s="12">
        <v>70</v>
      </c>
      <c r="F14" s="8">
        <v>3.41</v>
      </c>
      <c r="G14" s="12">
        <v>24</v>
      </c>
      <c r="H14" s="8">
        <v>3.09</v>
      </c>
      <c r="I14" s="12">
        <v>0</v>
      </c>
    </row>
    <row r="15" spans="2:9" ht="15" customHeight="1" x14ac:dyDescent="0.15">
      <c r="B15" t="s">
        <v>36</v>
      </c>
      <c r="C15" s="12">
        <v>355</v>
      </c>
      <c r="D15" s="8">
        <v>12.53</v>
      </c>
      <c r="E15" s="12">
        <v>301</v>
      </c>
      <c r="F15" s="8">
        <v>14.67</v>
      </c>
      <c r="G15" s="12">
        <v>54</v>
      </c>
      <c r="H15" s="8">
        <v>6.96</v>
      </c>
      <c r="I15" s="12">
        <v>0</v>
      </c>
    </row>
    <row r="16" spans="2:9" ht="15" customHeight="1" x14ac:dyDescent="0.15">
      <c r="B16" t="s">
        <v>37</v>
      </c>
      <c r="C16" s="12">
        <v>527</v>
      </c>
      <c r="D16" s="8">
        <v>18.600000000000001</v>
      </c>
      <c r="E16" s="12">
        <v>500</v>
      </c>
      <c r="F16" s="8">
        <v>24.37</v>
      </c>
      <c r="G16" s="12">
        <v>27</v>
      </c>
      <c r="H16" s="8">
        <v>3.48</v>
      </c>
      <c r="I16" s="12">
        <v>0</v>
      </c>
    </row>
    <row r="17" spans="2:9" ht="15" customHeight="1" x14ac:dyDescent="0.15">
      <c r="B17" t="s">
        <v>38</v>
      </c>
      <c r="C17" s="12">
        <v>51</v>
      </c>
      <c r="D17" s="8">
        <v>1.8</v>
      </c>
      <c r="E17" s="12">
        <v>43</v>
      </c>
      <c r="F17" s="8">
        <v>2.1</v>
      </c>
      <c r="G17" s="12">
        <v>8</v>
      </c>
      <c r="H17" s="8">
        <v>1.03</v>
      </c>
      <c r="I17" s="12">
        <v>0</v>
      </c>
    </row>
    <row r="18" spans="2:9" ht="15" customHeight="1" x14ac:dyDescent="0.15">
      <c r="B18" t="s">
        <v>39</v>
      </c>
      <c r="C18" s="12">
        <v>90</v>
      </c>
      <c r="D18" s="8">
        <v>3.18</v>
      </c>
      <c r="E18" s="12">
        <v>65</v>
      </c>
      <c r="F18" s="8">
        <v>3.17</v>
      </c>
      <c r="G18" s="12">
        <v>25</v>
      </c>
      <c r="H18" s="8">
        <v>3.22</v>
      </c>
      <c r="I18" s="12">
        <v>0</v>
      </c>
    </row>
    <row r="19" spans="2:9" ht="15" customHeight="1" x14ac:dyDescent="0.15">
      <c r="B19" t="s">
        <v>40</v>
      </c>
      <c r="C19" s="12">
        <v>95</v>
      </c>
      <c r="D19" s="8">
        <v>3.35</v>
      </c>
      <c r="E19" s="12">
        <v>59</v>
      </c>
      <c r="F19" s="8">
        <v>2.88</v>
      </c>
      <c r="G19" s="12">
        <v>35</v>
      </c>
      <c r="H19" s="8">
        <v>4.51</v>
      </c>
      <c r="I19" s="12">
        <v>1</v>
      </c>
    </row>
    <row r="20" spans="2:9" ht="15" customHeight="1" x14ac:dyDescent="0.15">
      <c r="B20" s="9" t="s">
        <v>232</v>
      </c>
      <c r="C20" s="12">
        <f>SUM(LTBL_05203[総数／事業所数])</f>
        <v>2834</v>
      </c>
      <c r="E20" s="12">
        <f>SUBTOTAL(109,LTBL_05203[個人／事業所数])</f>
        <v>2052</v>
      </c>
      <c r="G20" s="12">
        <f>SUBTOTAL(109,LTBL_05203[法人／事業所数])</f>
        <v>776</v>
      </c>
      <c r="I20" s="12">
        <f>SUBTOTAL(109,LTBL_05203[法人以外の団体／事業所数])</f>
        <v>6</v>
      </c>
    </row>
    <row r="21" spans="2:9" ht="15" customHeight="1" x14ac:dyDescent="0.15">
      <c r="E21" s="11">
        <f>LTBL_05203[[#Totals],[個人／事業所数]]/LTBL_05203[[#Totals],[総数／事業所数]]</f>
        <v>0.72406492589978833</v>
      </c>
      <c r="G21" s="11">
        <f>LTBL_05203[[#Totals],[法人／事業所数]]/LTBL_05203[[#Totals],[総数／事業所数]]</f>
        <v>0.273817925194072</v>
      </c>
      <c r="I21" s="11">
        <f>LTBL_05203[[#Totals],[法人以外の団体／事業所数]]/LTBL_05203[[#Totals],[総数／事業所数]]</f>
        <v>2.1171489061397319E-3</v>
      </c>
    </row>
    <row r="23" spans="2:9" ht="33" customHeight="1" x14ac:dyDescent="0.15">
      <c r="B23" t="s">
        <v>231</v>
      </c>
      <c r="C23" s="10" t="s">
        <v>42</v>
      </c>
      <c r="D23" s="10" t="s">
        <v>257</v>
      </c>
      <c r="E23" s="10" t="s">
        <v>44</v>
      </c>
      <c r="F23" s="10" t="s">
        <v>258</v>
      </c>
      <c r="G23" s="10" t="s">
        <v>46</v>
      </c>
      <c r="H23" s="10" t="s">
        <v>259</v>
      </c>
      <c r="I23" s="10" t="s">
        <v>48</v>
      </c>
    </row>
    <row r="24" spans="2:9" ht="15" customHeight="1" x14ac:dyDescent="0.15">
      <c r="B24" t="s">
        <v>234</v>
      </c>
      <c r="C24">
        <v>50</v>
      </c>
      <c r="D24" t="s">
        <v>233</v>
      </c>
      <c r="E24">
        <v>0</v>
      </c>
      <c r="F24" t="s">
        <v>235</v>
      </c>
      <c r="G24">
        <v>50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0</v>
      </c>
      <c r="D25" t="s">
        <v>233</v>
      </c>
      <c r="E25">
        <v>0</v>
      </c>
      <c r="F25" t="s">
        <v>235</v>
      </c>
      <c r="G25">
        <v>0</v>
      </c>
      <c r="H25" t="s">
        <v>236</v>
      </c>
      <c r="I25">
        <v>0</v>
      </c>
    </row>
    <row r="28" spans="2:9" ht="33" customHeight="1" x14ac:dyDescent="0.15">
      <c r="B28" t="s">
        <v>260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499</v>
      </c>
      <c r="D29" s="8">
        <v>17.61</v>
      </c>
      <c r="E29" s="12">
        <v>481</v>
      </c>
      <c r="F29" s="8">
        <v>23.44</v>
      </c>
      <c r="G29" s="12">
        <v>18</v>
      </c>
      <c r="H29" s="8">
        <v>2.3199999999999998</v>
      </c>
      <c r="I29" s="12">
        <v>0</v>
      </c>
    </row>
    <row r="30" spans="2:9" ht="15" customHeight="1" x14ac:dyDescent="0.15">
      <c r="B30" t="s">
        <v>63</v>
      </c>
      <c r="C30" s="12">
        <v>321</v>
      </c>
      <c r="D30" s="8">
        <v>11.33</v>
      </c>
      <c r="E30" s="12">
        <v>287</v>
      </c>
      <c r="F30" s="8">
        <v>13.99</v>
      </c>
      <c r="G30" s="12">
        <v>34</v>
      </c>
      <c r="H30" s="8">
        <v>4.38</v>
      </c>
      <c r="I30" s="12">
        <v>0</v>
      </c>
    </row>
    <row r="31" spans="2:9" ht="15" customHeight="1" x14ac:dyDescent="0.15">
      <c r="B31" t="s">
        <v>59</v>
      </c>
      <c r="C31" s="12">
        <v>261</v>
      </c>
      <c r="D31" s="8">
        <v>9.2100000000000009</v>
      </c>
      <c r="E31" s="12">
        <v>176</v>
      </c>
      <c r="F31" s="8">
        <v>8.58</v>
      </c>
      <c r="G31" s="12">
        <v>85</v>
      </c>
      <c r="H31" s="8">
        <v>10.95</v>
      </c>
      <c r="I31" s="12">
        <v>0</v>
      </c>
    </row>
    <row r="32" spans="2:9" ht="15" customHeight="1" x14ac:dyDescent="0.15">
      <c r="B32" t="s">
        <v>57</v>
      </c>
      <c r="C32" s="12">
        <v>236</v>
      </c>
      <c r="D32" s="8">
        <v>8.33</v>
      </c>
      <c r="E32" s="12">
        <v>202</v>
      </c>
      <c r="F32" s="8">
        <v>9.84</v>
      </c>
      <c r="G32" s="12">
        <v>33</v>
      </c>
      <c r="H32" s="8">
        <v>4.25</v>
      </c>
      <c r="I32" s="12">
        <v>1</v>
      </c>
    </row>
    <row r="33" spans="2:9" ht="15" customHeight="1" x14ac:dyDescent="0.15">
      <c r="B33" t="s">
        <v>50</v>
      </c>
      <c r="C33" s="12">
        <v>184</v>
      </c>
      <c r="D33" s="8">
        <v>6.49</v>
      </c>
      <c r="E33" s="12">
        <v>150</v>
      </c>
      <c r="F33" s="8">
        <v>7.31</v>
      </c>
      <c r="G33" s="12">
        <v>34</v>
      </c>
      <c r="H33" s="8">
        <v>4.38</v>
      </c>
      <c r="I33" s="12">
        <v>0</v>
      </c>
    </row>
    <row r="34" spans="2:9" ht="15" customHeight="1" x14ac:dyDescent="0.15">
      <c r="B34" t="s">
        <v>49</v>
      </c>
      <c r="C34" s="12">
        <v>152</v>
      </c>
      <c r="D34" s="8">
        <v>5.36</v>
      </c>
      <c r="E34" s="12">
        <v>76</v>
      </c>
      <c r="F34" s="8">
        <v>3.7</v>
      </c>
      <c r="G34" s="12">
        <v>76</v>
      </c>
      <c r="H34" s="8">
        <v>9.7899999999999991</v>
      </c>
      <c r="I34" s="12">
        <v>0</v>
      </c>
    </row>
    <row r="35" spans="2:9" ht="15" customHeight="1" x14ac:dyDescent="0.15">
      <c r="B35" t="s">
        <v>58</v>
      </c>
      <c r="C35" s="12">
        <v>99</v>
      </c>
      <c r="D35" s="8">
        <v>3.49</v>
      </c>
      <c r="E35" s="12">
        <v>65</v>
      </c>
      <c r="F35" s="8">
        <v>3.17</v>
      </c>
      <c r="G35" s="12">
        <v>34</v>
      </c>
      <c r="H35" s="8">
        <v>4.38</v>
      </c>
      <c r="I35" s="12">
        <v>0</v>
      </c>
    </row>
    <row r="36" spans="2:9" ht="15" customHeight="1" x14ac:dyDescent="0.15">
      <c r="B36" t="s">
        <v>56</v>
      </c>
      <c r="C36" s="12">
        <v>97</v>
      </c>
      <c r="D36" s="8">
        <v>3.42</v>
      </c>
      <c r="E36" s="12">
        <v>58</v>
      </c>
      <c r="F36" s="8">
        <v>2.83</v>
      </c>
      <c r="G36" s="12">
        <v>39</v>
      </c>
      <c r="H36" s="8">
        <v>5.03</v>
      </c>
      <c r="I36" s="12">
        <v>0</v>
      </c>
    </row>
    <row r="37" spans="2:9" ht="15" customHeight="1" x14ac:dyDescent="0.15">
      <c r="B37" t="s">
        <v>51</v>
      </c>
      <c r="C37" s="12">
        <v>86</v>
      </c>
      <c r="D37" s="8">
        <v>3.03</v>
      </c>
      <c r="E37" s="12">
        <v>48</v>
      </c>
      <c r="F37" s="8">
        <v>2.34</v>
      </c>
      <c r="G37" s="12">
        <v>38</v>
      </c>
      <c r="H37" s="8">
        <v>4.9000000000000004</v>
      </c>
      <c r="I37" s="12">
        <v>0</v>
      </c>
    </row>
    <row r="38" spans="2:9" ht="15" customHeight="1" x14ac:dyDescent="0.15">
      <c r="B38" t="s">
        <v>66</v>
      </c>
      <c r="C38" s="12">
        <v>71</v>
      </c>
      <c r="D38" s="8">
        <v>2.5099999999999998</v>
      </c>
      <c r="E38" s="12">
        <v>65</v>
      </c>
      <c r="F38" s="8">
        <v>3.17</v>
      </c>
      <c r="G38" s="12">
        <v>6</v>
      </c>
      <c r="H38" s="8">
        <v>0.77</v>
      </c>
      <c r="I38" s="12">
        <v>0</v>
      </c>
    </row>
    <row r="39" spans="2:9" ht="15" customHeight="1" x14ac:dyDescent="0.15">
      <c r="B39" t="s">
        <v>60</v>
      </c>
      <c r="C39" s="12">
        <v>54</v>
      </c>
      <c r="D39" s="8">
        <v>1.91</v>
      </c>
      <c r="E39" s="12">
        <v>33</v>
      </c>
      <c r="F39" s="8">
        <v>1.61</v>
      </c>
      <c r="G39" s="12">
        <v>21</v>
      </c>
      <c r="H39" s="8">
        <v>2.71</v>
      </c>
      <c r="I39" s="12">
        <v>0</v>
      </c>
    </row>
    <row r="40" spans="2:9" ht="15" customHeight="1" x14ac:dyDescent="0.15">
      <c r="B40" t="s">
        <v>52</v>
      </c>
      <c r="C40" s="12">
        <v>53</v>
      </c>
      <c r="D40" s="8">
        <v>1.87</v>
      </c>
      <c r="E40" s="12">
        <v>34</v>
      </c>
      <c r="F40" s="8">
        <v>1.66</v>
      </c>
      <c r="G40" s="12">
        <v>18</v>
      </c>
      <c r="H40" s="8">
        <v>2.3199999999999998</v>
      </c>
      <c r="I40" s="12">
        <v>1</v>
      </c>
    </row>
    <row r="41" spans="2:9" ht="15" customHeight="1" x14ac:dyDescent="0.15">
      <c r="B41" t="s">
        <v>65</v>
      </c>
      <c r="C41" s="12">
        <v>51</v>
      </c>
      <c r="D41" s="8">
        <v>1.8</v>
      </c>
      <c r="E41" s="12">
        <v>43</v>
      </c>
      <c r="F41" s="8">
        <v>2.1</v>
      </c>
      <c r="G41" s="12">
        <v>8</v>
      </c>
      <c r="H41" s="8">
        <v>1.03</v>
      </c>
      <c r="I41" s="12">
        <v>0</v>
      </c>
    </row>
    <row r="42" spans="2:9" ht="15" customHeight="1" x14ac:dyDescent="0.15">
      <c r="B42" t="s">
        <v>62</v>
      </c>
      <c r="C42" s="12">
        <v>48</v>
      </c>
      <c r="D42" s="8">
        <v>1.69</v>
      </c>
      <c r="E42" s="12">
        <v>31</v>
      </c>
      <c r="F42" s="8">
        <v>1.51</v>
      </c>
      <c r="G42" s="12">
        <v>17</v>
      </c>
      <c r="H42" s="8">
        <v>2.19</v>
      </c>
      <c r="I42" s="12">
        <v>0</v>
      </c>
    </row>
    <row r="43" spans="2:9" ht="15" customHeight="1" x14ac:dyDescent="0.15">
      <c r="B43" t="s">
        <v>68</v>
      </c>
      <c r="C43" s="12">
        <v>43</v>
      </c>
      <c r="D43" s="8">
        <v>1.52</v>
      </c>
      <c r="E43" s="12">
        <v>35</v>
      </c>
      <c r="F43" s="8">
        <v>1.71</v>
      </c>
      <c r="G43" s="12">
        <v>8</v>
      </c>
      <c r="H43" s="8">
        <v>1.03</v>
      </c>
      <c r="I43" s="12">
        <v>0</v>
      </c>
    </row>
    <row r="44" spans="2:9" ht="15" customHeight="1" x14ac:dyDescent="0.15">
      <c r="B44" t="s">
        <v>61</v>
      </c>
      <c r="C44" s="12">
        <v>41</v>
      </c>
      <c r="D44" s="8">
        <v>1.45</v>
      </c>
      <c r="E44" s="12">
        <v>38</v>
      </c>
      <c r="F44" s="8">
        <v>1.85</v>
      </c>
      <c r="G44" s="12">
        <v>3</v>
      </c>
      <c r="H44" s="8">
        <v>0.39</v>
      </c>
      <c r="I44" s="12">
        <v>0</v>
      </c>
    </row>
    <row r="45" spans="2:9" ht="15" customHeight="1" x14ac:dyDescent="0.15">
      <c r="B45" t="s">
        <v>73</v>
      </c>
      <c r="C45" s="12">
        <v>32</v>
      </c>
      <c r="D45" s="8">
        <v>1.1299999999999999</v>
      </c>
      <c r="E45" s="12">
        <v>23</v>
      </c>
      <c r="F45" s="8">
        <v>1.1200000000000001</v>
      </c>
      <c r="G45" s="12">
        <v>9</v>
      </c>
      <c r="H45" s="8">
        <v>1.1599999999999999</v>
      </c>
      <c r="I45" s="12">
        <v>0</v>
      </c>
    </row>
    <row r="46" spans="2:9" ht="15" customHeight="1" x14ac:dyDescent="0.15">
      <c r="B46" t="s">
        <v>53</v>
      </c>
      <c r="C46" s="12">
        <v>32</v>
      </c>
      <c r="D46" s="8">
        <v>1.1299999999999999</v>
      </c>
      <c r="E46" s="12">
        <v>13</v>
      </c>
      <c r="F46" s="8">
        <v>0.63</v>
      </c>
      <c r="G46" s="12">
        <v>19</v>
      </c>
      <c r="H46" s="8">
        <v>2.4500000000000002</v>
      </c>
      <c r="I46" s="12">
        <v>0</v>
      </c>
    </row>
    <row r="47" spans="2:9" ht="15" customHeight="1" x14ac:dyDescent="0.15">
      <c r="B47" t="s">
        <v>55</v>
      </c>
      <c r="C47" s="12">
        <v>31</v>
      </c>
      <c r="D47" s="8">
        <v>1.0900000000000001</v>
      </c>
      <c r="E47" s="12">
        <v>5</v>
      </c>
      <c r="F47" s="8">
        <v>0.24</v>
      </c>
      <c r="G47" s="12">
        <v>26</v>
      </c>
      <c r="H47" s="8">
        <v>3.35</v>
      </c>
      <c r="I47" s="12">
        <v>0</v>
      </c>
    </row>
    <row r="48" spans="2:9" ht="15" customHeight="1" x14ac:dyDescent="0.15">
      <c r="B48" t="s">
        <v>74</v>
      </c>
      <c r="C48" s="12">
        <v>25</v>
      </c>
      <c r="D48" s="8">
        <v>0.88</v>
      </c>
      <c r="E48" s="12">
        <v>17</v>
      </c>
      <c r="F48" s="8">
        <v>0.83</v>
      </c>
      <c r="G48" s="12">
        <v>8</v>
      </c>
      <c r="H48" s="8">
        <v>1.03</v>
      </c>
      <c r="I48" s="12">
        <v>0</v>
      </c>
    </row>
    <row r="49" spans="2:9" ht="15" customHeight="1" x14ac:dyDescent="0.15">
      <c r="B49" t="s">
        <v>54</v>
      </c>
      <c r="C49" s="12">
        <v>25</v>
      </c>
      <c r="D49" s="8">
        <v>0.88</v>
      </c>
      <c r="E49" s="12">
        <v>0</v>
      </c>
      <c r="F49" s="8">
        <v>0</v>
      </c>
      <c r="G49" s="12">
        <v>25</v>
      </c>
      <c r="H49" s="8">
        <v>3.22</v>
      </c>
      <c r="I49" s="12">
        <v>0</v>
      </c>
    </row>
    <row r="52" spans="2:9" ht="33" customHeight="1" x14ac:dyDescent="0.15">
      <c r="B52" t="s">
        <v>242</v>
      </c>
      <c r="C52" s="10" t="s">
        <v>42</v>
      </c>
      <c r="D52" s="10" t="s">
        <v>43</v>
      </c>
      <c r="E52" s="10" t="s">
        <v>44</v>
      </c>
      <c r="F52" s="10" t="s">
        <v>45</v>
      </c>
      <c r="G52" s="10" t="s">
        <v>46</v>
      </c>
      <c r="H52" s="10" t="s">
        <v>47</v>
      </c>
      <c r="I52" s="10" t="s">
        <v>48</v>
      </c>
    </row>
    <row r="53" spans="2:9" ht="15" customHeight="1" x14ac:dyDescent="0.15">
      <c r="B53" t="s">
        <v>146</v>
      </c>
      <c r="C53" s="12">
        <v>235</v>
      </c>
      <c r="D53" s="8">
        <v>8.2899999999999991</v>
      </c>
      <c r="E53" s="12">
        <v>235</v>
      </c>
      <c r="F53" s="8">
        <v>11.45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147</v>
      </c>
      <c r="C54" s="12">
        <v>200</v>
      </c>
      <c r="D54" s="8">
        <v>7.06</v>
      </c>
      <c r="E54" s="12">
        <v>195</v>
      </c>
      <c r="F54" s="8">
        <v>9.5</v>
      </c>
      <c r="G54" s="12">
        <v>5</v>
      </c>
      <c r="H54" s="8">
        <v>0.64</v>
      </c>
      <c r="I54" s="12">
        <v>0</v>
      </c>
    </row>
    <row r="55" spans="2:9" ht="15" customHeight="1" x14ac:dyDescent="0.15">
      <c r="B55" t="s">
        <v>144</v>
      </c>
      <c r="C55" s="12">
        <v>97</v>
      </c>
      <c r="D55" s="8">
        <v>3.42</v>
      </c>
      <c r="E55" s="12">
        <v>93</v>
      </c>
      <c r="F55" s="8">
        <v>4.53</v>
      </c>
      <c r="G55" s="12">
        <v>4</v>
      </c>
      <c r="H55" s="8">
        <v>0.52</v>
      </c>
      <c r="I55" s="12">
        <v>0</v>
      </c>
    </row>
    <row r="56" spans="2:9" ht="15" customHeight="1" x14ac:dyDescent="0.15">
      <c r="B56" t="s">
        <v>131</v>
      </c>
      <c r="C56" s="12">
        <v>81</v>
      </c>
      <c r="D56" s="8">
        <v>2.86</v>
      </c>
      <c r="E56" s="12">
        <v>54</v>
      </c>
      <c r="F56" s="8">
        <v>2.63</v>
      </c>
      <c r="G56" s="12">
        <v>27</v>
      </c>
      <c r="H56" s="8">
        <v>3.48</v>
      </c>
      <c r="I56" s="12">
        <v>0</v>
      </c>
    </row>
    <row r="57" spans="2:9" ht="15" customHeight="1" x14ac:dyDescent="0.15">
      <c r="B57" t="s">
        <v>136</v>
      </c>
      <c r="C57" s="12">
        <v>77</v>
      </c>
      <c r="D57" s="8">
        <v>2.72</v>
      </c>
      <c r="E57" s="12">
        <v>61</v>
      </c>
      <c r="F57" s="8">
        <v>2.97</v>
      </c>
      <c r="G57" s="12">
        <v>16</v>
      </c>
      <c r="H57" s="8">
        <v>2.06</v>
      </c>
      <c r="I57" s="12">
        <v>0</v>
      </c>
    </row>
    <row r="58" spans="2:9" ht="15" customHeight="1" x14ac:dyDescent="0.15">
      <c r="B58" t="s">
        <v>134</v>
      </c>
      <c r="C58" s="12">
        <v>65</v>
      </c>
      <c r="D58" s="8">
        <v>2.29</v>
      </c>
      <c r="E58" s="12">
        <v>61</v>
      </c>
      <c r="F58" s="8">
        <v>2.97</v>
      </c>
      <c r="G58" s="12">
        <v>4</v>
      </c>
      <c r="H58" s="8">
        <v>0.52</v>
      </c>
      <c r="I58" s="12">
        <v>0</v>
      </c>
    </row>
    <row r="59" spans="2:9" ht="15" customHeight="1" x14ac:dyDescent="0.15">
      <c r="B59" t="s">
        <v>143</v>
      </c>
      <c r="C59" s="12">
        <v>64</v>
      </c>
      <c r="D59" s="8">
        <v>2.2599999999999998</v>
      </c>
      <c r="E59" s="12">
        <v>55</v>
      </c>
      <c r="F59" s="8">
        <v>2.68</v>
      </c>
      <c r="G59" s="12">
        <v>9</v>
      </c>
      <c r="H59" s="8">
        <v>1.1599999999999999</v>
      </c>
      <c r="I59" s="12">
        <v>0</v>
      </c>
    </row>
    <row r="60" spans="2:9" ht="15" customHeight="1" x14ac:dyDescent="0.15">
      <c r="B60" t="s">
        <v>142</v>
      </c>
      <c r="C60" s="12">
        <v>61</v>
      </c>
      <c r="D60" s="8">
        <v>2.15</v>
      </c>
      <c r="E60" s="12">
        <v>54</v>
      </c>
      <c r="F60" s="8">
        <v>2.63</v>
      </c>
      <c r="G60" s="12">
        <v>7</v>
      </c>
      <c r="H60" s="8">
        <v>0.9</v>
      </c>
      <c r="I60" s="12">
        <v>0</v>
      </c>
    </row>
    <row r="61" spans="2:9" ht="15" customHeight="1" x14ac:dyDescent="0.15">
      <c r="B61" t="s">
        <v>139</v>
      </c>
      <c r="C61" s="12">
        <v>60</v>
      </c>
      <c r="D61" s="8">
        <v>2.12</v>
      </c>
      <c r="E61" s="12">
        <v>50</v>
      </c>
      <c r="F61" s="8">
        <v>2.44</v>
      </c>
      <c r="G61" s="12">
        <v>10</v>
      </c>
      <c r="H61" s="8">
        <v>1.29</v>
      </c>
      <c r="I61" s="12">
        <v>0</v>
      </c>
    </row>
    <row r="62" spans="2:9" ht="15" customHeight="1" x14ac:dyDescent="0.15">
      <c r="B62" t="s">
        <v>145</v>
      </c>
      <c r="C62" s="12">
        <v>54</v>
      </c>
      <c r="D62" s="8">
        <v>1.91</v>
      </c>
      <c r="E62" s="12">
        <v>44</v>
      </c>
      <c r="F62" s="8">
        <v>2.14</v>
      </c>
      <c r="G62" s="12">
        <v>10</v>
      </c>
      <c r="H62" s="8">
        <v>1.29</v>
      </c>
      <c r="I62" s="12">
        <v>0</v>
      </c>
    </row>
    <row r="63" spans="2:9" ht="15" customHeight="1" x14ac:dyDescent="0.15">
      <c r="B63" t="s">
        <v>141</v>
      </c>
      <c r="C63" s="12">
        <v>51</v>
      </c>
      <c r="D63" s="8">
        <v>1.8</v>
      </c>
      <c r="E63" s="12">
        <v>45</v>
      </c>
      <c r="F63" s="8">
        <v>2.19</v>
      </c>
      <c r="G63" s="12">
        <v>6</v>
      </c>
      <c r="H63" s="8">
        <v>0.77</v>
      </c>
      <c r="I63" s="12">
        <v>0</v>
      </c>
    </row>
    <row r="64" spans="2:9" ht="15" customHeight="1" x14ac:dyDescent="0.15">
      <c r="B64" t="s">
        <v>149</v>
      </c>
      <c r="C64" s="12">
        <v>51</v>
      </c>
      <c r="D64" s="8">
        <v>1.8</v>
      </c>
      <c r="E64" s="12">
        <v>48</v>
      </c>
      <c r="F64" s="8">
        <v>2.34</v>
      </c>
      <c r="G64" s="12">
        <v>3</v>
      </c>
      <c r="H64" s="8">
        <v>0.39</v>
      </c>
      <c r="I64" s="12">
        <v>0</v>
      </c>
    </row>
    <row r="65" spans="2:9" ht="15" customHeight="1" x14ac:dyDescent="0.15">
      <c r="B65" t="s">
        <v>133</v>
      </c>
      <c r="C65" s="12">
        <v>49</v>
      </c>
      <c r="D65" s="8">
        <v>1.73</v>
      </c>
      <c r="E65" s="12">
        <v>26</v>
      </c>
      <c r="F65" s="8">
        <v>1.27</v>
      </c>
      <c r="G65" s="12">
        <v>23</v>
      </c>
      <c r="H65" s="8">
        <v>2.96</v>
      </c>
      <c r="I65" s="12">
        <v>0</v>
      </c>
    </row>
    <row r="66" spans="2:9" ht="15" customHeight="1" x14ac:dyDescent="0.15">
      <c r="B66" t="s">
        <v>156</v>
      </c>
      <c r="C66" s="12">
        <v>48</v>
      </c>
      <c r="D66" s="8">
        <v>1.69</v>
      </c>
      <c r="E66" s="12">
        <v>42</v>
      </c>
      <c r="F66" s="8">
        <v>2.0499999999999998</v>
      </c>
      <c r="G66" s="12">
        <v>6</v>
      </c>
      <c r="H66" s="8">
        <v>0.77</v>
      </c>
      <c r="I66" s="12">
        <v>0</v>
      </c>
    </row>
    <row r="67" spans="2:9" ht="15" customHeight="1" x14ac:dyDescent="0.15">
      <c r="B67" t="s">
        <v>137</v>
      </c>
      <c r="C67" s="12">
        <v>46</v>
      </c>
      <c r="D67" s="8">
        <v>1.62</v>
      </c>
      <c r="E67" s="12">
        <v>25</v>
      </c>
      <c r="F67" s="8">
        <v>1.22</v>
      </c>
      <c r="G67" s="12">
        <v>21</v>
      </c>
      <c r="H67" s="8">
        <v>2.71</v>
      </c>
      <c r="I67" s="12">
        <v>0</v>
      </c>
    </row>
    <row r="68" spans="2:9" ht="15" customHeight="1" x14ac:dyDescent="0.15">
      <c r="B68" t="s">
        <v>135</v>
      </c>
      <c r="C68" s="12">
        <v>44</v>
      </c>
      <c r="D68" s="8">
        <v>1.55</v>
      </c>
      <c r="E68" s="12">
        <v>37</v>
      </c>
      <c r="F68" s="8">
        <v>1.8</v>
      </c>
      <c r="G68" s="12">
        <v>7</v>
      </c>
      <c r="H68" s="8">
        <v>0.9</v>
      </c>
      <c r="I68" s="12">
        <v>0</v>
      </c>
    </row>
    <row r="69" spans="2:9" ht="15" customHeight="1" x14ac:dyDescent="0.15">
      <c r="B69" t="s">
        <v>132</v>
      </c>
      <c r="C69" s="12">
        <v>43</v>
      </c>
      <c r="D69" s="8">
        <v>1.52</v>
      </c>
      <c r="E69" s="12">
        <v>28</v>
      </c>
      <c r="F69" s="8">
        <v>1.36</v>
      </c>
      <c r="G69" s="12">
        <v>15</v>
      </c>
      <c r="H69" s="8">
        <v>1.93</v>
      </c>
      <c r="I69" s="12">
        <v>0</v>
      </c>
    </row>
    <row r="70" spans="2:9" ht="15" customHeight="1" x14ac:dyDescent="0.15">
      <c r="B70" t="s">
        <v>150</v>
      </c>
      <c r="C70" s="12">
        <v>43</v>
      </c>
      <c r="D70" s="8">
        <v>1.52</v>
      </c>
      <c r="E70" s="12">
        <v>35</v>
      </c>
      <c r="F70" s="8">
        <v>1.71</v>
      </c>
      <c r="G70" s="12">
        <v>8</v>
      </c>
      <c r="H70" s="8">
        <v>1.03</v>
      </c>
      <c r="I70" s="12">
        <v>0</v>
      </c>
    </row>
    <row r="71" spans="2:9" ht="15" customHeight="1" x14ac:dyDescent="0.15">
      <c r="B71" t="s">
        <v>138</v>
      </c>
      <c r="C71" s="12">
        <v>42</v>
      </c>
      <c r="D71" s="8">
        <v>1.48</v>
      </c>
      <c r="E71" s="12">
        <v>18</v>
      </c>
      <c r="F71" s="8">
        <v>0.88</v>
      </c>
      <c r="G71" s="12">
        <v>24</v>
      </c>
      <c r="H71" s="8">
        <v>3.09</v>
      </c>
      <c r="I71" s="12">
        <v>0</v>
      </c>
    </row>
    <row r="72" spans="2:9" ht="15" customHeight="1" x14ac:dyDescent="0.15">
      <c r="B72" t="s">
        <v>153</v>
      </c>
      <c r="C72" s="12">
        <v>41</v>
      </c>
      <c r="D72" s="8">
        <v>1.45</v>
      </c>
      <c r="E72" s="12">
        <v>29</v>
      </c>
      <c r="F72" s="8">
        <v>1.41</v>
      </c>
      <c r="G72" s="12">
        <v>12</v>
      </c>
      <c r="H72" s="8">
        <v>1.55</v>
      </c>
      <c r="I72" s="12">
        <v>0</v>
      </c>
    </row>
    <row r="74" spans="2:9" ht="15" customHeight="1" x14ac:dyDescent="0.15">
      <c r="B74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261</v>
      </c>
    </row>
    <row r="4" spans="2:9" ht="33" customHeight="1" x14ac:dyDescent="0.15">
      <c r="B4" t="s">
        <v>231</v>
      </c>
      <c r="C4" s="10" t="s">
        <v>42</v>
      </c>
      <c r="D4" s="10" t="s">
        <v>43</v>
      </c>
      <c r="E4" s="10" t="s">
        <v>44</v>
      </c>
      <c r="F4" s="10" t="s">
        <v>45</v>
      </c>
      <c r="G4" s="10" t="s">
        <v>46</v>
      </c>
      <c r="H4" s="10" t="s">
        <v>47</v>
      </c>
      <c r="I4" s="10" t="s">
        <v>48</v>
      </c>
    </row>
    <row r="5" spans="2:9" ht="15" customHeight="1" x14ac:dyDescent="0.15">
      <c r="B5" t="s">
        <v>26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0.13</v>
      </c>
      <c r="I5" s="12">
        <v>0</v>
      </c>
    </row>
    <row r="6" spans="2:9" ht="15" customHeight="1" x14ac:dyDescent="0.15">
      <c r="B6" t="s">
        <v>27</v>
      </c>
      <c r="C6" s="12">
        <v>239</v>
      </c>
      <c r="D6" s="8">
        <v>11.74</v>
      </c>
      <c r="E6" s="12">
        <v>121</v>
      </c>
      <c r="F6" s="8">
        <v>9.4</v>
      </c>
      <c r="G6" s="12">
        <v>118</v>
      </c>
      <c r="H6" s="8">
        <v>15.86</v>
      </c>
      <c r="I6" s="12">
        <v>0</v>
      </c>
    </row>
    <row r="7" spans="2:9" ht="15" customHeight="1" x14ac:dyDescent="0.15">
      <c r="B7" t="s">
        <v>28</v>
      </c>
      <c r="C7" s="12">
        <v>130</v>
      </c>
      <c r="D7" s="8">
        <v>6.39</v>
      </c>
      <c r="E7" s="12">
        <v>63</v>
      </c>
      <c r="F7" s="8">
        <v>4.9000000000000004</v>
      </c>
      <c r="G7" s="12">
        <v>67</v>
      </c>
      <c r="H7" s="8">
        <v>9.01</v>
      </c>
      <c r="I7" s="12">
        <v>0</v>
      </c>
    </row>
    <row r="8" spans="2:9" ht="15" customHeight="1" x14ac:dyDescent="0.15">
      <c r="B8" t="s">
        <v>29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0.13</v>
      </c>
      <c r="I8" s="12">
        <v>0</v>
      </c>
    </row>
    <row r="9" spans="2:9" ht="15" customHeight="1" x14ac:dyDescent="0.15">
      <c r="B9" t="s">
        <v>30</v>
      </c>
      <c r="C9" s="12">
        <v>13</v>
      </c>
      <c r="D9" s="8">
        <v>0.64</v>
      </c>
      <c r="E9" s="12">
        <v>1</v>
      </c>
      <c r="F9" s="8">
        <v>0.08</v>
      </c>
      <c r="G9" s="12">
        <v>11</v>
      </c>
      <c r="H9" s="8">
        <v>1.48</v>
      </c>
      <c r="I9" s="12">
        <v>1</v>
      </c>
    </row>
    <row r="10" spans="2:9" ht="15" customHeight="1" x14ac:dyDescent="0.15">
      <c r="B10" t="s">
        <v>31</v>
      </c>
      <c r="C10" s="12">
        <v>12</v>
      </c>
      <c r="D10" s="8">
        <v>0.59</v>
      </c>
      <c r="E10" s="12">
        <v>2</v>
      </c>
      <c r="F10" s="8">
        <v>0.16</v>
      </c>
      <c r="G10" s="12">
        <v>10</v>
      </c>
      <c r="H10" s="8">
        <v>1.34</v>
      </c>
      <c r="I10" s="12">
        <v>0</v>
      </c>
    </row>
    <row r="11" spans="2:9" ht="15" customHeight="1" x14ac:dyDescent="0.15">
      <c r="B11" t="s">
        <v>32</v>
      </c>
      <c r="C11" s="12">
        <v>561</v>
      </c>
      <c r="D11" s="8">
        <v>27.55</v>
      </c>
      <c r="E11" s="12">
        <v>290</v>
      </c>
      <c r="F11" s="8">
        <v>22.53</v>
      </c>
      <c r="G11" s="12">
        <v>270</v>
      </c>
      <c r="H11" s="8">
        <v>36.29</v>
      </c>
      <c r="I11" s="12">
        <v>1</v>
      </c>
    </row>
    <row r="12" spans="2:9" ht="15" customHeight="1" x14ac:dyDescent="0.15">
      <c r="B12" t="s">
        <v>33</v>
      </c>
      <c r="C12" s="12">
        <v>29</v>
      </c>
      <c r="D12" s="8">
        <v>1.42</v>
      </c>
      <c r="E12" s="12">
        <v>8</v>
      </c>
      <c r="F12" s="8">
        <v>0.62</v>
      </c>
      <c r="G12" s="12">
        <v>21</v>
      </c>
      <c r="H12" s="8">
        <v>2.82</v>
      </c>
      <c r="I12" s="12">
        <v>0</v>
      </c>
    </row>
    <row r="13" spans="2:9" ht="15" customHeight="1" x14ac:dyDescent="0.15">
      <c r="B13" t="s">
        <v>34</v>
      </c>
      <c r="C13" s="12">
        <v>152</v>
      </c>
      <c r="D13" s="8">
        <v>7.47</v>
      </c>
      <c r="E13" s="12">
        <v>97</v>
      </c>
      <c r="F13" s="8">
        <v>7.54</v>
      </c>
      <c r="G13" s="12">
        <v>55</v>
      </c>
      <c r="H13" s="8">
        <v>7.39</v>
      </c>
      <c r="I13" s="12">
        <v>0</v>
      </c>
    </row>
    <row r="14" spans="2:9" ht="15" customHeight="1" x14ac:dyDescent="0.15">
      <c r="B14" t="s">
        <v>35</v>
      </c>
      <c r="C14" s="12">
        <v>65</v>
      </c>
      <c r="D14" s="8">
        <v>3.19</v>
      </c>
      <c r="E14" s="12">
        <v>44</v>
      </c>
      <c r="F14" s="8">
        <v>3.42</v>
      </c>
      <c r="G14" s="12">
        <v>21</v>
      </c>
      <c r="H14" s="8">
        <v>2.82</v>
      </c>
      <c r="I14" s="12">
        <v>0</v>
      </c>
    </row>
    <row r="15" spans="2:9" ht="15" customHeight="1" x14ac:dyDescent="0.15">
      <c r="B15" t="s">
        <v>36</v>
      </c>
      <c r="C15" s="12">
        <v>272</v>
      </c>
      <c r="D15" s="8">
        <v>13.36</v>
      </c>
      <c r="E15" s="12">
        <v>226</v>
      </c>
      <c r="F15" s="8">
        <v>17.559999999999999</v>
      </c>
      <c r="G15" s="12">
        <v>46</v>
      </c>
      <c r="H15" s="8">
        <v>6.18</v>
      </c>
      <c r="I15" s="12">
        <v>0</v>
      </c>
    </row>
    <row r="16" spans="2:9" ht="15" customHeight="1" x14ac:dyDescent="0.15">
      <c r="B16" t="s">
        <v>37</v>
      </c>
      <c r="C16" s="12">
        <v>340</v>
      </c>
      <c r="D16" s="8">
        <v>16.7</v>
      </c>
      <c r="E16" s="12">
        <v>290</v>
      </c>
      <c r="F16" s="8">
        <v>22.53</v>
      </c>
      <c r="G16" s="12">
        <v>48</v>
      </c>
      <c r="H16" s="8">
        <v>6.45</v>
      </c>
      <c r="I16" s="12">
        <v>2</v>
      </c>
    </row>
    <row r="17" spans="2:9" ht="15" customHeight="1" x14ac:dyDescent="0.15">
      <c r="B17" t="s">
        <v>38</v>
      </c>
      <c r="C17" s="12">
        <v>54</v>
      </c>
      <c r="D17" s="8">
        <v>2.65</v>
      </c>
      <c r="E17" s="12">
        <v>44</v>
      </c>
      <c r="F17" s="8">
        <v>3.42</v>
      </c>
      <c r="G17" s="12">
        <v>10</v>
      </c>
      <c r="H17" s="8">
        <v>1.34</v>
      </c>
      <c r="I17" s="12">
        <v>0</v>
      </c>
    </row>
    <row r="18" spans="2:9" ht="15" customHeight="1" x14ac:dyDescent="0.15">
      <c r="B18" t="s">
        <v>39</v>
      </c>
      <c r="C18" s="12">
        <v>78</v>
      </c>
      <c r="D18" s="8">
        <v>3.83</v>
      </c>
      <c r="E18" s="12">
        <v>48</v>
      </c>
      <c r="F18" s="8">
        <v>3.73</v>
      </c>
      <c r="G18" s="12">
        <v>30</v>
      </c>
      <c r="H18" s="8">
        <v>4.03</v>
      </c>
      <c r="I18" s="12">
        <v>0</v>
      </c>
    </row>
    <row r="19" spans="2:9" ht="15" customHeight="1" x14ac:dyDescent="0.15">
      <c r="B19" t="s">
        <v>40</v>
      </c>
      <c r="C19" s="12">
        <v>89</v>
      </c>
      <c r="D19" s="8">
        <v>4.37</v>
      </c>
      <c r="E19" s="12">
        <v>53</v>
      </c>
      <c r="F19" s="8">
        <v>4.12</v>
      </c>
      <c r="G19" s="12">
        <v>35</v>
      </c>
      <c r="H19" s="8">
        <v>4.7</v>
      </c>
      <c r="I19" s="12">
        <v>1</v>
      </c>
    </row>
    <row r="20" spans="2:9" ht="15" customHeight="1" x14ac:dyDescent="0.15">
      <c r="B20" s="9" t="s">
        <v>232</v>
      </c>
      <c r="C20" s="12">
        <f>SUM(LTBL_05204[総数／事業所数])</f>
        <v>2036</v>
      </c>
      <c r="E20" s="12">
        <f>SUBTOTAL(109,LTBL_05204[個人／事業所数])</f>
        <v>1287</v>
      </c>
      <c r="G20" s="12">
        <f>SUBTOTAL(109,LTBL_05204[法人／事業所数])</f>
        <v>744</v>
      </c>
      <c r="I20" s="12">
        <f>SUBTOTAL(109,LTBL_05204[法人以外の団体／事業所数])</f>
        <v>5</v>
      </c>
    </row>
    <row r="21" spans="2:9" ht="15" customHeight="1" x14ac:dyDescent="0.15">
      <c r="E21" s="11">
        <f>LTBL_05204[[#Totals],[個人／事業所数]]/LTBL_05204[[#Totals],[総数／事業所数]]</f>
        <v>0.63212180746561886</v>
      </c>
      <c r="G21" s="11">
        <f>LTBL_05204[[#Totals],[法人／事業所数]]/LTBL_05204[[#Totals],[総数／事業所数]]</f>
        <v>0.36542239685658151</v>
      </c>
      <c r="I21" s="11">
        <f>LTBL_05204[[#Totals],[法人以外の団体／事業所数]]/LTBL_05204[[#Totals],[総数／事業所数]]</f>
        <v>2.455795677799607E-3</v>
      </c>
    </row>
    <row r="23" spans="2:9" ht="33" customHeight="1" x14ac:dyDescent="0.15">
      <c r="B23" t="s">
        <v>231</v>
      </c>
      <c r="C23" s="10" t="s">
        <v>42</v>
      </c>
      <c r="D23" s="10" t="s">
        <v>262</v>
      </c>
      <c r="E23" s="10" t="s">
        <v>44</v>
      </c>
      <c r="F23" s="10" t="s">
        <v>263</v>
      </c>
      <c r="G23" s="10" t="s">
        <v>46</v>
      </c>
      <c r="H23" s="10" t="s">
        <v>253</v>
      </c>
      <c r="I23" s="10" t="s">
        <v>48</v>
      </c>
    </row>
    <row r="24" spans="2:9" ht="15" customHeight="1" x14ac:dyDescent="0.15">
      <c r="B24" t="s">
        <v>234</v>
      </c>
      <c r="C24">
        <v>22</v>
      </c>
      <c r="D24" t="s">
        <v>233</v>
      </c>
      <c r="E24">
        <v>0</v>
      </c>
      <c r="F24" t="s">
        <v>235</v>
      </c>
      <c r="G24">
        <v>22</v>
      </c>
      <c r="H24" t="s">
        <v>236</v>
      </c>
      <c r="I24">
        <v>0</v>
      </c>
    </row>
    <row r="25" spans="2:9" ht="15" customHeight="1" x14ac:dyDescent="0.15">
      <c r="B25" t="s">
        <v>237</v>
      </c>
      <c r="C25">
        <v>1</v>
      </c>
      <c r="D25" t="s">
        <v>233</v>
      </c>
      <c r="E25">
        <v>0</v>
      </c>
      <c r="F25" t="s">
        <v>235</v>
      </c>
      <c r="G25">
        <v>1</v>
      </c>
      <c r="H25" t="s">
        <v>236</v>
      </c>
      <c r="I25">
        <v>0</v>
      </c>
    </row>
    <row r="28" spans="2:9" ht="33" customHeight="1" x14ac:dyDescent="0.15">
      <c r="B28" t="s">
        <v>264</v>
      </c>
      <c r="C28" s="10" t="s">
        <v>42</v>
      </c>
      <c r="D28" s="10" t="s">
        <v>43</v>
      </c>
      <c r="E28" s="10" t="s">
        <v>44</v>
      </c>
      <c r="F28" s="10" t="s">
        <v>45</v>
      </c>
      <c r="G28" s="10" t="s">
        <v>46</v>
      </c>
      <c r="H28" s="10" t="s">
        <v>47</v>
      </c>
      <c r="I28" s="10" t="s">
        <v>48</v>
      </c>
    </row>
    <row r="29" spans="2:9" ht="15" customHeight="1" x14ac:dyDescent="0.15">
      <c r="B29" t="s">
        <v>64</v>
      </c>
      <c r="C29" s="12">
        <v>291</v>
      </c>
      <c r="D29" s="8">
        <v>14.29</v>
      </c>
      <c r="E29" s="12">
        <v>264</v>
      </c>
      <c r="F29" s="8">
        <v>20.51</v>
      </c>
      <c r="G29" s="12">
        <v>26</v>
      </c>
      <c r="H29" s="8">
        <v>3.49</v>
      </c>
      <c r="I29" s="12">
        <v>1</v>
      </c>
    </row>
    <row r="30" spans="2:9" ht="15" customHeight="1" x14ac:dyDescent="0.15">
      <c r="B30" t="s">
        <v>63</v>
      </c>
      <c r="C30" s="12">
        <v>240</v>
      </c>
      <c r="D30" s="8">
        <v>11.79</v>
      </c>
      <c r="E30" s="12">
        <v>211</v>
      </c>
      <c r="F30" s="8">
        <v>16.39</v>
      </c>
      <c r="G30" s="12">
        <v>29</v>
      </c>
      <c r="H30" s="8">
        <v>3.9</v>
      </c>
      <c r="I30" s="12">
        <v>0</v>
      </c>
    </row>
    <row r="31" spans="2:9" ht="15" customHeight="1" x14ac:dyDescent="0.15">
      <c r="B31" t="s">
        <v>59</v>
      </c>
      <c r="C31" s="12">
        <v>178</v>
      </c>
      <c r="D31" s="8">
        <v>8.74</v>
      </c>
      <c r="E31" s="12">
        <v>97</v>
      </c>
      <c r="F31" s="8">
        <v>7.54</v>
      </c>
      <c r="G31" s="12">
        <v>81</v>
      </c>
      <c r="H31" s="8">
        <v>10.89</v>
      </c>
      <c r="I31" s="12">
        <v>0</v>
      </c>
    </row>
    <row r="32" spans="2:9" ht="15" customHeight="1" x14ac:dyDescent="0.15">
      <c r="B32" t="s">
        <v>57</v>
      </c>
      <c r="C32" s="12">
        <v>131</v>
      </c>
      <c r="D32" s="8">
        <v>6.43</v>
      </c>
      <c r="E32" s="12">
        <v>94</v>
      </c>
      <c r="F32" s="8">
        <v>7.3</v>
      </c>
      <c r="G32" s="12">
        <v>36</v>
      </c>
      <c r="H32" s="8">
        <v>4.84</v>
      </c>
      <c r="I32" s="12">
        <v>1</v>
      </c>
    </row>
    <row r="33" spans="2:9" ht="15" customHeight="1" x14ac:dyDescent="0.15">
      <c r="B33" t="s">
        <v>60</v>
      </c>
      <c r="C33" s="12">
        <v>129</v>
      </c>
      <c r="D33" s="8">
        <v>6.34</v>
      </c>
      <c r="E33" s="12">
        <v>92</v>
      </c>
      <c r="F33" s="8">
        <v>7.15</v>
      </c>
      <c r="G33" s="12">
        <v>37</v>
      </c>
      <c r="H33" s="8">
        <v>4.97</v>
      </c>
      <c r="I33" s="12">
        <v>0</v>
      </c>
    </row>
    <row r="34" spans="2:9" ht="15" customHeight="1" x14ac:dyDescent="0.15">
      <c r="B34" t="s">
        <v>49</v>
      </c>
      <c r="C34" s="12">
        <v>96</v>
      </c>
      <c r="D34" s="8">
        <v>4.72</v>
      </c>
      <c r="E34" s="12">
        <v>40</v>
      </c>
      <c r="F34" s="8">
        <v>3.11</v>
      </c>
      <c r="G34" s="12">
        <v>56</v>
      </c>
      <c r="H34" s="8">
        <v>7.53</v>
      </c>
      <c r="I34" s="12">
        <v>0</v>
      </c>
    </row>
    <row r="35" spans="2:9" ht="15" customHeight="1" x14ac:dyDescent="0.15">
      <c r="B35" t="s">
        <v>50</v>
      </c>
      <c r="C35" s="12">
        <v>91</v>
      </c>
      <c r="D35" s="8">
        <v>4.47</v>
      </c>
      <c r="E35" s="12">
        <v>61</v>
      </c>
      <c r="F35" s="8">
        <v>4.74</v>
      </c>
      <c r="G35" s="12">
        <v>30</v>
      </c>
      <c r="H35" s="8">
        <v>4.03</v>
      </c>
      <c r="I35" s="12">
        <v>0</v>
      </c>
    </row>
    <row r="36" spans="2:9" ht="15" customHeight="1" x14ac:dyDescent="0.15">
      <c r="B36" t="s">
        <v>58</v>
      </c>
      <c r="C36" s="12">
        <v>62</v>
      </c>
      <c r="D36" s="8">
        <v>3.05</v>
      </c>
      <c r="E36" s="12">
        <v>40</v>
      </c>
      <c r="F36" s="8">
        <v>3.11</v>
      </c>
      <c r="G36" s="12">
        <v>22</v>
      </c>
      <c r="H36" s="8">
        <v>2.96</v>
      </c>
      <c r="I36" s="12">
        <v>0</v>
      </c>
    </row>
    <row r="37" spans="2:9" ht="15" customHeight="1" x14ac:dyDescent="0.15">
      <c r="B37" t="s">
        <v>65</v>
      </c>
      <c r="C37" s="12">
        <v>54</v>
      </c>
      <c r="D37" s="8">
        <v>2.65</v>
      </c>
      <c r="E37" s="12">
        <v>44</v>
      </c>
      <c r="F37" s="8">
        <v>3.42</v>
      </c>
      <c r="G37" s="12">
        <v>10</v>
      </c>
      <c r="H37" s="8">
        <v>1.34</v>
      </c>
      <c r="I37" s="12">
        <v>0</v>
      </c>
    </row>
    <row r="38" spans="2:9" ht="15" customHeight="1" x14ac:dyDescent="0.15">
      <c r="B38" t="s">
        <v>51</v>
      </c>
      <c r="C38" s="12">
        <v>52</v>
      </c>
      <c r="D38" s="8">
        <v>2.5499999999999998</v>
      </c>
      <c r="E38" s="12">
        <v>20</v>
      </c>
      <c r="F38" s="8">
        <v>1.55</v>
      </c>
      <c r="G38" s="12">
        <v>32</v>
      </c>
      <c r="H38" s="8">
        <v>4.3</v>
      </c>
      <c r="I38" s="12">
        <v>0</v>
      </c>
    </row>
    <row r="39" spans="2:9" ht="15" customHeight="1" x14ac:dyDescent="0.15">
      <c r="B39" t="s">
        <v>66</v>
      </c>
      <c r="C39" s="12">
        <v>50</v>
      </c>
      <c r="D39" s="8">
        <v>2.46</v>
      </c>
      <c r="E39" s="12">
        <v>46</v>
      </c>
      <c r="F39" s="8">
        <v>3.57</v>
      </c>
      <c r="G39" s="12">
        <v>4</v>
      </c>
      <c r="H39" s="8">
        <v>0.54</v>
      </c>
      <c r="I39" s="12">
        <v>0</v>
      </c>
    </row>
    <row r="40" spans="2:9" ht="15" customHeight="1" x14ac:dyDescent="0.15">
      <c r="B40" t="s">
        <v>56</v>
      </c>
      <c r="C40" s="12">
        <v>48</v>
      </c>
      <c r="D40" s="8">
        <v>2.36</v>
      </c>
      <c r="E40" s="12">
        <v>17</v>
      </c>
      <c r="F40" s="8">
        <v>1.32</v>
      </c>
      <c r="G40" s="12">
        <v>31</v>
      </c>
      <c r="H40" s="8">
        <v>4.17</v>
      </c>
      <c r="I40" s="12">
        <v>0</v>
      </c>
    </row>
    <row r="41" spans="2:9" ht="15" customHeight="1" x14ac:dyDescent="0.15">
      <c r="B41" t="s">
        <v>68</v>
      </c>
      <c r="C41" s="12">
        <v>38</v>
      </c>
      <c r="D41" s="8">
        <v>1.87</v>
      </c>
      <c r="E41" s="12">
        <v>29</v>
      </c>
      <c r="F41" s="8">
        <v>2.25</v>
      </c>
      <c r="G41" s="12">
        <v>9</v>
      </c>
      <c r="H41" s="8">
        <v>1.21</v>
      </c>
      <c r="I41" s="12">
        <v>0</v>
      </c>
    </row>
    <row r="42" spans="2:9" ht="15" customHeight="1" x14ac:dyDescent="0.15">
      <c r="B42" t="s">
        <v>61</v>
      </c>
      <c r="C42" s="12">
        <v>34</v>
      </c>
      <c r="D42" s="8">
        <v>1.67</v>
      </c>
      <c r="E42" s="12">
        <v>27</v>
      </c>
      <c r="F42" s="8">
        <v>2.1</v>
      </c>
      <c r="G42" s="12">
        <v>7</v>
      </c>
      <c r="H42" s="8">
        <v>0.94</v>
      </c>
      <c r="I42" s="12">
        <v>0</v>
      </c>
    </row>
    <row r="43" spans="2:9" ht="15" customHeight="1" x14ac:dyDescent="0.15">
      <c r="B43" t="s">
        <v>54</v>
      </c>
      <c r="C43" s="12">
        <v>33</v>
      </c>
      <c r="D43" s="8">
        <v>1.62</v>
      </c>
      <c r="E43" s="12">
        <v>5</v>
      </c>
      <c r="F43" s="8">
        <v>0.39</v>
      </c>
      <c r="G43" s="12">
        <v>28</v>
      </c>
      <c r="H43" s="8">
        <v>3.76</v>
      </c>
      <c r="I43" s="12">
        <v>0</v>
      </c>
    </row>
    <row r="44" spans="2:9" ht="15" customHeight="1" x14ac:dyDescent="0.15">
      <c r="B44" t="s">
        <v>53</v>
      </c>
      <c r="C44" s="12">
        <v>31</v>
      </c>
      <c r="D44" s="8">
        <v>1.52</v>
      </c>
      <c r="E44" s="12">
        <v>9</v>
      </c>
      <c r="F44" s="8">
        <v>0.7</v>
      </c>
      <c r="G44" s="12">
        <v>22</v>
      </c>
      <c r="H44" s="8">
        <v>2.96</v>
      </c>
      <c r="I44" s="12">
        <v>0</v>
      </c>
    </row>
    <row r="45" spans="2:9" ht="15" customHeight="1" x14ac:dyDescent="0.15">
      <c r="B45" t="s">
        <v>62</v>
      </c>
      <c r="C45" s="12">
        <v>30</v>
      </c>
      <c r="D45" s="8">
        <v>1.47</v>
      </c>
      <c r="E45" s="12">
        <v>17</v>
      </c>
      <c r="F45" s="8">
        <v>1.32</v>
      </c>
      <c r="G45" s="12">
        <v>13</v>
      </c>
      <c r="H45" s="8">
        <v>1.75</v>
      </c>
      <c r="I45" s="12">
        <v>0</v>
      </c>
    </row>
    <row r="46" spans="2:9" ht="15" customHeight="1" x14ac:dyDescent="0.15">
      <c r="B46" t="s">
        <v>52</v>
      </c>
      <c r="C46" s="12">
        <v>29</v>
      </c>
      <c r="D46" s="8">
        <v>1.42</v>
      </c>
      <c r="E46" s="12">
        <v>13</v>
      </c>
      <c r="F46" s="8">
        <v>1.01</v>
      </c>
      <c r="G46" s="12">
        <v>16</v>
      </c>
      <c r="H46" s="8">
        <v>2.15</v>
      </c>
      <c r="I46" s="12">
        <v>0</v>
      </c>
    </row>
    <row r="47" spans="2:9" ht="15" customHeight="1" x14ac:dyDescent="0.15">
      <c r="B47" t="s">
        <v>74</v>
      </c>
      <c r="C47" s="12">
        <v>29</v>
      </c>
      <c r="D47" s="8">
        <v>1.42</v>
      </c>
      <c r="E47" s="12">
        <v>9</v>
      </c>
      <c r="F47" s="8">
        <v>0.7</v>
      </c>
      <c r="G47" s="12">
        <v>20</v>
      </c>
      <c r="H47" s="8">
        <v>2.69</v>
      </c>
      <c r="I47" s="12">
        <v>0</v>
      </c>
    </row>
    <row r="48" spans="2:9" ht="15" customHeight="1" x14ac:dyDescent="0.15">
      <c r="B48" t="s">
        <v>72</v>
      </c>
      <c r="C48" s="12">
        <v>29</v>
      </c>
      <c r="D48" s="8">
        <v>1.42</v>
      </c>
      <c r="E48" s="12">
        <v>8</v>
      </c>
      <c r="F48" s="8">
        <v>0.62</v>
      </c>
      <c r="G48" s="12">
        <v>21</v>
      </c>
      <c r="H48" s="8">
        <v>2.82</v>
      </c>
      <c r="I48" s="12">
        <v>0</v>
      </c>
    </row>
    <row r="49" spans="2:9" ht="15" customHeight="1" x14ac:dyDescent="0.15">
      <c r="B49" t="s">
        <v>70</v>
      </c>
      <c r="C49" s="12">
        <v>29</v>
      </c>
      <c r="D49" s="8">
        <v>1.42</v>
      </c>
      <c r="E49" s="12">
        <v>19</v>
      </c>
      <c r="F49" s="8">
        <v>1.48</v>
      </c>
      <c r="G49" s="12">
        <v>10</v>
      </c>
      <c r="H49" s="8">
        <v>1.34</v>
      </c>
      <c r="I49" s="12">
        <v>0</v>
      </c>
    </row>
    <row r="52" spans="2:9" ht="33" customHeight="1" x14ac:dyDescent="0.15">
      <c r="B52" t="s">
        <v>265</v>
      </c>
      <c r="C52" s="10" t="s">
        <v>42</v>
      </c>
      <c r="D52" s="10" t="s">
        <v>43</v>
      </c>
      <c r="E52" s="10" t="s">
        <v>44</v>
      </c>
      <c r="F52" s="10" t="s">
        <v>45</v>
      </c>
      <c r="G52" s="10" t="s">
        <v>46</v>
      </c>
      <c r="H52" s="10" t="s">
        <v>47</v>
      </c>
      <c r="I52" s="10" t="s">
        <v>48</v>
      </c>
    </row>
    <row r="53" spans="2:9" ht="15" customHeight="1" x14ac:dyDescent="0.15">
      <c r="B53" t="s">
        <v>147</v>
      </c>
      <c r="C53" s="12">
        <v>134</v>
      </c>
      <c r="D53" s="8">
        <v>6.58</v>
      </c>
      <c r="E53" s="12">
        <v>126</v>
      </c>
      <c r="F53" s="8">
        <v>9.7899999999999991</v>
      </c>
      <c r="G53" s="12">
        <v>8</v>
      </c>
      <c r="H53" s="8">
        <v>1.08</v>
      </c>
      <c r="I53" s="12">
        <v>0</v>
      </c>
    </row>
    <row r="54" spans="2:9" ht="15" customHeight="1" x14ac:dyDescent="0.15">
      <c r="B54" t="s">
        <v>146</v>
      </c>
      <c r="C54" s="12">
        <v>114</v>
      </c>
      <c r="D54" s="8">
        <v>5.6</v>
      </c>
      <c r="E54" s="12">
        <v>113</v>
      </c>
      <c r="F54" s="8">
        <v>8.7799999999999994</v>
      </c>
      <c r="G54" s="12">
        <v>1</v>
      </c>
      <c r="H54" s="8">
        <v>0.13</v>
      </c>
      <c r="I54" s="12">
        <v>0</v>
      </c>
    </row>
    <row r="55" spans="2:9" ht="15" customHeight="1" x14ac:dyDescent="0.15">
      <c r="B55" t="s">
        <v>144</v>
      </c>
      <c r="C55" s="12">
        <v>90</v>
      </c>
      <c r="D55" s="8">
        <v>4.42</v>
      </c>
      <c r="E55" s="12">
        <v>90</v>
      </c>
      <c r="F55" s="8">
        <v>6.99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140</v>
      </c>
      <c r="C56" s="12">
        <v>69</v>
      </c>
      <c r="D56" s="8">
        <v>3.39</v>
      </c>
      <c r="E56" s="12">
        <v>55</v>
      </c>
      <c r="F56" s="8">
        <v>4.2699999999999996</v>
      </c>
      <c r="G56" s="12">
        <v>14</v>
      </c>
      <c r="H56" s="8">
        <v>1.88</v>
      </c>
      <c r="I56" s="12">
        <v>0</v>
      </c>
    </row>
    <row r="57" spans="2:9" ht="15" customHeight="1" x14ac:dyDescent="0.15">
      <c r="B57" t="s">
        <v>143</v>
      </c>
      <c r="C57" s="12">
        <v>49</v>
      </c>
      <c r="D57" s="8">
        <v>2.41</v>
      </c>
      <c r="E57" s="12">
        <v>44</v>
      </c>
      <c r="F57" s="8">
        <v>3.42</v>
      </c>
      <c r="G57" s="12">
        <v>5</v>
      </c>
      <c r="H57" s="8">
        <v>0.67</v>
      </c>
      <c r="I57" s="12">
        <v>0</v>
      </c>
    </row>
    <row r="58" spans="2:9" ht="15" customHeight="1" x14ac:dyDescent="0.15">
      <c r="B58" t="s">
        <v>142</v>
      </c>
      <c r="C58" s="12">
        <v>45</v>
      </c>
      <c r="D58" s="8">
        <v>2.21</v>
      </c>
      <c r="E58" s="12">
        <v>33</v>
      </c>
      <c r="F58" s="8">
        <v>2.56</v>
      </c>
      <c r="G58" s="12">
        <v>12</v>
      </c>
      <c r="H58" s="8">
        <v>1.61</v>
      </c>
      <c r="I58" s="12">
        <v>0</v>
      </c>
    </row>
    <row r="59" spans="2:9" ht="15" customHeight="1" x14ac:dyDescent="0.15">
      <c r="B59" t="s">
        <v>131</v>
      </c>
      <c r="C59" s="12">
        <v>42</v>
      </c>
      <c r="D59" s="8">
        <v>2.06</v>
      </c>
      <c r="E59" s="12">
        <v>24</v>
      </c>
      <c r="F59" s="8">
        <v>1.86</v>
      </c>
      <c r="G59" s="12">
        <v>18</v>
      </c>
      <c r="H59" s="8">
        <v>2.42</v>
      </c>
      <c r="I59" s="12">
        <v>0</v>
      </c>
    </row>
    <row r="60" spans="2:9" ht="15" customHeight="1" x14ac:dyDescent="0.15">
      <c r="B60" t="s">
        <v>136</v>
      </c>
      <c r="C60" s="12">
        <v>42</v>
      </c>
      <c r="D60" s="8">
        <v>2.06</v>
      </c>
      <c r="E60" s="12">
        <v>31</v>
      </c>
      <c r="F60" s="8">
        <v>2.41</v>
      </c>
      <c r="G60" s="12">
        <v>11</v>
      </c>
      <c r="H60" s="8">
        <v>1.48</v>
      </c>
      <c r="I60" s="12">
        <v>0</v>
      </c>
    </row>
    <row r="61" spans="2:9" ht="15" customHeight="1" x14ac:dyDescent="0.15">
      <c r="B61" t="s">
        <v>159</v>
      </c>
      <c r="C61" s="12">
        <v>41</v>
      </c>
      <c r="D61" s="8">
        <v>2.0099999999999998</v>
      </c>
      <c r="E61" s="12">
        <v>24</v>
      </c>
      <c r="F61" s="8">
        <v>1.86</v>
      </c>
      <c r="G61" s="12">
        <v>17</v>
      </c>
      <c r="H61" s="8">
        <v>2.2799999999999998</v>
      </c>
      <c r="I61" s="12">
        <v>0</v>
      </c>
    </row>
    <row r="62" spans="2:9" ht="15" customHeight="1" x14ac:dyDescent="0.15">
      <c r="B62" t="s">
        <v>139</v>
      </c>
      <c r="C62" s="12">
        <v>38</v>
      </c>
      <c r="D62" s="8">
        <v>1.87</v>
      </c>
      <c r="E62" s="12">
        <v>23</v>
      </c>
      <c r="F62" s="8">
        <v>1.79</v>
      </c>
      <c r="G62" s="12">
        <v>15</v>
      </c>
      <c r="H62" s="8">
        <v>2.02</v>
      </c>
      <c r="I62" s="12">
        <v>0</v>
      </c>
    </row>
    <row r="63" spans="2:9" ht="15" customHeight="1" x14ac:dyDescent="0.15">
      <c r="B63" t="s">
        <v>150</v>
      </c>
      <c r="C63" s="12">
        <v>38</v>
      </c>
      <c r="D63" s="8">
        <v>1.87</v>
      </c>
      <c r="E63" s="12">
        <v>29</v>
      </c>
      <c r="F63" s="8">
        <v>2.25</v>
      </c>
      <c r="G63" s="12">
        <v>9</v>
      </c>
      <c r="H63" s="8">
        <v>1.21</v>
      </c>
      <c r="I63" s="12">
        <v>0</v>
      </c>
    </row>
    <row r="64" spans="2:9" ht="15" customHeight="1" x14ac:dyDescent="0.15">
      <c r="B64" t="s">
        <v>153</v>
      </c>
      <c r="C64" s="12">
        <v>37</v>
      </c>
      <c r="D64" s="8">
        <v>1.82</v>
      </c>
      <c r="E64" s="12">
        <v>25</v>
      </c>
      <c r="F64" s="8">
        <v>1.94</v>
      </c>
      <c r="G64" s="12">
        <v>12</v>
      </c>
      <c r="H64" s="8">
        <v>1.61</v>
      </c>
      <c r="I64" s="12">
        <v>0</v>
      </c>
    </row>
    <row r="65" spans="2:9" ht="15" customHeight="1" x14ac:dyDescent="0.15">
      <c r="B65" t="s">
        <v>157</v>
      </c>
      <c r="C65" s="12">
        <v>37</v>
      </c>
      <c r="D65" s="8">
        <v>1.82</v>
      </c>
      <c r="E65" s="12">
        <v>13</v>
      </c>
      <c r="F65" s="8">
        <v>1.01</v>
      </c>
      <c r="G65" s="12">
        <v>24</v>
      </c>
      <c r="H65" s="8">
        <v>3.23</v>
      </c>
      <c r="I65" s="12">
        <v>0</v>
      </c>
    </row>
    <row r="66" spans="2:9" ht="15" customHeight="1" x14ac:dyDescent="0.15">
      <c r="B66" t="s">
        <v>149</v>
      </c>
      <c r="C66" s="12">
        <v>36</v>
      </c>
      <c r="D66" s="8">
        <v>1.77</v>
      </c>
      <c r="E66" s="12">
        <v>34</v>
      </c>
      <c r="F66" s="8">
        <v>2.64</v>
      </c>
      <c r="G66" s="12">
        <v>2</v>
      </c>
      <c r="H66" s="8">
        <v>0.27</v>
      </c>
      <c r="I66" s="12">
        <v>0</v>
      </c>
    </row>
    <row r="67" spans="2:9" ht="15" customHeight="1" x14ac:dyDescent="0.15">
      <c r="B67" t="s">
        <v>138</v>
      </c>
      <c r="C67" s="12">
        <v>35</v>
      </c>
      <c r="D67" s="8">
        <v>1.72</v>
      </c>
      <c r="E67" s="12">
        <v>19</v>
      </c>
      <c r="F67" s="8">
        <v>1.48</v>
      </c>
      <c r="G67" s="12">
        <v>16</v>
      </c>
      <c r="H67" s="8">
        <v>2.15</v>
      </c>
      <c r="I67" s="12">
        <v>0</v>
      </c>
    </row>
    <row r="68" spans="2:9" ht="15" customHeight="1" x14ac:dyDescent="0.15">
      <c r="B68" t="s">
        <v>148</v>
      </c>
      <c r="C68" s="12">
        <v>34</v>
      </c>
      <c r="D68" s="8">
        <v>1.67</v>
      </c>
      <c r="E68" s="12">
        <v>29</v>
      </c>
      <c r="F68" s="8">
        <v>2.25</v>
      </c>
      <c r="G68" s="12">
        <v>5</v>
      </c>
      <c r="H68" s="8">
        <v>0.67</v>
      </c>
      <c r="I68" s="12">
        <v>0</v>
      </c>
    </row>
    <row r="69" spans="2:9" ht="15" customHeight="1" x14ac:dyDescent="0.15">
      <c r="B69" t="s">
        <v>145</v>
      </c>
      <c r="C69" s="12">
        <v>32</v>
      </c>
      <c r="D69" s="8">
        <v>1.57</v>
      </c>
      <c r="E69" s="12">
        <v>18</v>
      </c>
      <c r="F69" s="8">
        <v>1.4</v>
      </c>
      <c r="G69" s="12">
        <v>14</v>
      </c>
      <c r="H69" s="8">
        <v>1.88</v>
      </c>
      <c r="I69" s="12">
        <v>0</v>
      </c>
    </row>
    <row r="70" spans="2:9" ht="15" customHeight="1" x14ac:dyDescent="0.15">
      <c r="B70" t="s">
        <v>134</v>
      </c>
      <c r="C70" s="12">
        <v>31</v>
      </c>
      <c r="D70" s="8">
        <v>1.52</v>
      </c>
      <c r="E70" s="12">
        <v>25</v>
      </c>
      <c r="F70" s="8">
        <v>1.94</v>
      </c>
      <c r="G70" s="12">
        <v>6</v>
      </c>
      <c r="H70" s="8">
        <v>0.81</v>
      </c>
      <c r="I70" s="12">
        <v>0</v>
      </c>
    </row>
    <row r="71" spans="2:9" ht="15" customHeight="1" x14ac:dyDescent="0.15">
      <c r="B71" t="s">
        <v>135</v>
      </c>
      <c r="C71" s="12">
        <v>29</v>
      </c>
      <c r="D71" s="8">
        <v>1.42</v>
      </c>
      <c r="E71" s="12">
        <v>17</v>
      </c>
      <c r="F71" s="8">
        <v>1.32</v>
      </c>
      <c r="G71" s="12">
        <v>12</v>
      </c>
      <c r="H71" s="8">
        <v>1.61</v>
      </c>
      <c r="I71" s="12">
        <v>0</v>
      </c>
    </row>
    <row r="72" spans="2:9" ht="15" customHeight="1" x14ac:dyDescent="0.15">
      <c r="B72" t="s">
        <v>158</v>
      </c>
      <c r="C72" s="12">
        <v>26</v>
      </c>
      <c r="D72" s="8">
        <v>1.28</v>
      </c>
      <c r="E72" s="12">
        <v>8</v>
      </c>
      <c r="F72" s="8">
        <v>0.62</v>
      </c>
      <c r="G72" s="12">
        <v>18</v>
      </c>
      <c r="H72" s="8">
        <v>2.42</v>
      </c>
      <c r="I72" s="12">
        <v>0</v>
      </c>
    </row>
    <row r="73" spans="2:9" ht="15" customHeight="1" x14ac:dyDescent="0.15">
      <c r="B73" t="s">
        <v>141</v>
      </c>
      <c r="C73" s="12">
        <v>26</v>
      </c>
      <c r="D73" s="8">
        <v>1.28</v>
      </c>
      <c r="E73" s="12">
        <v>21</v>
      </c>
      <c r="F73" s="8">
        <v>1.63</v>
      </c>
      <c r="G73" s="12">
        <v>5</v>
      </c>
      <c r="H73" s="8">
        <v>0.67</v>
      </c>
      <c r="I73" s="12">
        <v>0</v>
      </c>
    </row>
    <row r="75" spans="2:9" ht="15" customHeight="1" x14ac:dyDescent="0.15">
      <c r="B75" t="s">
        <v>243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</vt:i4>
      </vt:variant>
    </vt:vector>
  </HeadingPairs>
  <TitlesOfParts>
    <vt:vector size="33" baseType="lpstr">
      <vt:lpstr>目次</vt:lpstr>
      <vt:lpstr>産業大分類</vt:lpstr>
      <vt:lpstr>産業中分類</vt:lpstr>
      <vt:lpstr>産業小分類</vt:lpstr>
      <vt:lpstr>秋田県</vt:lpstr>
      <vt:lpstr>秋田市</vt:lpstr>
      <vt:lpstr>能代市</vt:lpstr>
      <vt:lpstr>横手市</vt:lpstr>
      <vt:lpstr>大館市</vt:lpstr>
      <vt:lpstr>男鹿市</vt:lpstr>
      <vt:lpstr>湯沢市</vt:lpstr>
      <vt:lpstr>鹿角市</vt:lpstr>
      <vt:lpstr>由利本荘市</vt:lpstr>
      <vt:lpstr>潟上市</vt:lpstr>
      <vt:lpstr>大仙市</vt:lpstr>
      <vt:lpstr>北秋田市</vt:lpstr>
      <vt:lpstr>にかほ市</vt:lpstr>
      <vt:lpstr>仙北市</vt:lpstr>
      <vt:lpstr>鹿角郡小坂町</vt:lpstr>
      <vt:lpstr>北秋田郡上小阿仁村</vt:lpstr>
      <vt:lpstr>山本郡藤里町</vt:lpstr>
      <vt:lpstr>山本郡三種町</vt:lpstr>
      <vt:lpstr>山本郡八峰町</vt:lpstr>
      <vt:lpstr>南秋田郡五城目町</vt:lpstr>
      <vt:lpstr>南秋田郡八郎潟町</vt:lpstr>
      <vt:lpstr>南秋田郡井川町</vt:lpstr>
      <vt:lpstr>南秋田郡大潟村</vt:lpstr>
      <vt:lpstr>仙北郡美郷町</vt:lpstr>
      <vt:lpstr>雄勝郡羽後町</vt:lpstr>
      <vt:lpstr>雄勝郡東成瀬村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2018-07-24T10:49:57Z</dcterms:created>
  <dcterms:modified xsi:type="dcterms:W3CDTF">2018-07-24T10:50:01Z</dcterms:modified>
</cp:coreProperties>
</file>